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angl\Desktop\LU\MC-ICPMS-Os-Ir-Pb-W-Hf-Lu-Gd+Cu+Zr+Zn\Zr-study\"/>
    </mc:Choice>
  </mc:AlternateContent>
  <bookViews>
    <workbookView xWindow="0" yWindow="115" windowWidth="20724" windowHeight="11762" tabRatio="839"/>
  </bookViews>
  <sheets>
    <sheet name="Rb-Zr" sheetId="67" r:id="rId1"/>
    <sheet name="Sr-Zr" sheetId="75" r:id="rId2"/>
    <sheet name="Zr-Zr" sheetId="65" r:id="rId3"/>
    <sheet name="isotope deltas" sheetId="70" r:id="rId4"/>
    <sheet name="natural variations" sheetId="76" r:id="rId5"/>
  </sheets>
  <definedNames>
    <definedName name="a" localSheetId="3">#REF!</definedName>
    <definedName name="a" localSheetId="0">#REF!</definedName>
    <definedName name="a" localSheetId="1">#REF!</definedName>
    <definedName name="a" localSheetId="2">#REF!</definedName>
    <definedName name="a">#REF!</definedName>
    <definedName name="aa" localSheetId="1">#REF!</definedName>
    <definedName name="aa">#REF!</definedName>
    <definedName name="b" localSheetId="3">#REF!</definedName>
    <definedName name="b" localSheetId="0">#REF!</definedName>
    <definedName name="b" localSheetId="1">#REF!</definedName>
    <definedName name="b" localSheetId="2">#REF!</definedName>
    <definedName name="b">#REF!</definedName>
    <definedName name="Ere" localSheetId="1">#REF!</definedName>
    <definedName name="Ere">#REF!</definedName>
    <definedName name="figure5" localSheetId="1">#REF!</definedName>
    <definedName name="figure5">#REF!</definedName>
    <definedName name="hhhh" localSheetId="1">#REF!</definedName>
    <definedName name="hhhh">#REF!</definedName>
    <definedName name="n" localSheetId="1">#REF!</definedName>
    <definedName name="n">#REF!</definedName>
    <definedName name="p" localSheetId="1">#REF!</definedName>
    <definedName name="p">#REF!</definedName>
    <definedName name="solver_adj" localSheetId="4" hidden="1">'natural variations'!$M$9:$M$53</definedName>
    <definedName name="solver_adj" localSheetId="0" hidden="1">'Rb-Zr'!#REF!</definedName>
    <definedName name="solver_adj" localSheetId="1" hidden="1">'Sr-Zr'!#REF!</definedName>
    <definedName name="solver_adj" localSheetId="2" hidden="1">'Zr-Zr'!#REF!</definedName>
    <definedName name="solver_cvg" localSheetId="4" hidden="1">0.0001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drv" localSheetId="4" hidden="1">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eng" localSheetId="4" hidden="1">1</definedName>
    <definedName name="solver_est" localSheetId="4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itr" localSheetId="4" hidden="1">2147483647</definedName>
    <definedName name="solver_itr" localSheetId="0" hidden="1">100</definedName>
    <definedName name="solver_itr" localSheetId="1" hidden="1">100</definedName>
    <definedName name="solver_itr" localSheetId="2" hidden="1">100</definedName>
    <definedName name="solver_lin" localSheetId="0" hidden="1">2</definedName>
    <definedName name="solver_lin" localSheetId="1" hidden="1">2</definedName>
    <definedName name="solver_lin" localSheetId="2" hidden="1">2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2</definedName>
    <definedName name="solver_neg" localSheetId="0" hidden="1">2</definedName>
    <definedName name="solver_neg" localSheetId="1" hidden="1">2</definedName>
    <definedName name="solver_neg" localSheetId="2" hidden="1">2</definedName>
    <definedName name="solver_nod" localSheetId="4" hidden="1">2147483647</definedName>
    <definedName name="solver_num" localSheetId="4" hidden="1">0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wt" localSheetId="4" hidden="1">1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opt" localSheetId="4" hidden="1">'natural variations'!$M$55</definedName>
    <definedName name="solver_opt" localSheetId="0" hidden="1">'Rb-Zr'!#REF!</definedName>
    <definedName name="solver_opt" localSheetId="1" hidden="1">'Sr-Zr'!#REF!</definedName>
    <definedName name="solver_opt" localSheetId="2" hidden="1">'Zr-Zr'!#REF!</definedName>
    <definedName name="solver_pre" localSheetId="4" hidden="1">0.000001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rbv" localSheetId="4" hidden="1">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cl" localSheetId="0" hidden="1">2</definedName>
    <definedName name="solver_scl" localSheetId="1" hidden="1">2</definedName>
    <definedName name="solver_scl" localSheetId="2" hidden="1">2</definedName>
    <definedName name="solver_sho" localSheetId="4" hidden="1">2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sz" localSheetId="4" hidden="1">100</definedName>
    <definedName name="solver_tim" localSheetId="4" hidden="1">2147483647</definedName>
    <definedName name="solver_tim" localSheetId="0" hidden="1">100</definedName>
    <definedName name="solver_tim" localSheetId="1" hidden="1">100</definedName>
    <definedName name="solver_tim" localSheetId="2" hidden="1">100</definedName>
    <definedName name="solver_tol" localSheetId="4" hidden="1">0.01</definedName>
    <definedName name="solver_tol" localSheetId="0" hidden="1">0.05</definedName>
    <definedName name="solver_tol" localSheetId="1" hidden="1">0.05</definedName>
    <definedName name="solver_tol" localSheetId="2" hidden="1">0.05</definedName>
    <definedName name="solver_typ" localSheetId="4" hidden="1">2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val" localSheetId="4" hidden="1">0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er" localSheetId="4" hidden="1">3</definedName>
    <definedName name="w" localSheetId="1">#REF!</definedName>
    <definedName name="w">#REF!</definedName>
    <definedName name="x" localSheetId="3">#REF!</definedName>
    <definedName name="x" localSheetId="0">#REF!</definedName>
    <definedName name="x" localSheetId="1">#REF!</definedName>
    <definedName name="x" localSheetId="2">#REF!</definedName>
    <definedName name="x">#REF!</definedName>
    <definedName name="z" localSheetId="3">#REF!</definedName>
    <definedName name="z" localSheetId="0">#REF!</definedName>
    <definedName name="z" localSheetId="1">#REF!</definedName>
    <definedName name="z" localSheetId="2">#REF!</definedName>
    <definedName name="z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98" i="76" l="1"/>
  <c r="J98" i="76" s="1"/>
  <c r="F98" i="76"/>
  <c r="I97" i="76"/>
  <c r="J97" i="76" s="1"/>
  <c r="I96" i="76"/>
  <c r="J96" i="76" s="1"/>
  <c r="F96" i="76"/>
  <c r="I95" i="76"/>
  <c r="F95" i="76"/>
  <c r="I93" i="76"/>
  <c r="J93" i="76" s="1"/>
  <c r="F93" i="76"/>
  <c r="I92" i="76"/>
  <c r="J92" i="76" s="1"/>
  <c r="I91" i="76"/>
  <c r="F91" i="76"/>
  <c r="I90" i="76"/>
  <c r="F90" i="76"/>
  <c r="I89" i="76"/>
  <c r="F89" i="76"/>
  <c r="I88" i="76"/>
  <c r="J88" i="76" s="1"/>
  <c r="I87" i="76"/>
  <c r="J87" i="76" s="1"/>
  <c r="I86" i="76"/>
  <c r="J86" i="76" s="1"/>
  <c r="I85" i="76"/>
  <c r="J85" i="76" s="1"/>
  <c r="F85" i="76"/>
  <c r="I84" i="76"/>
  <c r="J84" i="76" s="1"/>
  <c r="F84" i="76"/>
  <c r="I83" i="76"/>
  <c r="J83" i="76" s="1"/>
  <c r="F83" i="76"/>
  <c r="I81" i="76"/>
  <c r="F81" i="76"/>
  <c r="I80" i="76"/>
  <c r="F80" i="76"/>
  <c r="I79" i="76"/>
  <c r="F79" i="76"/>
  <c r="I78" i="76"/>
  <c r="J78" i="76" s="1"/>
  <c r="F78" i="76"/>
  <c r="I76" i="76"/>
  <c r="J76" i="76" s="1"/>
  <c r="I75" i="76"/>
  <c r="J75" i="76" s="1"/>
  <c r="F75" i="76"/>
  <c r="I74" i="76"/>
  <c r="J74" i="76" s="1"/>
  <c r="I73" i="76"/>
  <c r="J73" i="76" s="1"/>
  <c r="I72" i="76"/>
  <c r="J72" i="76" s="1"/>
  <c r="I71" i="76"/>
  <c r="J71" i="76" s="1"/>
  <c r="I70" i="76"/>
  <c r="J70" i="76" s="1"/>
  <c r="I69" i="76"/>
  <c r="J69" i="76" s="1"/>
  <c r="I68" i="76"/>
  <c r="J68" i="76" s="1"/>
  <c r="I67" i="76"/>
  <c r="J67" i="76" s="1"/>
  <c r="I65" i="76"/>
  <c r="J65" i="76" s="1"/>
  <c r="I64" i="76"/>
  <c r="J64" i="76" s="1"/>
  <c r="I63" i="76"/>
  <c r="J63" i="76" s="1"/>
  <c r="I62" i="76"/>
  <c r="J62" i="76" s="1"/>
  <c r="I61" i="76"/>
  <c r="J61" i="76" s="1"/>
  <c r="I60" i="76"/>
  <c r="J60" i="76" s="1"/>
  <c r="I59" i="76"/>
  <c r="J59" i="76" s="1"/>
  <c r="I58" i="76"/>
  <c r="J58" i="76" s="1"/>
  <c r="I57" i="76"/>
  <c r="J57" i="76" s="1"/>
  <c r="I56" i="76"/>
  <c r="J56" i="76" s="1"/>
  <c r="I55" i="76"/>
  <c r="J55" i="76" s="1"/>
  <c r="I54" i="76"/>
  <c r="J54" i="76" s="1"/>
  <c r="I52" i="76"/>
  <c r="J52" i="76" s="1"/>
  <c r="I51" i="76"/>
  <c r="J51" i="76" s="1"/>
  <c r="I50" i="76"/>
  <c r="J50" i="76" s="1"/>
  <c r="I49" i="76"/>
  <c r="J49" i="76" s="1"/>
  <c r="I48" i="76"/>
  <c r="J48" i="76" s="1"/>
  <c r="I46" i="76"/>
  <c r="J46" i="76" s="1"/>
  <c r="F46" i="76"/>
  <c r="I45" i="76"/>
  <c r="J45" i="76" s="1"/>
  <c r="I44" i="76"/>
  <c r="J44" i="76" s="1"/>
  <c r="I43" i="76"/>
  <c r="J43" i="76" s="1"/>
  <c r="I42" i="76"/>
  <c r="J42" i="76" s="1"/>
  <c r="I41" i="76"/>
  <c r="J41" i="76" s="1"/>
  <c r="I40" i="76"/>
  <c r="F40" i="76"/>
  <c r="I39" i="76"/>
  <c r="J39" i="76" s="1"/>
  <c r="I38" i="76"/>
  <c r="J38" i="76" s="1"/>
  <c r="I37" i="76"/>
  <c r="F37" i="76"/>
  <c r="I36" i="76"/>
  <c r="J36" i="76" s="1"/>
  <c r="I35" i="76"/>
  <c r="J35" i="76" s="1"/>
  <c r="I34" i="76"/>
  <c r="J34" i="76" s="1"/>
  <c r="I33" i="76"/>
  <c r="J33" i="76" s="1"/>
  <c r="F33" i="76"/>
  <c r="I32" i="76"/>
  <c r="J32" i="76" s="1"/>
  <c r="F32" i="76"/>
  <c r="I31" i="76"/>
  <c r="F31" i="76"/>
  <c r="I30" i="76"/>
  <c r="J30" i="76" s="1"/>
  <c r="F30" i="76"/>
  <c r="I29" i="76"/>
  <c r="J29" i="76" s="1"/>
  <c r="I28" i="76"/>
  <c r="F28" i="76"/>
  <c r="I27" i="76"/>
  <c r="J27" i="76" s="1"/>
  <c r="I26" i="76"/>
  <c r="J26" i="76" s="1"/>
  <c r="I25" i="76"/>
  <c r="J25" i="76" s="1"/>
  <c r="I24" i="76"/>
  <c r="J24" i="76" s="1"/>
  <c r="F24" i="76"/>
  <c r="I23" i="76"/>
  <c r="J23" i="76" s="1"/>
  <c r="I22" i="76"/>
  <c r="F22" i="76"/>
  <c r="I21" i="76"/>
  <c r="J21" i="76" s="1"/>
  <c r="F21" i="76"/>
  <c r="I20" i="76"/>
  <c r="J20" i="76" s="1"/>
  <c r="F20" i="76"/>
  <c r="I19" i="76"/>
  <c r="F19" i="76"/>
  <c r="I18" i="76"/>
  <c r="J18" i="76" s="1"/>
  <c r="I17" i="76"/>
  <c r="J17" i="76" s="1"/>
  <c r="I15" i="76"/>
  <c r="J15" i="76" s="1"/>
  <c r="I14" i="76"/>
  <c r="J14" i="76" s="1"/>
  <c r="I12" i="76"/>
  <c r="J12" i="76" s="1"/>
  <c r="I11" i="76"/>
  <c r="J11" i="76" s="1"/>
  <c r="I9" i="76"/>
  <c r="I8" i="76"/>
  <c r="I7" i="76"/>
  <c r="J91" i="76" l="1"/>
  <c r="J95" i="76"/>
  <c r="J22" i="76"/>
  <c r="J89" i="76"/>
  <c r="J79" i="76"/>
  <c r="J90" i="76"/>
  <c r="J80" i="76"/>
  <c r="J81" i="76"/>
  <c r="J37" i="76"/>
  <c r="J28" i="76"/>
  <c r="J19" i="76"/>
  <c r="J40" i="76"/>
  <c r="J31" i="76"/>
  <c r="J9" i="76"/>
  <c r="J8" i="76"/>
  <c r="J7" i="76"/>
  <c r="T4" i="67"/>
  <c r="T10" i="67" a="1"/>
  <c r="T10" i="67" s="1"/>
  <c r="M55" i="76" l="1"/>
  <c r="S4" i="75"/>
  <c r="AY44" i="70" l="1"/>
  <c r="X66" i="70"/>
  <c r="Y66" i="70"/>
  <c r="Z66" i="70"/>
  <c r="X67" i="70"/>
  <c r="Y67" i="70"/>
  <c r="Z67" i="70"/>
  <c r="X68" i="70"/>
  <c r="Y68" i="70"/>
  <c r="Z68" i="70"/>
  <c r="X69" i="70"/>
  <c r="Y69" i="70"/>
  <c r="Z69" i="70"/>
  <c r="X70" i="70"/>
  <c r="Y70" i="70"/>
  <c r="Z70" i="70"/>
  <c r="X71" i="70"/>
  <c r="Y71" i="70"/>
  <c r="Z71" i="70"/>
  <c r="X72" i="70"/>
  <c r="Y72" i="70"/>
  <c r="Z72" i="70"/>
  <c r="X73" i="70"/>
  <c r="Y73" i="70"/>
  <c r="Z73" i="70"/>
  <c r="X74" i="70"/>
  <c r="Y74" i="70"/>
  <c r="Z74" i="70"/>
  <c r="X75" i="70"/>
  <c r="Y75" i="70"/>
  <c r="Z75" i="70"/>
  <c r="X76" i="70"/>
  <c r="Y76" i="70"/>
  <c r="Z76" i="70"/>
  <c r="X77" i="70"/>
  <c r="Y77" i="70"/>
  <c r="Z77" i="70"/>
  <c r="X78" i="70"/>
  <c r="Y78" i="70"/>
  <c r="Z78" i="70"/>
  <c r="X79" i="70"/>
  <c r="Y79" i="70"/>
  <c r="Z79" i="70"/>
  <c r="X80" i="70"/>
  <c r="Y80" i="70"/>
  <c r="Z80" i="70"/>
  <c r="X81" i="70"/>
  <c r="Y81" i="70"/>
  <c r="Z81" i="70"/>
  <c r="X82" i="70"/>
  <c r="Y82" i="70"/>
  <c r="Z82" i="70"/>
  <c r="X83" i="70"/>
  <c r="Y83" i="70"/>
  <c r="Z83" i="70"/>
  <c r="X84" i="70"/>
  <c r="Y84" i="70"/>
  <c r="Z84" i="70"/>
  <c r="X85" i="70"/>
  <c r="Y85" i="70"/>
  <c r="Z85" i="70"/>
  <c r="Z65" i="70"/>
  <c r="Y65" i="70"/>
  <c r="X65" i="70"/>
  <c r="X40" i="70"/>
  <c r="Y40" i="70"/>
  <c r="Z40" i="70"/>
  <c r="X41" i="70"/>
  <c r="Y41" i="70"/>
  <c r="Z41" i="70"/>
  <c r="X42" i="70"/>
  <c r="Y42" i="70"/>
  <c r="Z42" i="70"/>
  <c r="X43" i="70"/>
  <c r="Y43" i="70"/>
  <c r="Z43" i="70"/>
  <c r="X44" i="70"/>
  <c r="Y44" i="70"/>
  <c r="Z44" i="70"/>
  <c r="X45" i="70"/>
  <c r="Y45" i="70"/>
  <c r="Z45" i="70"/>
  <c r="X46" i="70"/>
  <c r="Y46" i="70"/>
  <c r="Z46" i="70"/>
  <c r="X47" i="70"/>
  <c r="Y47" i="70"/>
  <c r="Z47" i="70"/>
  <c r="X48" i="70"/>
  <c r="Y48" i="70"/>
  <c r="Z48" i="70"/>
  <c r="X49" i="70"/>
  <c r="Y49" i="70"/>
  <c r="Z49" i="70"/>
  <c r="X50" i="70"/>
  <c r="Y50" i="70"/>
  <c r="Z50" i="70"/>
  <c r="X51" i="70"/>
  <c r="Y51" i="70"/>
  <c r="Z51" i="70"/>
  <c r="X52" i="70"/>
  <c r="Y52" i="70"/>
  <c r="Z52" i="70"/>
  <c r="X53" i="70"/>
  <c r="Y53" i="70"/>
  <c r="Z53" i="70"/>
  <c r="X54" i="70"/>
  <c r="Y54" i="70"/>
  <c r="Z54" i="70"/>
  <c r="X55" i="70"/>
  <c r="Y55" i="70"/>
  <c r="Z55" i="70"/>
  <c r="X56" i="70"/>
  <c r="Y56" i="70"/>
  <c r="Z56" i="70"/>
  <c r="X57" i="70"/>
  <c r="Y57" i="70"/>
  <c r="Z57" i="70"/>
  <c r="X58" i="70"/>
  <c r="Y58" i="70"/>
  <c r="Z58" i="70"/>
  <c r="X59" i="70"/>
  <c r="Y59" i="70"/>
  <c r="Z59" i="70"/>
  <c r="X60" i="70"/>
  <c r="Y60" i="70"/>
  <c r="Z60" i="70"/>
  <c r="X61" i="70"/>
  <c r="Y61" i="70"/>
  <c r="Z61" i="70"/>
  <c r="Z39" i="70"/>
  <c r="Y39" i="70"/>
  <c r="X39" i="70"/>
  <c r="X16" i="70"/>
  <c r="Y16" i="70"/>
  <c r="Z16" i="70"/>
  <c r="X17" i="70"/>
  <c r="Y17" i="70"/>
  <c r="Z17" i="70"/>
  <c r="X18" i="70"/>
  <c r="Y18" i="70"/>
  <c r="Z18" i="70"/>
  <c r="X19" i="70"/>
  <c r="Y19" i="70"/>
  <c r="Z19" i="70"/>
  <c r="X20" i="70"/>
  <c r="Y20" i="70"/>
  <c r="Z20" i="70"/>
  <c r="X21" i="70"/>
  <c r="Y21" i="70"/>
  <c r="Z21" i="70"/>
  <c r="X22" i="70"/>
  <c r="Y22" i="70"/>
  <c r="Z22" i="70"/>
  <c r="X23" i="70"/>
  <c r="Y23" i="70"/>
  <c r="Z23" i="70"/>
  <c r="X24" i="70"/>
  <c r="Y24" i="70"/>
  <c r="Z24" i="70"/>
  <c r="X25" i="70"/>
  <c r="Y25" i="70"/>
  <c r="Z25" i="70"/>
  <c r="X26" i="70"/>
  <c r="Y26" i="70"/>
  <c r="Z26" i="70"/>
  <c r="X27" i="70"/>
  <c r="Y27" i="70"/>
  <c r="Z27" i="70"/>
  <c r="X28" i="70"/>
  <c r="Y28" i="70"/>
  <c r="Z28" i="70"/>
  <c r="X29" i="70"/>
  <c r="Y29" i="70"/>
  <c r="Z29" i="70"/>
  <c r="X30" i="70"/>
  <c r="Y30" i="70"/>
  <c r="Z30" i="70"/>
  <c r="X31" i="70"/>
  <c r="Y31" i="70"/>
  <c r="Z31" i="70"/>
  <c r="X32" i="70"/>
  <c r="Y32" i="70"/>
  <c r="Z32" i="70"/>
  <c r="X33" i="70"/>
  <c r="Y33" i="70"/>
  <c r="Z33" i="70"/>
  <c r="X34" i="70"/>
  <c r="Y34" i="70"/>
  <c r="Z34" i="70"/>
  <c r="X35" i="70"/>
  <c r="Y35" i="70"/>
  <c r="Z35" i="70"/>
  <c r="Z15" i="70"/>
  <c r="Y15" i="70"/>
  <c r="X15" i="70"/>
  <c r="U1360" i="65"/>
  <c r="T1360" i="65"/>
  <c r="S1360" i="65"/>
  <c r="U1359" i="65"/>
  <c r="T1359" i="65"/>
  <c r="S1359" i="65"/>
  <c r="U1358" i="65"/>
  <c r="T1358" i="65"/>
  <c r="S1358" i="65"/>
  <c r="U1357" i="65"/>
  <c r="T1357" i="65"/>
  <c r="S1357" i="65"/>
  <c r="U1356" i="65"/>
  <c r="T1356" i="65"/>
  <c r="S1356" i="65"/>
  <c r="U1352" i="65"/>
  <c r="T1352" i="65"/>
  <c r="S1352" i="65"/>
  <c r="U1351" i="65"/>
  <c r="T1351" i="65"/>
  <c r="S1351" i="65"/>
  <c r="U1350" i="65"/>
  <c r="T1350" i="65"/>
  <c r="S1350" i="65"/>
  <c r="U1349" i="65"/>
  <c r="T1349" i="65"/>
  <c r="S1349" i="65"/>
  <c r="U1348" i="65"/>
  <c r="T1348" i="65"/>
  <c r="S1348" i="65"/>
  <c r="U1344" i="65"/>
  <c r="T1344" i="65"/>
  <c r="S1344" i="65"/>
  <c r="U1343" i="65"/>
  <c r="T1343" i="65"/>
  <c r="S1343" i="65"/>
  <c r="U1342" i="65"/>
  <c r="T1342" i="65"/>
  <c r="S1342" i="65"/>
  <c r="U1341" i="65"/>
  <c r="T1341" i="65"/>
  <c r="S1341" i="65"/>
  <c r="U1340" i="65"/>
  <c r="T1340" i="65"/>
  <c r="S1340" i="65"/>
  <c r="U1336" i="65"/>
  <c r="T1336" i="65"/>
  <c r="S1336" i="65"/>
  <c r="U1335" i="65"/>
  <c r="T1335" i="65"/>
  <c r="S1335" i="65"/>
  <c r="U1334" i="65"/>
  <c r="T1334" i="65"/>
  <c r="S1334" i="65"/>
  <c r="U1333" i="65"/>
  <c r="T1333" i="65"/>
  <c r="S1333" i="65"/>
  <c r="U1332" i="65"/>
  <c r="T1332" i="65"/>
  <c r="S1332" i="65"/>
  <c r="U1328" i="65"/>
  <c r="T1328" i="65"/>
  <c r="S1328" i="65"/>
  <c r="U1327" i="65"/>
  <c r="T1327" i="65"/>
  <c r="S1327" i="65"/>
  <c r="U1326" i="65"/>
  <c r="T1326" i="65"/>
  <c r="S1326" i="65"/>
  <c r="U1325" i="65"/>
  <c r="T1325" i="65"/>
  <c r="S1325" i="65"/>
  <c r="U1324" i="65"/>
  <c r="T1324" i="65"/>
  <c r="S1324" i="65"/>
  <c r="U1320" i="65"/>
  <c r="T1320" i="65"/>
  <c r="S1320" i="65"/>
  <c r="U1319" i="65"/>
  <c r="T1319" i="65"/>
  <c r="S1319" i="65"/>
  <c r="U1318" i="65"/>
  <c r="T1318" i="65"/>
  <c r="S1318" i="65"/>
  <c r="U1317" i="65"/>
  <c r="T1317" i="65"/>
  <c r="S1317" i="65"/>
  <c r="U1316" i="65"/>
  <c r="T1316" i="65"/>
  <c r="S1316" i="65"/>
  <c r="U1312" i="65"/>
  <c r="T1312" i="65"/>
  <c r="S1312" i="65"/>
  <c r="U1311" i="65"/>
  <c r="T1311" i="65"/>
  <c r="S1311" i="65"/>
  <c r="U1310" i="65"/>
  <c r="T1310" i="65"/>
  <c r="S1310" i="65"/>
  <c r="U1309" i="65"/>
  <c r="T1309" i="65"/>
  <c r="S1309" i="65"/>
  <c r="U1308" i="65"/>
  <c r="T1308" i="65"/>
  <c r="S1308" i="65"/>
  <c r="U1304" i="65"/>
  <c r="T1304" i="65"/>
  <c r="S1304" i="65"/>
  <c r="U1303" i="65"/>
  <c r="T1303" i="65"/>
  <c r="S1303" i="65"/>
  <c r="U1302" i="65"/>
  <c r="T1302" i="65"/>
  <c r="S1302" i="65"/>
  <c r="U1301" i="65"/>
  <c r="T1301" i="65"/>
  <c r="S1301" i="65"/>
  <c r="U1300" i="65"/>
  <c r="T1300" i="65"/>
  <c r="S1300" i="65"/>
  <c r="U1296" i="65"/>
  <c r="T1296" i="65"/>
  <c r="S1296" i="65"/>
  <c r="U1295" i="65"/>
  <c r="T1295" i="65"/>
  <c r="S1295" i="65"/>
  <c r="U1294" i="65"/>
  <c r="T1294" i="65"/>
  <c r="S1294" i="65"/>
  <c r="U1293" i="65"/>
  <c r="T1293" i="65"/>
  <c r="S1293" i="65"/>
  <c r="U1292" i="65"/>
  <c r="T1292" i="65"/>
  <c r="S1292" i="65"/>
  <c r="U1288" i="65"/>
  <c r="T1288" i="65"/>
  <c r="S1288" i="65"/>
  <c r="U1287" i="65"/>
  <c r="T1287" i="65"/>
  <c r="S1287" i="65"/>
  <c r="U1286" i="65"/>
  <c r="T1286" i="65"/>
  <c r="S1286" i="65"/>
  <c r="U1285" i="65"/>
  <c r="T1285" i="65"/>
  <c r="S1285" i="65"/>
  <c r="U1284" i="65"/>
  <c r="T1284" i="65"/>
  <c r="S1284" i="65"/>
  <c r="U1280" i="65"/>
  <c r="T1280" i="65"/>
  <c r="S1280" i="65"/>
  <c r="U1279" i="65"/>
  <c r="T1279" i="65"/>
  <c r="S1279" i="65"/>
  <c r="U1278" i="65"/>
  <c r="T1278" i="65"/>
  <c r="S1278" i="65"/>
  <c r="U1277" i="65"/>
  <c r="T1277" i="65"/>
  <c r="S1277" i="65"/>
  <c r="U1276" i="65"/>
  <c r="T1276" i="65"/>
  <c r="S1276" i="65"/>
  <c r="U1272" i="65"/>
  <c r="T1272" i="65"/>
  <c r="S1272" i="65"/>
  <c r="U1271" i="65"/>
  <c r="T1271" i="65"/>
  <c r="S1271" i="65"/>
  <c r="U1270" i="65"/>
  <c r="T1270" i="65"/>
  <c r="S1270" i="65"/>
  <c r="U1269" i="65"/>
  <c r="T1269" i="65"/>
  <c r="S1269" i="65"/>
  <c r="U1268" i="65"/>
  <c r="T1268" i="65"/>
  <c r="S1268" i="65"/>
  <c r="U1264" i="65"/>
  <c r="T1264" i="65"/>
  <c r="S1264" i="65"/>
  <c r="U1263" i="65"/>
  <c r="T1263" i="65"/>
  <c r="S1263" i="65"/>
  <c r="U1262" i="65"/>
  <c r="T1262" i="65"/>
  <c r="S1262" i="65"/>
  <c r="U1261" i="65"/>
  <c r="T1261" i="65"/>
  <c r="S1261" i="65"/>
  <c r="U1260" i="65"/>
  <c r="T1260" i="65"/>
  <c r="S1260" i="65"/>
  <c r="U1256" i="65"/>
  <c r="T1256" i="65"/>
  <c r="S1256" i="65"/>
  <c r="U1255" i="65"/>
  <c r="T1255" i="65"/>
  <c r="S1255" i="65"/>
  <c r="U1254" i="65"/>
  <c r="T1254" i="65"/>
  <c r="S1254" i="65"/>
  <c r="U1253" i="65"/>
  <c r="T1253" i="65"/>
  <c r="S1253" i="65"/>
  <c r="U1252" i="65"/>
  <c r="T1252" i="65"/>
  <c r="S1252" i="65"/>
  <c r="U1248" i="65"/>
  <c r="T1248" i="65"/>
  <c r="S1248" i="65"/>
  <c r="U1247" i="65"/>
  <c r="T1247" i="65"/>
  <c r="S1247" i="65"/>
  <c r="U1246" i="65"/>
  <c r="T1246" i="65"/>
  <c r="S1246" i="65"/>
  <c r="U1245" i="65"/>
  <c r="T1245" i="65"/>
  <c r="S1245" i="65"/>
  <c r="U1244" i="65"/>
  <c r="T1244" i="65"/>
  <c r="S1244" i="65"/>
  <c r="U1240" i="65"/>
  <c r="T1240" i="65"/>
  <c r="S1240" i="65"/>
  <c r="U1239" i="65"/>
  <c r="T1239" i="65"/>
  <c r="S1239" i="65"/>
  <c r="U1238" i="65"/>
  <c r="T1238" i="65"/>
  <c r="S1238" i="65"/>
  <c r="U1237" i="65"/>
  <c r="T1237" i="65"/>
  <c r="S1237" i="65"/>
  <c r="U1236" i="65"/>
  <c r="T1236" i="65"/>
  <c r="S1236" i="65"/>
  <c r="U1232" i="65"/>
  <c r="T1232" i="65"/>
  <c r="S1232" i="65"/>
  <c r="U1231" i="65"/>
  <c r="T1231" i="65"/>
  <c r="S1231" i="65"/>
  <c r="U1230" i="65"/>
  <c r="T1230" i="65"/>
  <c r="S1230" i="65"/>
  <c r="U1229" i="65"/>
  <c r="T1229" i="65"/>
  <c r="S1229" i="65"/>
  <c r="U1228" i="65"/>
  <c r="T1228" i="65"/>
  <c r="S1228" i="65"/>
  <c r="U1224" i="65"/>
  <c r="T1224" i="65"/>
  <c r="S1224" i="65"/>
  <c r="U1223" i="65"/>
  <c r="T1223" i="65"/>
  <c r="S1223" i="65"/>
  <c r="U1222" i="65"/>
  <c r="T1222" i="65"/>
  <c r="S1222" i="65"/>
  <c r="U1221" i="65"/>
  <c r="T1221" i="65"/>
  <c r="S1221" i="65"/>
  <c r="U1220" i="65"/>
  <c r="T1220" i="65"/>
  <c r="S1220" i="65"/>
  <c r="U1216" i="65"/>
  <c r="T1216" i="65"/>
  <c r="S1216" i="65"/>
  <c r="U1215" i="65"/>
  <c r="T1215" i="65"/>
  <c r="S1215" i="65"/>
  <c r="U1214" i="65"/>
  <c r="T1214" i="65"/>
  <c r="S1214" i="65"/>
  <c r="U1213" i="65"/>
  <c r="T1213" i="65"/>
  <c r="S1213" i="65"/>
  <c r="U1212" i="65"/>
  <c r="T1212" i="65"/>
  <c r="S1212" i="65"/>
  <c r="U1208" i="65"/>
  <c r="T1208" i="65"/>
  <c r="S1208" i="65"/>
  <c r="U1207" i="65"/>
  <c r="T1207" i="65"/>
  <c r="S1207" i="65"/>
  <c r="U1206" i="65"/>
  <c r="T1206" i="65"/>
  <c r="S1206" i="65"/>
  <c r="U1205" i="65"/>
  <c r="T1205" i="65"/>
  <c r="S1205" i="65"/>
  <c r="U1204" i="65"/>
  <c r="T1204" i="65"/>
  <c r="S1204" i="65"/>
  <c r="U1200" i="65"/>
  <c r="T1200" i="65"/>
  <c r="S1200" i="65"/>
  <c r="U1199" i="65"/>
  <c r="T1199" i="65"/>
  <c r="S1199" i="65"/>
  <c r="U1198" i="65"/>
  <c r="T1198" i="65"/>
  <c r="S1198" i="65"/>
  <c r="U1197" i="65"/>
  <c r="T1197" i="65"/>
  <c r="S1197" i="65"/>
  <c r="U1196" i="65"/>
  <c r="T1196" i="65"/>
  <c r="S1196" i="65"/>
  <c r="U1192" i="65"/>
  <c r="T1192" i="65"/>
  <c r="S1192" i="65"/>
  <c r="U1191" i="65"/>
  <c r="T1191" i="65"/>
  <c r="S1191" i="65"/>
  <c r="U1190" i="65"/>
  <c r="T1190" i="65"/>
  <c r="S1190" i="65"/>
  <c r="U1189" i="65"/>
  <c r="T1189" i="65"/>
  <c r="S1189" i="65"/>
  <c r="U1188" i="65"/>
  <c r="T1188" i="65"/>
  <c r="S1188" i="65"/>
  <c r="U1184" i="65"/>
  <c r="T1184" i="65"/>
  <c r="S1184" i="65"/>
  <c r="U1183" i="65"/>
  <c r="T1183" i="65"/>
  <c r="S1183" i="65"/>
  <c r="U1182" i="65"/>
  <c r="T1182" i="65"/>
  <c r="S1182" i="65"/>
  <c r="U1181" i="65"/>
  <c r="T1181" i="65"/>
  <c r="S1181" i="65"/>
  <c r="U1180" i="65"/>
  <c r="T1180" i="65"/>
  <c r="S1180" i="65"/>
  <c r="U1176" i="65"/>
  <c r="T1176" i="65"/>
  <c r="S1176" i="65"/>
  <c r="U1175" i="65"/>
  <c r="T1175" i="65"/>
  <c r="S1175" i="65"/>
  <c r="U1174" i="65"/>
  <c r="T1174" i="65"/>
  <c r="S1174" i="65"/>
  <c r="U1173" i="65"/>
  <c r="T1173" i="65"/>
  <c r="S1173" i="65"/>
  <c r="U1172" i="65"/>
  <c r="T1172" i="65"/>
  <c r="S1172" i="65"/>
  <c r="U1168" i="65"/>
  <c r="T1168" i="65"/>
  <c r="S1168" i="65"/>
  <c r="U1167" i="65"/>
  <c r="T1167" i="65"/>
  <c r="S1167" i="65"/>
  <c r="U1166" i="65"/>
  <c r="T1166" i="65"/>
  <c r="S1166" i="65"/>
  <c r="U1165" i="65"/>
  <c r="T1165" i="65"/>
  <c r="S1165" i="65"/>
  <c r="U1164" i="65"/>
  <c r="T1164" i="65"/>
  <c r="S1164" i="65"/>
  <c r="U1160" i="65"/>
  <c r="T1160" i="65"/>
  <c r="S1160" i="65"/>
  <c r="U1159" i="65"/>
  <c r="T1159" i="65"/>
  <c r="S1159" i="65"/>
  <c r="U1158" i="65"/>
  <c r="T1158" i="65"/>
  <c r="S1158" i="65"/>
  <c r="U1157" i="65"/>
  <c r="T1157" i="65"/>
  <c r="S1157" i="65"/>
  <c r="U1156" i="65"/>
  <c r="T1156" i="65"/>
  <c r="S1156" i="65"/>
  <c r="U1152" i="65"/>
  <c r="T1152" i="65"/>
  <c r="S1152" i="65"/>
  <c r="U1151" i="65"/>
  <c r="T1151" i="65"/>
  <c r="S1151" i="65"/>
  <c r="U1150" i="65"/>
  <c r="T1150" i="65"/>
  <c r="S1150" i="65"/>
  <c r="U1149" i="65"/>
  <c r="T1149" i="65"/>
  <c r="S1149" i="65"/>
  <c r="U1148" i="65"/>
  <c r="T1148" i="65"/>
  <c r="S1148" i="65"/>
  <c r="U1144" i="65"/>
  <c r="T1144" i="65"/>
  <c r="S1144" i="65"/>
  <c r="U1143" i="65"/>
  <c r="T1143" i="65"/>
  <c r="S1143" i="65"/>
  <c r="U1142" i="65"/>
  <c r="T1142" i="65"/>
  <c r="S1142" i="65"/>
  <c r="U1141" i="65"/>
  <c r="T1141" i="65"/>
  <c r="S1141" i="65"/>
  <c r="U1140" i="65"/>
  <c r="T1140" i="65"/>
  <c r="S1140" i="65"/>
  <c r="U1136" i="65"/>
  <c r="T1136" i="65"/>
  <c r="S1136" i="65"/>
  <c r="U1135" i="65"/>
  <c r="T1135" i="65"/>
  <c r="S1135" i="65"/>
  <c r="U1134" i="65"/>
  <c r="T1134" i="65"/>
  <c r="S1134" i="65"/>
  <c r="U1133" i="65"/>
  <c r="T1133" i="65"/>
  <c r="S1133" i="65"/>
  <c r="U1132" i="65"/>
  <c r="T1132" i="65"/>
  <c r="S1132" i="65"/>
  <c r="U1128" i="65"/>
  <c r="T1128" i="65"/>
  <c r="S1128" i="65"/>
  <c r="U1127" i="65"/>
  <c r="T1127" i="65"/>
  <c r="S1127" i="65"/>
  <c r="U1126" i="65"/>
  <c r="T1126" i="65"/>
  <c r="S1126" i="65"/>
  <c r="U1125" i="65"/>
  <c r="T1125" i="65"/>
  <c r="S1125" i="65"/>
  <c r="U1124" i="65"/>
  <c r="T1124" i="65"/>
  <c r="S1124" i="65"/>
  <c r="U1120" i="65"/>
  <c r="T1120" i="65"/>
  <c r="S1120" i="65"/>
  <c r="U1119" i="65"/>
  <c r="T1119" i="65"/>
  <c r="S1119" i="65"/>
  <c r="U1118" i="65"/>
  <c r="T1118" i="65"/>
  <c r="S1118" i="65"/>
  <c r="U1117" i="65"/>
  <c r="T1117" i="65"/>
  <c r="S1117" i="65"/>
  <c r="U1116" i="65"/>
  <c r="T1116" i="65"/>
  <c r="S1116" i="65"/>
  <c r="U1112" i="65"/>
  <c r="T1112" i="65"/>
  <c r="S1112" i="65"/>
  <c r="U1111" i="65"/>
  <c r="T1111" i="65"/>
  <c r="S1111" i="65"/>
  <c r="U1110" i="65"/>
  <c r="T1110" i="65"/>
  <c r="S1110" i="65"/>
  <c r="U1109" i="65"/>
  <c r="T1109" i="65"/>
  <c r="S1109" i="65"/>
  <c r="U1108" i="65"/>
  <c r="T1108" i="65"/>
  <c r="S1108" i="65"/>
  <c r="U1104" i="65"/>
  <c r="T1104" i="65"/>
  <c r="S1104" i="65"/>
  <c r="U1103" i="65"/>
  <c r="T1103" i="65"/>
  <c r="S1103" i="65"/>
  <c r="U1102" i="65"/>
  <c r="T1102" i="65"/>
  <c r="S1102" i="65"/>
  <c r="U1101" i="65"/>
  <c r="T1101" i="65"/>
  <c r="S1101" i="65"/>
  <c r="U1100" i="65"/>
  <c r="T1100" i="65"/>
  <c r="S1100" i="65"/>
  <c r="U1096" i="65"/>
  <c r="T1096" i="65"/>
  <c r="S1096" i="65"/>
  <c r="U1095" i="65"/>
  <c r="T1095" i="65"/>
  <c r="S1095" i="65"/>
  <c r="U1094" i="65"/>
  <c r="T1094" i="65"/>
  <c r="S1094" i="65"/>
  <c r="U1093" i="65"/>
  <c r="T1093" i="65"/>
  <c r="S1093" i="65"/>
  <c r="U1092" i="65"/>
  <c r="T1092" i="65"/>
  <c r="S1092" i="65"/>
  <c r="U1088" i="65"/>
  <c r="T1088" i="65"/>
  <c r="S1088" i="65"/>
  <c r="U1087" i="65"/>
  <c r="T1087" i="65"/>
  <c r="S1087" i="65"/>
  <c r="U1086" i="65"/>
  <c r="T1086" i="65"/>
  <c r="S1086" i="65"/>
  <c r="U1085" i="65"/>
  <c r="T1085" i="65"/>
  <c r="S1085" i="65"/>
  <c r="U1084" i="65"/>
  <c r="T1084" i="65"/>
  <c r="S1084" i="65"/>
  <c r="U1080" i="65"/>
  <c r="T1080" i="65"/>
  <c r="S1080" i="65"/>
  <c r="U1079" i="65"/>
  <c r="T1079" i="65"/>
  <c r="S1079" i="65"/>
  <c r="U1078" i="65"/>
  <c r="T1078" i="65"/>
  <c r="S1078" i="65"/>
  <c r="U1077" i="65"/>
  <c r="T1077" i="65"/>
  <c r="S1077" i="65"/>
  <c r="U1076" i="65"/>
  <c r="T1076" i="65"/>
  <c r="S1076" i="65"/>
  <c r="U1072" i="65"/>
  <c r="T1072" i="65"/>
  <c r="S1072" i="65"/>
  <c r="U1071" i="65"/>
  <c r="T1071" i="65"/>
  <c r="S1071" i="65"/>
  <c r="U1070" i="65"/>
  <c r="T1070" i="65"/>
  <c r="S1070" i="65"/>
  <c r="U1069" i="65"/>
  <c r="T1069" i="65"/>
  <c r="S1069" i="65"/>
  <c r="U1068" i="65"/>
  <c r="T1068" i="65"/>
  <c r="S1068" i="65"/>
  <c r="U1064" i="65"/>
  <c r="T1064" i="65"/>
  <c r="S1064" i="65"/>
  <c r="U1063" i="65"/>
  <c r="T1063" i="65"/>
  <c r="S1063" i="65"/>
  <c r="U1062" i="65"/>
  <c r="T1062" i="65"/>
  <c r="S1062" i="65"/>
  <c r="U1061" i="65"/>
  <c r="T1061" i="65"/>
  <c r="S1061" i="65"/>
  <c r="U1060" i="65"/>
  <c r="T1060" i="65"/>
  <c r="S1060" i="65"/>
  <c r="U1056" i="65"/>
  <c r="T1056" i="65"/>
  <c r="S1056" i="65"/>
  <c r="U1055" i="65"/>
  <c r="T1055" i="65"/>
  <c r="S1055" i="65"/>
  <c r="U1054" i="65"/>
  <c r="T1054" i="65"/>
  <c r="S1054" i="65"/>
  <c r="U1053" i="65"/>
  <c r="T1053" i="65"/>
  <c r="S1053" i="65"/>
  <c r="U1052" i="65"/>
  <c r="T1052" i="65"/>
  <c r="S1052" i="65"/>
  <c r="U1048" i="65"/>
  <c r="T1048" i="65"/>
  <c r="S1048" i="65"/>
  <c r="U1047" i="65"/>
  <c r="T1047" i="65"/>
  <c r="S1047" i="65"/>
  <c r="U1046" i="65"/>
  <c r="T1046" i="65"/>
  <c r="S1046" i="65"/>
  <c r="U1045" i="65"/>
  <c r="T1045" i="65"/>
  <c r="S1045" i="65"/>
  <c r="U1044" i="65"/>
  <c r="T1044" i="65"/>
  <c r="S1044" i="65"/>
  <c r="U1040" i="65"/>
  <c r="T1040" i="65"/>
  <c r="S1040" i="65"/>
  <c r="U1039" i="65"/>
  <c r="T1039" i="65"/>
  <c r="S1039" i="65"/>
  <c r="U1038" i="65"/>
  <c r="T1038" i="65"/>
  <c r="S1038" i="65"/>
  <c r="U1037" i="65"/>
  <c r="T1037" i="65"/>
  <c r="S1037" i="65"/>
  <c r="U1036" i="65"/>
  <c r="T1036" i="65"/>
  <c r="S1036" i="65"/>
  <c r="U1032" i="65"/>
  <c r="T1032" i="65"/>
  <c r="S1032" i="65"/>
  <c r="U1031" i="65"/>
  <c r="T1031" i="65"/>
  <c r="S1031" i="65"/>
  <c r="U1030" i="65"/>
  <c r="T1030" i="65"/>
  <c r="S1030" i="65"/>
  <c r="U1029" i="65"/>
  <c r="T1029" i="65"/>
  <c r="S1029" i="65"/>
  <c r="U1028" i="65"/>
  <c r="T1028" i="65"/>
  <c r="S1028" i="65"/>
  <c r="U1024" i="65"/>
  <c r="T1024" i="65"/>
  <c r="S1024" i="65"/>
  <c r="U1023" i="65"/>
  <c r="T1023" i="65"/>
  <c r="S1023" i="65"/>
  <c r="U1022" i="65"/>
  <c r="T1022" i="65"/>
  <c r="S1022" i="65"/>
  <c r="U1021" i="65"/>
  <c r="T1021" i="65"/>
  <c r="S1021" i="65"/>
  <c r="U1020" i="65"/>
  <c r="T1020" i="65"/>
  <c r="S1020" i="65"/>
  <c r="U1016" i="65"/>
  <c r="T1016" i="65"/>
  <c r="S1016" i="65"/>
  <c r="U1015" i="65"/>
  <c r="T1015" i="65"/>
  <c r="S1015" i="65"/>
  <c r="U1014" i="65"/>
  <c r="T1014" i="65"/>
  <c r="S1014" i="65"/>
  <c r="U1013" i="65"/>
  <c r="T1013" i="65"/>
  <c r="S1013" i="65"/>
  <c r="U1012" i="65"/>
  <c r="T1012" i="65"/>
  <c r="S1012" i="65"/>
  <c r="U1008" i="65"/>
  <c r="T1008" i="65"/>
  <c r="S1008" i="65"/>
  <c r="U1007" i="65"/>
  <c r="T1007" i="65"/>
  <c r="S1007" i="65"/>
  <c r="U1006" i="65"/>
  <c r="T1006" i="65"/>
  <c r="S1006" i="65"/>
  <c r="U1005" i="65"/>
  <c r="T1005" i="65"/>
  <c r="S1005" i="65"/>
  <c r="U1004" i="65"/>
  <c r="T1004" i="65"/>
  <c r="S1004" i="65"/>
  <c r="U1000" i="65"/>
  <c r="T1000" i="65"/>
  <c r="S1000" i="65"/>
  <c r="U999" i="65"/>
  <c r="T999" i="65"/>
  <c r="S999" i="65"/>
  <c r="U998" i="65"/>
  <c r="T998" i="65"/>
  <c r="S998" i="65"/>
  <c r="U997" i="65"/>
  <c r="T997" i="65"/>
  <c r="S997" i="65"/>
  <c r="U996" i="65"/>
  <c r="T996" i="65"/>
  <c r="S996" i="65"/>
  <c r="U992" i="65"/>
  <c r="T992" i="65"/>
  <c r="S992" i="65"/>
  <c r="U991" i="65"/>
  <c r="T991" i="65"/>
  <c r="S991" i="65"/>
  <c r="U990" i="65"/>
  <c r="T990" i="65"/>
  <c r="S990" i="65"/>
  <c r="U989" i="65"/>
  <c r="T989" i="65"/>
  <c r="S989" i="65"/>
  <c r="U988" i="65"/>
  <c r="T988" i="65"/>
  <c r="S988" i="65"/>
  <c r="U984" i="65"/>
  <c r="T984" i="65"/>
  <c r="S984" i="65"/>
  <c r="U983" i="65"/>
  <c r="T983" i="65"/>
  <c r="S983" i="65"/>
  <c r="U982" i="65"/>
  <c r="T982" i="65"/>
  <c r="S982" i="65"/>
  <c r="U981" i="65"/>
  <c r="T981" i="65"/>
  <c r="S981" i="65"/>
  <c r="U980" i="65"/>
  <c r="T980" i="65"/>
  <c r="S980" i="65"/>
  <c r="U976" i="65"/>
  <c r="T976" i="65"/>
  <c r="S976" i="65"/>
  <c r="U975" i="65"/>
  <c r="T975" i="65"/>
  <c r="S975" i="65"/>
  <c r="U974" i="65"/>
  <c r="T974" i="65"/>
  <c r="S974" i="65"/>
  <c r="U973" i="65"/>
  <c r="T973" i="65"/>
  <c r="S973" i="65"/>
  <c r="U972" i="65"/>
  <c r="T972" i="65"/>
  <c r="S972" i="65"/>
  <c r="U968" i="65"/>
  <c r="T968" i="65"/>
  <c r="S968" i="65"/>
  <c r="U967" i="65"/>
  <c r="T967" i="65"/>
  <c r="S967" i="65"/>
  <c r="U966" i="65"/>
  <c r="T966" i="65"/>
  <c r="S966" i="65"/>
  <c r="U965" i="65"/>
  <c r="T965" i="65"/>
  <c r="S965" i="65"/>
  <c r="U964" i="65"/>
  <c r="T964" i="65"/>
  <c r="S964" i="65"/>
  <c r="U960" i="65"/>
  <c r="T960" i="65"/>
  <c r="S960" i="65"/>
  <c r="U959" i="65"/>
  <c r="T959" i="65"/>
  <c r="S959" i="65"/>
  <c r="U958" i="65"/>
  <c r="T958" i="65"/>
  <c r="S958" i="65"/>
  <c r="U957" i="65"/>
  <c r="T957" i="65"/>
  <c r="S957" i="65"/>
  <c r="U956" i="65"/>
  <c r="T956" i="65"/>
  <c r="S956" i="65"/>
  <c r="U952" i="65"/>
  <c r="T952" i="65"/>
  <c r="S952" i="65"/>
  <c r="U951" i="65"/>
  <c r="T951" i="65"/>
  <c r="S951" i="65"/>
  <c r="U950" i="65"/>
  <c r="T950" i="65"/>
  <c r="S950" i="65"/>
  <c r="U949" i="65"/>
  <c r="T949" i="65"/>
  <c r="S949" i="65"/>
  <c r="U948" i="65"/>
  <c r="T948" i="65"/>
  <c r="S948" i="65"/>
  <c r="U944" i="65"/>
  <c r="T944" i="65"/>
  <c r="S944" i="65"/>
  <c r="U943" i="65"/>
  <c r="T943" i="65"/>
  <c r="S943" i="65"/>
  <c r="U942" i="65"/>
  <c r="T942" i="65"/>
  <c r="S942" i="65"/>
  <c r="U941" i="65"/>
  <c r="T941" i="65"/>
  <c r="S941" i="65"/>
  <c r="U940" i="65"/>
  <c r="T940" i="65"/>
  <c r="S940" i="65"/>
  <c r="U936" i="65"/>
  <c r="T936" i="65"/>
  <c r="S936" i="65"/>
  <c r="U935" i="65"/>
  <c r="T935" i="65"/>
  <c r="S935" i="65"/>
  <c r="U934" i="65"/>
  <c r="T934" i="65"/>
  <c r="S934" i="65"/>
  <c r="U933" i="65"/>
  <c r="T933" i="65"/>
  <c r="S933" i="65"/>
  <c r="U932" i="65"/>
  <c r="T932" i="65"/>
  <c r="S932" i="65"/>
  <c r="U928" i="65"/>
  <c r="T928" i="65"/>
  <c r="S928" i="65"/>
  <c r="U927" i="65"/>
  <c r="T927" i="65"/>
  <c r="S927" i="65"/>
  <c r="U926" i="65"/>
  <c r="T926" i="65"/>
  <c r="S926" i="65"/>
  <c r="U925" i="65"/>
  <c r="T925" i="65"/>
  <c r="S925" i="65"/>
  <c r="U924" i="65"/>
  <c r="T924" i="65"/>
  <c r="S924" i="65"/>
  <c r="U920" i="65"/>
  <c r="T920" i="65"/>
  <c r="S920" i="65"/>
  <c r="U919" i="65"/>
  <c r="T919" i="65"/>
  <c r="S919" i="65"/>
  <c r="U918" i="65"/>
  <c r="T918" i="65"/>
  <c r="S918" i="65"/>
  <c r="U917" i="65"/>
  <c r="T917" i="65"/>
  <c r="S917" i="65"/>
  <c r="U916" i="65"/>
  <c r="T916" i="65"/>
  <c r="S916" i="65"/>
  <c r="U912" i="65"/>
  <c r="T912" i="65"/>
  <c r="S912" i="65"/>
  <c r="U911" i="65"/>
  <c r="T911" i="65"/>
  <c r="S911" i="65"/>
  <c r="U910" i="65"/>
  <c r="T910" i="65"/>
  <c r="S910" i="65"/>
  <c r="U909" i="65"/>
  <c r="T909" i="65"/>
  <c r="S909" i="65"/>
  <c r="U908" i="65"/>
  <c r="T908" i="65"/>
  <c r="S908" i="65"/>
  <c r="U904" i="65"/>
  <c r="T904" i="65"/>
  <c r="S904" i="65"/>
  <c r="U903" i="65"/>
  <c r="T903" i="65"/>
  <c r="S903" i="65"/>
  <c r="U902" i="65"/>
  <c r="T902" i="65"/>
  <c r="S902" i="65"/>
  <c r="U901" i="65"/>
  <c r="T901" i="65"/>
  <c r="S901" i="65"/>
  <c r="U900" i="65"/>
  <c r="T900" i="65"/>
  <c r="S900" i="65"/>
  <c r="U896" i="65"/>
  <c r="T896" i="65"/>
  <c r="S896" i="65"/>
  <c r="U895" i="65"/>
  <c r="T895" i="65"/>
  <c r="S895" i="65"/>
  <c r="U894" i="65"/>
  <c r="T894" i="65"/>
  <c r="S894" i="65"/>
  <c r="U893" i="65"/>
  <c r="T893" i="65"/>
  <c r="S893" i="65"/>
  <c r="U892" i="65"/>
  <c r="T892" i="65"/>
  <c r="S892" i="65"/>
  <c r="U888" i="65"/>
  <c r="T888" i="65"/>
  <c r="S888" i="65"/>
  <c r="U887" i="65"/>
  <c r="T887" i="65"/>
  <c r="S887" i="65"/>
  <c r="U886" i="65"/>
  <c r="T886" i="65"/>
  <c r="S886" i="65"/>
  <c r="U885" i="65"/>
  <c r="T885" i="65"/>
  <c r="S885" i="65"/>
  <c r="U884" i="65"/>
  <c r="T884" i="65"/>
  <c r="S884" i="65"/>
  <c r="U880" i="65"/>
  <c r="T880" i="65"/>
  <c r="S880" i="65"/>
  <c r="U879" i="65"/>
  <c r="T879" i="65"/>
  <c r="S879" i="65"/>
  <c r="U878" i="65"/>
  <c r="T878" i="65"/>
  <c r="S878" i="65"/>
  <c r="U877" i="65"/>
  <c r="T877" i="65"/>
  <c r="S877" i="65"/>
  <c r="U876" i="65"/>
  <c r="T876" i="65"/>
  <c r="S876" i="65"/>
  <c r="U872" i="65"/>
  <c r="T872" i="65"/>
  <c r="S872" i="65"/>
  <c r="U871" i="65"/>
  <c r="T871" i="65"/>
  <c r="S871" i="65"/>
  <c r="U870" i="65"/>
  <c r="T870" i="65"/>
  <c r="S870" i="65"/>
  <c r="U869" i="65"/>
  <c r="T869" i="65"/>
  <c r="S869" i="65"/>
  <c r="U868" i="65"/>
  <c r="T868" i="65"/>
  <c r="S868" i="65"/>
  <c r="U864" i="65"/>
  <c r="T864" i="65"/>
  <c r="S864" i="65"/>
  <c r="U863" i="65"/>
  <c r="T863" i="65"/>
  <c r="S863" i="65"/>
  <c r="U862" i="65"/>
  <c r="T862" i="65"/>
  <c r="S862" i="65"/>
  <c r="U861" i="65"/>
  <c r="T861" i="65"/>
  <c r="S861" i="65"/>
  <c r="U860" i="65"/>
  <c r="T860" i="65"/>
  <c r="S860" i="65"/>
  <c r="U856" i="65"/>
  <c r="T856" i="65"/>
  <c r="S856" i="65"/>
  <c r="U855" i="65"/>
  <c r="T855" i="65"/>
  <c r="S855" i="65"/>
  <c r="U854" i="65"/>
  <c r="T854" i="65"/>
  <c r="S854" i="65"/>
  <c r="U853" i="65"/>
  <c r="T853" i="65"/>
  <c r="S853" i="65"/>
  <c r="U852" i="65"/>
  <c r="T852" i="65"/>
  <c r="S852" i="65"/>
  <c r="U848" i="65"/>
  <c r="T848" i="65"/>
  <c r="S848" i="65"/>
  <c r="U847" i="65"/>
  <c r="T847" i="65"/>
  <c r="S847" i="65"/>
  <c r="U846" i="65"/>
  <c r="T846" i="65"/>
  <c r="S846" i="65"/>
  <c r="U845" i="65"/>
  <c r="T845" i="65"/>
  <c r="S845" i="65"/>
  <c r="U844" i="65"/>
  <c r="T844" i="65"/>
  <c r="S844" i="65"/>
  <c r="U840" i="65"/>
  <c r="T840" i="65"/>
  <c r="S840" i="65"/>
  <c r="U839" i="65"/>
  <c r="T839" i="65"/>
  <c r="S839" i="65"/>
  <c r="U838" i="65"/>
  <c r="T838" i="65"/>
  <c r="S838" i="65"/>
  <c r="U837" i="65"/>
  <c r="T837" i="65"/>
  <c r="S837" i="65"/>
  <c r="U836" i="65"/>
  <c r="T836" i="65"/>
  <c r="S836" i="65"/>
  <c r="U832" i="65"/>
  <c r="T832" i="65"/>
  <c r="S832" i="65"/>
  <c r="U831" i="65"/>
  <c r="T831" i="65"/>
  <c r="S831" i="65"/>
  <c r="U830" i="65"/>
  <c r="T830" i="65"/>
  <c r="S830" i="65"/>
  <c r="U829" i="65"/>
  <c r="T829" i="65"/>
  <c r="S829" i="65"/>
  <c r="U828" i="65"/>
  <c r="T828" i="65"/>
  <c r="S828" i="65"/>
  <c r="U824" i="65"/>
  <c r="T824" i="65"/>
  <c r="S824" i="65"/>
  <c r="U823" i="65"/>
  <c r="T823" i="65"/>
  <c r="S823" i="65"/>
  <c r="U822" i="65"/>
  <c r="T822" i="65"/>
  <c r="S822" i="65"/>
  <c r="U821" i="65"/>
  <c r="T821" i="65"/>
  <c r="S821" i="65"/>
  <c r="U820" i="65"/>
  <c r="T820" i="65"/>
  <c r="S820" i="65"/>
  <c r="U816" i="65"/>
  <c r="T816" i="65"/>
  <c r="S816" i="65"/>
  <c r="U815" i="65"/>
  <c r="T815" i="65"/>
  <c r="S815" i="65"/>
  <c r="U814" i="65"/>
  <c r="T814" i="65"/>
  <c r="S814" i="65"/>
  <c r="U813" i="65"/>
  <c r="T813" i="65"/>
  <c r="S813" i="65"/>
  <c r="U812" i="65"/>
  <c r="T812" i="65"/>
  <c r="S812" i="65"/>
  <c r="U808" i="65"/>
  <c r="T808" i="65"/>
  <c r="S808" i="65"/>
  <c r="U807" i="65"/>
  <c r="T807" i="65"/>
  <c r="S807" i="65"/>
  <c r="U806" i="65"/>
  <c r="T806" i="65"/>
  <c r="S806" i="65"/>
  <c r="U805" i="65"/>
  <c r="T805" i="65"/>
  <c r="S805" i="65"/>
  <c r="U804" i="65"/>
  <c r="T804" i="65"/>
  <c r="S804" i="65"/>
  <c r="U800" i="65"/>
  <c r="T800" i="65"/>
  <c r="S800" i="65"/>
  <c r="U799" i="65"/>
  <c r="T799" i="65"/>
  <c r="S799" i="65"/>
  <c r="U798" i="65"/>
  <c r="T798" i="65"/>
  <c r="S798" i="65"/>
  <c r="U797" i="65"/>
  <c r="T797" i="65"/>
  <c r="S797" i="65"/>
  <c r="U796" i="65"/>
  <c r="T796" i="65"/>
  <c r="S796" i="65"/>
  <c r="U792" i="65"/>
  <c r="T792" i="65"/>
  <c r="S792" i="65"/>
  <c r="U791" i="65"/>
  <c r="T791" i="65"/>
  <c r="S791" i="65"/>
  <c r="U790" i="65"/>
  <c r="T790" i="65"/>
  <c r="S790" i="65"/>
  <c r="U789" i="65"/>
  <c r="T789" i="65"/>
  <c r="S789" i="65"/>
  <c r="U788" i="65"/>
  <c r="T788" i="65"/>
  <c r="S788" i="65"/>
  <c r="U784" i="65"/>
  <c r="T784" i="65"/>
  <c r="S784" i="65"/>
  <c r="U783" i="65"/>
  <c r="T783" i="65"/>
  <c r="S783" i="65"/>
  <c r="U782" i="65"/>
  <c r="T782" i="65"/>
  <c r="S782" i="65"/>
  <c r="U781" i="65"/>
  <c r="T781" i="65"/>
  <c r="S781" i="65"/>
  <c r="U780" i="65"/>
  <c r="T780" i="65"/>
  <c r="S780" i="65"/>
  <c r="U776" i="65"/>
  <c r="T776" i="65"/>
  <c r="S776" i="65"/>
  <c r="U775" i="65"/>
  <c r="T775" i="65"/>
  <c r="S775" i="65"/>
  <c r="U774" i="65"/>
  <c r="T774" i="65"/>
  <c r="S774" i="65"/>
  <c r="U773" i="65"/>
  <c r="T773" i="65"/>
  <c r="S773" i="65"/>
  <c r="U772" i="65"/>
  <c r="T772" i="65"/>
  <c r="S772" i="65"/>
  <c r="U768" i="65"/>
  <c r="T768" i="65"/>
  <c r="S768" i="65"/>
  <c r="U767" i="65"/>
  <c r="T767" i="65"/>
  <c r="S767" i="65"/>
  <c r="U766" i="65"/>
  <c r="T766" i="65"/>
  <c r="S766" i="65"/>
  <c r="U765" i="65"/>
  <c r="T765" i="65"/>
  <c r="S765" i="65"/>
  <c r="U764" i="65"/>
  <c r="T764" i="65"/>
  <c r="S764" i="65"/>
  <c r="U760" i="65"/>
  <c r="T760" i="65"/>
  <c r="S760" i="65"/>
  <c r="U759" i="65"/>
  <c r="T759" i="65"/>
  <c r="S759" i="65"/>
  <c r="U758" i="65"/>
  <c r="T758" i="65"/>
  <c r="S758" i="65"/>
  <c r="U757" i="65"/>
  <c r="T757" i="65"/>
  <c r="S757" i="65"/>
  <c r="U756" i="65"/>
  <c r="T756" i="65"/>
  <c r="S756" i="65"/>
  <c r="U752" i="65"/>
  <c r="T752" i="65"/>
  <c r="S752" i="65"/>
  <c r="U751" i="65"/>
  <c r="T751" i="65"/>
  <c r="S751" i="65"/>
  <c r="U750" i="65"/>
  <c r="T750" i="65"/>
  <c r="S750" i="65"/>
  <c r="U749" i="65"/>
  <c r="T749" i="65"/>
  <c r="S749" i="65"/>
  <c r="U748" i="65"/>
  <c r="T748" i="65"/>
  <c r="S748" i="65"/>
  <c r="U744" i="65"/>
  <c r="T744" i="65"/>
  <c r="S744" i="65"/>
  <c r="U743" i="65"/>
  <c r="T743" i="65"/>
  <c r="S743" i="65"/>
  <c r="U742" i="65"/>
  <c r="T742" i="65"/>
  <c r="S742" i="65"/>
  <c r="U741" i="65"/>
  <c r="T741" i="65"/>
  <c r="S741" i="65"/>
  <c r="U740" i="65"/>
  <c r="T740" i="65"/>
  <c r="S740" i="65"/>
  <c r="U736" i="65"/>
  <c r="T736" i="65"/>
  <c r="S736" i="65"/>
  <c r="U735" i="65"/>
  <c r="T735" i="65"/>
  <c r="S735" i="65"/>
  <c r="U734" i="65"/>
  <c r="T734" i="65"/>
  <c r="S734" i="65"/>
  <c r="U733" i="65"/>
  <c r="T733" i="65"/>
  <c r="S733" i="65"/>
  <c r="U732" i="65"/>
  <c r="T732" i="65"/>
  <c r="S732" i="65"/>
  <c r="U728" i="65"/>
  <c r="T728" i="65"/>
  <c r="S728" i="65"/>
  <c r="U727" i="65"/>
  <c r="T727" i="65"/>
  <c r="S727" i="65"/>
  <c r="U726" i="65"/>
  <c r="T726" i="65"/>
  <c r="S726" i="65"/>
  <c r="U725" i="65"/>
  <c r="T725" i="65"/>
  <c r="S725" i="65"/>
  <c r="U724" i="65"/>
  <c r="T724" i="65"/>
  <c r="S724" i="65"/>
  <c r="U720" i="65"/>
  <c r="T720" i="65"/>
  <c r="S720" i="65"/>
  <c r="U719" i="65"/>
  <c r="T719" i="65"/>
  <c r="S719" i="65"/>
  <c r="U718" i="65"/>
  <c r="T718" i="65"/>
  <c r="S718" i="65"/>
  <c r="U717" i="65"/>
  <c r="T717" i="65"/>
  <c r="S717" i="65"/>
  <c r="U716" i="65"/>
  <c r="T716" i="65"/>
  <c r="S716" i="65"/>
  <c r="U712" i="65"/>
  <c r="T712" i="65"/>
  <c r="S712" i="65"/>
  <c r="U711" i="65"/>
  <c r="T711" i="65"/>
  <c r="S711" i="65"/>
  <c r="U710" i="65"/>
  <c r="T710" i="65"/>
  <c r="S710" i="65"/>
  <c r="U709" i="65"/>
  <c r="T709" i="65"/>
  <c r="S709" i="65"/>
  <c r="U708" i="65"/>
  <c r="T708" i="65"/>
  <c r="S708" i="65"/>
  <c r="U704" i="65"/>
  <c r="T704" i="65"/>
  <c r="S704" i="65"/>
  <c r="U703" i="65"/>
  <c r="T703" i="65"/>
  <c r="S703" i="65"/>
  <c r="U702" i="65"/>
  <c r="T702" i="65"/>
  <c r="S702" i="65"/>
  <c r="U701" i="65"/>
  <c r="T701" i="65"/>
  <c r="S701" i="65"/>
  <c r="U700" i="65"/>
  <c r="T700" i="65"/>
  <c r="S700" i="65"/>
  <c r="U696" i="65"/>
  <c r="T696" i="65"/>
  <c r="S696" i="65"/>
  <c r="U695" i="65"/>
  <c r="T695" i="65"/>
  <c r="S695" i="65"/>
  <c r="U694" i="65"/>
  <c r="T694" i="65"/>
  <c r="S694" i="65"/>
  <c r="U693" i="65"/>
  <c r="T693" i="65"/>
  <c r="S693" i="65"/>
  <c r="U692" i="65"/>
  <c r="T692" i="65"/>
  <c r="S692" i="65"/>
  <c r="U688" i="65"/>
  <c r="T688" i="65"/>
  <c r="S688" i="65"/>
  <c r="U687" i="65"/>
  <c r="T687" i="65"/>
  <c r="S687" i="65"/>
  <c r="U686" i="65"/>
  <c r="T686" i="65"/>
  <c r="S686" i="65"/>
  <c r="U685" i="65"/>
  <c r="T685" i="65"/>
  <c r="S685" i="65"/>
  <c r="U684" i="65"/>
  <c r="T684" i="65"/>
  <c r="S684" i="65"/>
  <c r="U680" i="65"/>
  <c r="T680" i="65"/>
  <c r="S680" i="65"/>
  <c r="U679" i="65"/>
  <c r="T679" i="65"/>
  <c r="S679" i="65"/>
  <c r="U678" i="65"/>
  <c r="T678" i="65"/>
  <c r="S678" i="65"/>
  <c r="U677" i="65"/>
  <c r="T677" i="65"/>
  <c r="S677" i="65"/>
  <c r="U676" i="65"/>
  <c r="T676" i="65"/>
  <c r="S676" i="65"/>
  <c r="U672" i="65"/>
  <c r="T672" i="65"/>
  <c r="S672" i="65"/>
  <c r="U671" i="65"/>
  <c r="T671" i="65"/>
  <c r="S671" i="65"/>
  <c r="U670" i="65"/>
  <c r="T670" i="65"/>
  <c r="S670" i="65"/>
  <c r="U669" i="65"/>
  <c r="T669" i="65"/>
  <c r="S669" i="65"/>
  <c r="U668" i="65"/>
  <c r="T668" i="65"/>
  <c r="S668" i="65"/>
  <c r="U664" i="65"/>
  <c r="T664" i="65"/>
  <c r="S664" i="65"/>
  <c r="U663" i="65"/>
  <c r="T663" i="65"/>
  <c r="S663" i="65"/>
  <c r="U662" i="65"/>
  <c r="T662" i="65"/>
  <c r="S662" i="65"/>
  <c r="U661" i="65"/>
  <c r="T661" i="65"/>
  <c r="S661" i="65"/>
  <c r="U660" i="65"/>
  <c r="T660" i="65"/>
  <c r="S660" i="65"/>
  <c r="U656" i="65"/>
  <c r="T656" i="65"/>
  <c r="S656" i="65"/>
  <c r="U655" i="65"/>
  <c r="T655" i="65"/>
  <c r="S655" i="65"/>
  <c r="U654" i="65"/>
  <c r="T654" i="65"/>
  <c r="S654" i="65"/>
  <c r="U653" i="65"/>
  <c r="T653" i="65"/>
  <c r="S653" i="65"/>
  <c r="U652" i="65"/>
  <c r="T652" i="65"/>
  <c r="S652" i="65"/>
  <c r="U648" i="65"/>
  <c r="T648" i="65"/>
  <c r="S648" i="65"/>
  <c r="U647" i="65"/>
  <c r="T647" i="65"/>
  <c r="S647" i="65"/>
  <c r="U646" i="65"/>
  <c r="T646" i="65"/>
  <c r="S646" i="65"/>
  <c r="U645" i="65"/>
  <c r="T645" i="65"/>
  <c r="S645" i="65"/>
  <c r="U644" i="65"/>
  <c r="T644" i="65"/>
  <c r="S644" i="65"/>
  <c r="U640" i="65"/>
  <c r="T640" i="65"/>
  <c r="S640" i="65"/>
  <c r="U639" i="65"/>
  <c r="T639" i="65"/>
  <c r="S639" i="65"/>
  <c r="U638" i="65"/>
  <c r="T638" i="65"/>
  <c r="S638" i="65"/>
  <c r="U637" i="65"/>
  <c r="T637" i="65"/>
  <c r="S637" i="65"/>
  <c r="U636" i="65"/>
  <c r="T636" i="65"/>
  <c r="S636" i="65"/>
  <c r="U632" i="65"/>
  <c r="T632" i="65"/>
  <c r="S632" i="65"/>
  <c r="U631" i="65"/>
  <c r="T631" i="65"/>
  <c r="S631" i="65"/>
  <c r="U630" i="65"/>
  <c r="T630" i="65"/>
  <c r="S630" i="65"/>
  <c r="U629" i="65"/>
  <c r="T629" i="65"/>
  <c r="S629" i="65"/>
  <c r="U628" i="65"/>
  <c r="T628" i="65"/>
  <c r="S628" i="65"/>
  <c r="U624" i="65"/>
  <c r="T624" i="65"/>
  <c r="S624" i="65"/>
  <c r="U623" i="65"/>
  <c r="T623" i="65"/>
  <c r="S623" i="65"/>
  <c r="U622" i="65"/>
  <c r="T622" i="65"/>
  <c r="S622" i="65"/>
  <c r="U621" i="65"/>
  <c r="T621" i="65"/>
  <c r="S621" i="65"/>
  <c r="U620" i="65"/>
  <c r="T620" i="65"/>
  <c r="S620" i="65"/>
  <c r="U616" i="65"/>
  <c r="T616" i="65"/>
  <c r="S616" i="65"/>
  <c r="U615" i="65"/>
  <c r="T615" i="65"/>
  <c r="S615" i="65"/>
  <c r="U614" i="65"/>
  <c r="T614" i="65"/>
  <c r="S614" i="65"/>
  <c r="U613" i="65"/>
  <c r="T613" i="65"/>
  <c r="S613" i="65"/>
  <c r="U612" i="65"/>
  <c r="T612" i="65"/>
  <c r="S612" i="65"/>
  <c r="U608" i="65"/>
  <c r="T608" i="65"/>
  <c r="S608" i="65"/>
  <c r="U607" i="65"/>
  <c r="T607" i="65"/>
  <c r="S607" i="65"/>
  <c r="U606" i="65"/>
  <c r="T606" i="65"/>
  <c r="S606" i="65"/>
  <c r="U605" i="65"/>
  <c r="T605" i="65"/>
  <c r="S605" i="65"/>
  <c r="U604" i="65"/>
  <c r="T604" i="65"/>
  <c r="S604" i="65"/>
  <c r="U600" i="65"/>
  <c r="T600" i="65"/>
  <c r="S600" i="65"/>
  <c r="U599" i="65"/>
  <c r="T599" i="65"/>
  <c r="S599" i="65"/>
  <c r="U598" i="65"/>
  <c r="T598" i="65"/>
  <c r="S598" i="65"/>
  <c r="U597" i="65"/>
  <c r="T597" i="65"/>
  <c r="S597" i="65"/>
  <c r="U596" i="65"/>
  <c r="T596" i="65"/>
  <c r="S596" i="65"/>
  <c r="U592" i="65"/>
  <c r="T592" i="65"/>
  <c r="S592" i="65"/>
  <c r="U591" i="65"/>
  <c r="T591" i="65"/>
  <c r="S591" i="65"/>
  <c r="U590" i="65"/>
  <c r="T590" i="65"/>
  <c r="S590" i="65"/>
  <c r="U589" i="65"/>
  <c r="T589" i="65"/>
  <c r="S589" i="65"/>
  <c r="U588" i="65"/>
  <c r="T588" i="65"/>
  <c r="S588" i="65"/>
  <c r="U584" i="65"/>
  <c r="T584" i="65"/>
  <c r="S584" i="65"/>
  <c r="U583" i="65"/>
  <c r="T583" i="65"/>
  <c r="S583" i="65"/>
  <c r="U582" i="65"/>
  <c r="T582" i="65"/>
  <c r="S582" i="65"/>
  <c r="U581" i="65"/>
  <c r="T581" i="65"/>
  <c r="S581" i="65"/>
  <c r="U580" i="65"/>
  <c r="T580" i="65"/>
  <c r="S580" i="65"/>
  <c r="U576" i="65"/>
  <c r="T576" i="65"/>
  <c r="S576" i="65"/>
  <c r="U575" i="65"/>
  <c r="T575" i="65"/>
  <c r="S575" i="65"/>
  <c r="U574" i="65"/>
  <c r="T574" i="65"/>
  <c r="S574" i="65"/>
  <c r="U573" i="65"/>
  <c r="T573" i="65"/>
  <c r="S573" i="65"/>
  <c r="U572" i="65"/>
  <c r="T572" i="65"/>
  <c r="S572" i="65"/>
  <c r="U568" i="65"/>
  <c r="T568" i="65"/>
  <c r="S568" i="65"/>
  <c r="U567" i="65"/>
  <c r="T567" i="65"/>
  <c r="S567" i="65"/>
  <c r="U566" i="65"/>
  <c r="T566" i="65"/>
  <c r="S566" i="65"/>
  <c r="U565" i="65"/>
  <c r="T565" i="65"/>
  <c r="S565" i="65"/>
  <c r="U564" i="65"/>
  <c r="T564" i="65"/>
  <c r="S564" i="65"/>
  <c r="U560" i="65"/>
  <c r="T560" i="65"/>
  <c r="S560" i="65"/>
  <c r="U559" i="65"/>
  <c r="T559" i="65"/>
  <c r="S559" i="65"/>
  <c r="U558" i="65"/>
  <c r="T558" i="65"/>
  <c r="S558" i="65"/>
  <c r="U557" i="65"/>
  <c r="T557" i="65"/>
  <c r="S557" i="65"/>
  <c r="U556" i="65"/>
  <c r="T556" i="65"/>
  <c r="S556" i="65"/>
  <c r="U552" i="65"/>
  <c r="T552" i="65"/>
  <c r="S552" i="65"/>
  <c r="U551" i="65"/>
  <c r="T551" i="65"/>
  <c r="S551" i="65"/>
  <c r="U550" i="65"/>
  <c r="T550" i="65"/>
  <c r="S550" i="65"/>
  <c r="U549" i="65"/>
  <c r="T549" i="65"/>
  <c r="S549" i="65"/>
  <c r="U548" i="65"/>
  <c r="T548" i="65"/>
  <c r="S548" i="65"/>
  <c r="U544" i="65"/>
  <c r="T544" i="65"/>
  <c r="S544" i="65"/>
  <c r="U543" i="65"/>
  <c r="T543" i="65"/>
  <c r="S543" i="65"/>
  <c r="U542" i="65"/>
  <c r="T542" i="65"/>
  <c r="S542" i="65"/>
  <c r="U541" i="65"/>
  <c r="T541" i="65"/>
  <c r="S541" i="65"/>
  <c r="U540" i="65"/>
  <c r="T540" i="65"/>
  <c r="S540" i="65"/>
  <c r="U536" i="65"/>
  <c r="T536" i="65"/>
  <c r="S536" i="65"/>
  <c r="U535" i="65"/>
  <c r="T535" i="65"/>
  <c r="S535" i="65"/>
  <c r="U534" i="65"/>
  <c r="T534" i="65"/>
  <c r="S534" i="65"/>
  <c r="U533" i="65"/>
  <c r="T533" i="65"/>
  <c r="S533" i="65"/>
  <c r="U532" i="65"/>
  <c r="T532" i="65"/>
  <c r="S532" i="65"/>
  <c r="U528" i="65"/>
  <c r="T528" i="65"/>
  <c r="S528" i="65"/>
  <c r="U527" i="65"/>
  <c r="T527" i="65"/>
  <c r="S527" i="65"/>
  <c r="U526" i="65"/>
  <c r="T526" i="65"/>
  <c r="S526" i="65"/>
  <c r="U525" i="65"/>
  <c r="T525" i="65"/>
  <c r="S525" i="65"/>
  <c r="U524" i="65"/>
  <c r="T524" i="65"/>
  <c r="S524" i="65"/>
  <c r="U520" i="65"/>
  <c r="T520" i="65"/>
  <c r="S520" i="65"/>
  <c r="U519" i="65"/>
  <c r="T519" i="65"/>
  <c r="S519" i="65"/>
  <c r="U518" i="65"/>
  <c r="T518" i="65"/>
  <c r="S518" i="65"/>
  <c r="U517" i="65"/>
  <c r="T517" i="65"/>
  <c r="S517" i="65"/>
  <c r="U516" i="65"/>
  <c r="T516" i="65"/>
  <c r="S516" i="65"/>
  <c r="U512" i="65"/>
  <c r="T512" i="65"/>
  <c r="S512" i="65"/>
  <c r="U511" i="65"/>
  <c r="T511" i="65"/>
  <c r="S511" i="65"/>
  <c r="U510" i="65"/>
  <c r="T510" i="65"/>
  <c r="S510" i="65"/>
  <c r="U509" i="65"/>
  <c r="T509" i="65"/>
  <c r="S509" i="65"/>
  <c r="U508" i="65"/>
  <c r="T508" i="65"/>
  <c r="S508" i="65"/>
  <c r="U504" i="65"/>
  <c r="T504" i="65"/>
  <c r="S504" i="65"/>
  <c r="U503" i="65"/>
  <c r="T503" i="65"/>
  <c r="S503" i="65"/>
  <c r="U502" i="65"/>
  <c r="T502" i="65"/>
  <c r="S502" i="65"/>
  <c r="U501" i="65"/>
  <c r="T501" i="65"/>
  <c r="S501" i="65"/>
  <c r="U500" i="65"/>
  <c r="T500" i="65"/>
  <c r="S500" i="65"/>
  <c r="U496" i="65"/>
  <c r="T496" i="65"/>
  <c r="S496" i="65"/>
  <c r="U495" i="65"/>
  <c r="T495" i="65"/>
  <c r="S495" i="65"/>
  <c r="U494" i="65"/>
  <c r="T494" i="65"/>
  <c r="S494" i="65"/>
  <c r="U493" i="65"/>
  <c r="T493" i="65"/>
  <c r="S493" i="65"/>
  <c r="U492" i="65"/>
  <c r="T492" i="65"/>
  <c r="S492" i="65"/>
  <c r="U488" i="65"/>
  <c r="T488" i="65"/>
  <c r="S488" i="65"/>
  <c r="U487" i="65"/>
  <c r="T487" i="65"/>
  <c r="S487" i="65"/>
  <c r="U486" i="65"/>
  <c r="T486" i="65"/>
  <c r="S486" i="65"/>
  <c r="U485" i="65"/>
  <c r="T485" i="65"/>
  <c r="S485" i="65"/>
  <c r="U484" i="65"/>
  <c r="T484" i="65"/>
  <c r="S484" i="65"/>
  <c r="U480" i="65"/>
  <c r="T480" i="65"/>
  <c r="S480" i="65"/>
  <c r="U479" i="65"/>
  <c r="T479" i="65"/>
  <c r="S479" i="65"/>
  <c r="U478" i="65"/>
  <c r="T478" i="65"/>
  <c r="S478" i="65"/>
  <c r="U477" i="65"/>
  <c r="T477" i="65"/>
  <c r="S477" i="65"/>
  <c r="U476" i="65"/>
  <c r="T476" i="65"/>
  <c r="S476" i="65"/>
  <c r="U472" i="65"/>
  <c r="T472" i="65"/>
  <c r="S472" i="65"/>
  <c r="U471" i="65"/>
  <c r="T471" i="65"/>
  <c r="S471" i="65"/>
  <c r="U470" i="65"/>
  <c r="T470" i="65"/>
  <c r="S470" i="65"/>
  <c r="U469" i="65"/>
  <c r="T469" i="65"/>
  <c r="S469" i="65"/>
  <c r="U468" i="65"/>
  <c r="T468" i="65"/>
  <c r="S468" i="65"/>
  <c r="U464" i="65"/>
  <c r="T464" i="65"/>
  <c r="S464" i="65"/>
  <c r="U463" i="65"/>
  <c r="T463" i="65"/>
  <c r="S463" i="65"/>
  <c r="U462" i="65"/>
  <c r="T462" i="65"/>
  <c r="S462" i="65"/>
  <c r="U461" i="65"/>
  <c r="T461" i="65"/>
  <c r="S461" i="65"/>
  <c r="U460" i="65"/>
  <c r="T460" i="65"/>
  <c r="S460" i="65"/>
  <c r="U456" i="65"/>
  <c r="T456" i="65"/>
  <c r="S456" i="65"/>
  <c r="U455" i="65"/>
  <c r="T455" i="65"/>
  <c r="S455" i="65"/>
  <c r="U454" i="65"/>
  <c r="T454" i="65"/>
  <c r="S454" i="65"/>
  <c r="U453" i="65"/>
  <c r="T453" i="65"/>
  <c r="S453" i="65"/>
  <c r="U452" i="65"/>
  <c r="T452" i="65"/>
  <c r="S452" i="65"/>
  <c r="U448" i="65"/>
  <c r="T448" i="65"/>
  <c r="S448" i="65"/>
  <c r="U447" i="65"/>
  <c r="T447" i="65"/>
  <c r="S447" i="65"/>
  <c r="U446" i="65"/>
  <c r="T446" i="65"/>
  <c r="S446" i="65"/>
  <c r="U445" i="65"/>
  <c r="T445" i="65"/>
  <c r="S445" i="65"/>
  <c r="U444" i="65"/>
  <c r="T444" i="65"/>
  <c r="S444" i="65"/>
  <c r="U440" i="65"/>
  <c r="T440" i="65"/>
  <c r="S440" i="65"/>
  <c r="U439" i="65"/>
  <c r="T439" i="65"/>
  <c r="S439" i="65"/>
  <c r="U438" i="65"/>
  <c r="T438" i="65"/>
  <c r="S438" i="65"/>
  <c r="U437" i="65"/>
  <c r="T437" i="65"/>
  <c r="S437" i="65"/>
  <c r="U436" i="65"/>
  <c r="T436" i="65"/>
  <c r="S436" i="65"/>
  <c r="U432" i="65"/>
  <c r="T432" i="65"/>
  <c r="S432" i="65"/>
  <c r="U431" i="65"/>
  <c r="T431" i="65"/>
  <c r="S431" i="65"/>
  <c r="U430" i="65"/>
  <c r="T430" i="65"/>
  <c r="S430" i="65"/>
  <c r="U429" i="65"/>
  <c r="T429" i="65"/>
  <c r="S429" i="65"/>
  <c r="U428" i="65"/>
  <c r="T428" i="65"/>
  <c r="S428" i="65"/>
  <c r="U424" i="65"/>
  <c r="T424" i="65"/>
  <c r="S424" i="65"/>
  <c r="U423" i="65"/>
  <c r="T423" i="65"/>
  <c r="S423" i="65"/>
  <c r="U422" i="65"/>
  <c r="T422" i="65"/>
  <c r="S422" i="65"/>
  <c r="U421" i="65"/>
  <c r="T421" i="65"/>
  <c r="S421" i="65"/>
  <c r="U420" i="65"/>
  <c r="T420" i="65"/>
  <c r="S420" i="65"/>
  <c r="U416" i="65"/>
  <c r="T416" i="65"/>
  <c r="S416" i="65"/>
  <c r="U415" i="65"/>
  <c r="T415" i="65"/>
  <c r="S415" i="65"/>
  <c r="U414" i="65"/>
  <c r="T414" i="65"/>
  <c r="S414" i="65"/>
  <c r="U413" i="65"/>
  <c r="T413" i="65"/>
  <c r="S413" i="65"/>
  <c r="U412" i="65"/>
  <c r="T412" i="65"/>
  <c r="S412" i="65"/>
  <c r="U408" i="65"/>
  <c r="T408" i="65"/>
  <c r="S408" i="65"/>
  <c r="U407" i="65"/>
  <c r="T407" i="65"/>
  <c r="S407" i="65"/>
  <c r="U406" i="65"/>
  <c r="T406" i="65"/>
  <c r="S406" i="65"/>
  <c r="U405" i="65"/>
  <c r="T405" i="65"/>
  <c r="S405" i="65"/>
  <c r="U404" i="65"/>
  <c r="T404" i="65"/>
  <c r="S404" i="65"/>
  <c r="U400" i="65"/>
  <c r="T400" i="65"/>
  <c r="S400" i="65"/>
  <c r="U399" i="65"/>
  <c r="T399" i="65"/>
  <c r="S399" i="65"/>
  <c r="U398" i="65"/>
  <c r="T398" i="65"/>
  <c r="S398" i="65"/>
  <c r="U397" i="65"/>
  <c r="T397" i="65"/>
  <c r="S397" i="65"/>
  <c r="U396" i="65"/>
  <c r="T396" i="65"/>
  <c r="S396" i="65"/>
  <c r="U392" i="65"/>
  <c r="T392" i="65"/>
  <c r="S392" i="65"/>
  <c r="U391" i="65"/>
  <c r="T391" i="65"/>
  <c r="S391" i="65"/>
  <c r="U390" i="65"/>
  <c r="T390" i="65"/>
  <c r="S390" i="65"/>
  <c r="U389" i="65"/>
  <c r="T389" i="65"/>
  <c r="S389" i="65"/>
  <c r="U388" i="65"/>
  <c r="T388" i="65"/>
  <c r="S388" i="65"/>
  <c r="U384" i="65"/>
  <c r="T384" i="65"/>
  <c r="S384" i="65"/>
  <c r="U383" i="65"/>
  <c r="T383" i="65"/>
  <c r="S383" i="65"/>
  <c r="U382" i="65"/>
  <c r="T382" i="65"/>
  <c r="S382" i="65"/>
  <c r="U381" i="65"/>
  <c r="T381" i="65"/>
  <c r="S381" i="65"/>
  <c r="U380" i="65"/>
  <c r="T380" i="65"/>
  <c r="S380" i="65"/>
  <c r="U376" i="65"/>
  <c r="T376" i="65"/>
  <c r="S376" i="65"/>
  <c r="U375" i="65"/>
  <c r="T375" i="65"/>
  <c r="S375" i="65"/>
  <c r="U374" i="65"/>
  <c r="T374" i="65"/>
  <c r="S374" i="65"/>
  <c r="U373" i="65"/>
  <c r="T373" i="65"/>
  <c r="S373" i="65"/>
  <c r="U372" i="65"/>
  <c r="T372" i="65"/>
  <c r="S372" i="65"/>
  <c r="U368" i="65"/>
  <c r="T368" i="65"/>
  <c r="S368" i="65"/>
  <c r="U367" i="65"/>
  <c r="T367" i="65"/>
  <c r="S367" i="65"/>
  <c r="U366" i="65"/>
  <c r="T366" i="65"/>
  <c r="S366" i="65"/>
  <c r="U365" i="65"/>
  <c r="T365" i="65"/>
  <c r="S365" i="65"/>
  <c r="U364" i="65"/>
  <c r="T364" i="65"/>
  <c r="S364" i="65"/>
  <c r="U360" i="65"/>
  <c r="T360" i="65"/>
  <c r="S360" i="65"/>
  <c r="U359" i="65"/>
  <c r="T359" i="65"/>
  <c r="S359" i="65"/>
  <c r="U358" i="65"/>
  <c r="T358" i="65"/>
  <c r="S358" i="65"/>
  <c r="U357" i="65"/>
  <c r="T357" i="65"/>
  <c r="S357" i="65"/>
  <c r="U356" i="65"/>
  <c r="T356" i="65"/>
  <c r="S356" i="65"/>
  <c r="U352" i="65"/>
  <c r="T352" i="65"/>
  <c r="S352" i="65"/>
  <c r="U351" i="65"/>
  <c r="T351" i="65"/>
  <c r="S351" i="65"/>
  <c r="U350" i="65"/>
  <c r="T350" i="65"/>
  <c r="S350" i="65"/>
  <c r="U349" i="65"/>
  <c r="T349" i="65"/>
  <c r="S349" i="65"/>
  <c r="U348" i="65"/>
  <c r="T348" i="65"/>
  <c r="S348" i="65"/>
  <c r="U344" i="65"/>
  <c r="T344" i="65"/>
  <c r="S344" i="65"/>
  <c r="U343" i="65"/>
  <c r="T343" i="65"/>
  <c r="S343" i="65"/>
  <c r="U342" i="65"/>
  <c r="T342" i="65"/>
  <c r="S342" i="65"/>
  <c r="U341" i="65"/>
  <c r="T341" i="65"/>
  <c r="S341" i="65"/>
  <c r="U340" i="65"/>
  <c r="T340" i="65"/>
  <c r="S340" i="65"/>
  <c r="U336" i="65"/>
  <c r="T336" i="65"/>
  <c r="S336" i="65"/>
  <c r="U335" i="65"/>
  <c r="T335" i="65"/>
  <c r="S335" i="65"/>
  <c r="U334" i="65"/>
  <c r="T334" i="65"/>
  <c r="S334" i="65"/>
  <c r="U333" i="65"/>
  <c r="T333" i="65"/>
  <c r="S333" i="65"/>
  <c r="U332" i="65"/>
  <c r="T332" i="65"/>
  <c r="S332" i="65"/>
  <c r="U328" i="65"/>
  <c r="T328" i="65"/>
  <c r="S328" i="65"/>
  <c r="U327" i="65"/>
  <c r="T327" i="65"/>
  <c r="S327" i="65"/>
  <c r="U326" i="65"/>
  <c r="T326" i="65"/>
  <c r="S326" i="65"/>
  <c r="U325" i="65"/>
  <c r="T325" i="65"/>
  <c r="S325" i="65"/>
  <c r="U324" i="65"/>
  <c r="T324" i="65"/>
  <c r="S324" i="65"/>
  <c r="U320" i="65"/>
  <c r="T320" i="65"/>
  <c r="S320" i="65"/>
  <c r="U319" i="65"/>
  <c r="T319" i="65"/>
  <c r="S319" i="65"/>
  <c r="U318" i="65"/>
  <c r="T318" i="65"/>
  <c r="S318" i="65"/>
  <c r="U317" i="65"/>
  <c r="T317" i="65"/>
  <c r="S317" i="65"/>
  <c r="U316" i="65"/>
  <c r="T316" i="65"/>
  <c r="S316" i="65"/>
  <c r="U312" i="65"/>
  <c r="T312" i="65"/>
  <c r="S312" i="65"/>
  <c r="U311" i="65"/>
  <c r="T311" i="65"/>
  <c r="S311" i="65"/>
  <c r="U310" i="65"/>
  <c r="T310" i="65"/>
  <c r="S310" i="65"/>
  <c r="U309" i="65"/>
  <c r="T309" i="65"/>
  <c r="S309" i="65"/>
  <c r="U308" i="65"/>
  <c r="T308" i="65"/>
  <c r="S308" i="65"/>
  <c r="U304" i="65"/>
  <c r="T304" i="65"/>
  <c r="S304" i="65"/>
  <c r="U303" i="65"/>
  <c r="T303" i="65"/>
  <c r="S303" i="65"/>
  <c r="U302" i="65"/>
  <c r="T302" i="65"/>
  <c r="S302" i="65"/>
  <c r="U301" i="65"/>
  <c r="T301" i="65"/>
  <c r="S301" i="65"/>
  <c r="U300" i="65"/>
  <c r="T300" i="65"/>
  <c r="S300" i="65"/>
  <c r="U296" i="65"/>
  <c r="T296" i="65"/>
  <c r="S296" i="65"/>
  <c r="U295" i="65"/>
  <c r="T295" i="65"/>
  <c r="S295" i="65"/>
  <c r="U294" i="65"/>
  <c r="T294" i="65"/>
  <c r="S294" i="65"/>
  <c r="U293" i="65"/>
  <c r="T293" i="65"/>
  <c r="S293" i="65"/>
  <c r="U292" i="65"/>
  <c r="T292" i="65"/>
  <c r="S292" i="65"/>
  <c r="U288" i="65"/>
  <c r="T288" i="65"/>
  <c r="S288" i="65"/>
  <c r="U287" i="65"/>
  <c r="T287" i="65"/>
  <c r="S287" i="65"/>
  <c r="U286" i="65"/>
  <c r="T286" i="65"/>
  <c r="S286" i="65"/>
  <c r="U285" i="65"/>
  <c r="T285" i="65"/>
  <c r="S285" i="65"/>
  <c r="U284" i="65"/>
  <c r="T284" i="65"/>
  <c r="S284" i="65"/>
  <c r="U280" i="65"/>
  <c r="T280" i="65"/>
  <c r="S280" i="65"/>
  <c r="U279" i="65"/>
  <c r="T279" i="65"/>
  <c r="S279" i="65"/>
  <c r="U278" i="65"/>
  <c r="T278" i="65"/>
  <c r="S278" i="65"/>
  <c r="U277" i="65"/>
  <c r="T277" i="65"/>
  <c r="S277" i="65"/>
  <c r="U276" i="65"/>
  <c r="T276" i="65"/>
  <c r="S276" i="65"/>
  <c r="U272" i="65"/>
  <c r="T272" i="65"/>
  <c r="S272" i="65"/>
  <c r="U271" i="65"/>
  <c r="T271" i="65"/>
  <c r="S271" i="65"/>
  <c r="U270" i="65"/>
  <c r="T270" i="65"/>
  <c r="S270" i="65"/>
  <c r="U269" i="65"/>
  <c r="T269" i="65"/>
  <c r="S269" i="65"/>
  <c r="U268" i="65"/>
  <c r="T268" i="65"/>
  <c r="S268" i="65"/>
  <c r="U264" i="65"/>
  <c r="T264" i="65"/>
  <c r="S264" i="65"/>
  <c r="U263" i="65"/>
  <c r="T263" i="65"/>
  <c r="S263" i="65"/>
  <c r="U262" i="65"/>
  <c r="T262" i="65"/>
  <c r="S262" i="65"/>
  <c r="U261" i="65"/>
  <c r="T261" i="65"/>
  <c r="S261" i="65"/>
  <c r="U260" i="65"/>
  <c r="T260" i="65"/>
  <c r="S260" i="65"/>
  <c r="U256" i="65"/>
  <c r="T256" i="65"/>
  <c r="S256" i="65"/>
  <c r="U255" i="65"/>
  <c r="T255" i="65"/>
  <c r="S255" i="65"/>
  <c r="U254" i="65"/>
  <c r="T254" i="65"/>
  <c r="S254" i="65"/>
  <c r="U253" i="65"/>
  <c r="T253" i="65"/>
  <c r="S253" i="65"/>
  <c r="U252" i="65"/>
  <c r="T252" i="65"/>
  <c r="S252" i="65"/>
  <c r="U248" i="65"/>
  <c r="T248" i="65"/>
  <c r="S248" i="65"/>
  <c r="U247" i="65"/>
  <c r="T247" i="65"/>
  <c r="S247" i="65"/>
  <c r="U246" i="65"/>
  <c r="T246" i="65"/>
  <c r="S246" i="65"/>
  <c r="U245" i="65"/>
  <c r="T245" i="65"/>
  <c r="S245" i="65"/>
  <c r="U244" i="65"/>
  <c r="T244" i="65"/>
  <c r="S244" i="65"/>
  <c r="U240" i="65"/>
  <c r="T240" i="65"/>
  <c r="S240" i="65"/>
  <c r="U239" i="65"/>
  <c r="T239" i="65"/>
  <c r="S239" i="65"/>
  <c r="U238" i="65"/>
  <c r="T238" i="65"/>
  <c r="S238" i="65"/>
  <c r="U237" i="65"/>
  <c r="T237" i="65"/>
  <c r="S237" i="65"/>
  <c r="U236" i="65"/>
  <c r="T236" i="65"/>
  <c r="S236" i="65"/>
  <c r="U232" i="65"/>
  <c r="T232" i="65"/>
  <c r="S232" i="65"/>
  <c r="U231" i="65"/>
  <c r="T231" i="65"/>
  <c r="S231" i="65"/>
  <c r="U230" i="65"/>
  <c r="T230" i="65"/>
  <c r="S230" i="65"/>
  <c r="U229" i="65"/>
  <c r="T229" i="65"/>
  <c r="S229" i="65"/>
  <c r="U228" i="65"/>
  <c r="T228" i="65"/>
  <c r="S228" i="65"/>
  <c r="U224" i="65"/>
  <c r="T224" i="65"/>
  <c r="S224" i="65"/>
  <c r="U223" i="65"/>
  <c r="T223" i="65"/>
  <c r="S223" i="65"/>
  <c r="U222" i="65"/>
  <c r="T222" i="65"/>
  <c r="S222" i="65"/>
  <c r="U221" i="65"/>
  <c r="T221" i="65"/>
  <c r="S221" i="65"/>
  <c r="U220" i="65"/>
  <c r="T220" i="65"/>
  <c r="S220" i="65"/>
  <c r="U216" i="65"/>
  <c r="T216" i="65"/>
  <c r="S216" i="65"/>
  <c r="U215" i="65"/>
  <c r="T215" i="65"/>
  <c r="S215" i="65"/>
  <c r="U214" i="65"/>
  <c r="T214" i="65"/>
  <c r="S214" i="65"/>
  <c r="U213" i="65"/>
  <c r="T213" i="65"/>
  <c r="S213" i="65"/>
  <c r="U212" i="65"/>
  <c r="T212" i="65"/>
  <c r="S212" i="65"/>
  <c r="U208" i="65"/>
  <c r="T208" i="65"/>
  <c r="S208" i="65"/>
  <c r="U207" i="65"/>
  <c r="T207" i="65"/>
  <c r="S207" i="65"/>
  <c r="U206" i="65"/>
  <c r="T206" i="65"/>
  <c r="S206" i="65"/>
  <c r="U205" i="65"/>
  <c r="T205" i="65"/>
  <c r="S205" i="65"/>
  <c r="U204" i="65"/>
  <c r="T204" i="65"/>
  <c r="S204" i="65"/>
  <c r="U200" i="65"/>
  <c r="T200" i="65"/>
  <c r="S200" i="65"/>
  <c r="U199" i="65"/>
  <c r="T199" i="65"/>
  <c r="S199" i="65"/>
  <c r="U198" i="65"/>
  <c r="T198" i="65"/>
  <c r="S198" i="65"/>
  <c r="U197" i="65"/>
  <c r="T197" i="65"/>
  <c r="S197" i="65"/>
  <c r="U196" i="65"/>
  <c r="T196" i="65"/>
  <c r="S196" i="65"/>
  <c r="U192" i="65"/>
  <c r="T192" i="65"/>
  <c r="S192" i="65"/>
  <c r="U191" i="65"/>
  <c r="T191" i="65"/>
  <c r="S191" i="65"/>
  <c r="U190" i="65"/>
  <c r="T190" i="65"/>
  <c r="S190" i="65"/>
  <c r="U189" i="65"/>
  <c r="T189" i="65"/>
  <c r="S189" i="65"/>
  <c r="U188" i="65"/>
  <c r="T188" i="65"/>
  <c r="S188" i="65"/>
  <c r="U184" i="65"/>
  <c r="T184" i="65"/>
  <c r="S184" i="65"/>
  <c r="U183" i="65"/>
  <c r="T183" i="65"/>
  <c r="S183" i="65"/>
  <c r="U182" i="65"/>
  <c r="T182" i="65"/>
  <c r="S182" i="65"/>
  <c r="U181" i="65"/>
  <c r="T181" i="65"/>
  <c r="S181" i="65"/>
  <c r="U180" i="65"/>
  <c r="T180" i="65"/>
  <c r="S180" i="65"/>
  <c r="U176" i="65"/>
  <c r="T176" i="65"/>
  <c r="S176" i="65"/>
  <c r="U175" i="65"/>
  <c r="T175" i="65"/>
  <c r="S175" i="65"/>
  <c r="U174" i="65"/>
  <c r="T174" i="65"/>
  <c r="S174" i="65"/>
  <c r="U173" i="65"/>
  <c r="T173" i="65"/>
  <c r="S173" i="65"/>
  <c r="U172" i="65"/>
  <c r="T172" i="65"/>
  <c r="S172" i="65"/>
  <c r="U168" i="65"/>
  <c r="T168" i="65"/>
  <c r="S168" i="65"/>
  <c r="U167" i="65"/>
  <c r="T167" i="65"/>
  <c r="S167" i="65"/>
  <c r="U166" i="65"/>
  <c r="T166" i="65"/>
  <c r="S166" i="65"/>
  <c r="U165" i="65"/>
  <c r="T165" i="65"/>
  <c r="S165" i="65"/>
  <c r="U164" i="65"/>
  <c r="T164" i="65"/>
  <c r="S164" i="65"/>
  <c r="U160" i="65"/>
  <c r="T160" i="65"/>
  <c r="S160" i="65"/>
  <c r="U159" i="65"/>
  <c r="T159" i="65"/>
  <c r="S159" i="65"/>
  <c r="U158" i="65"/>
  <c r="T158" i="65"/>
  <c r="S158" i="65"/>
  <c r="U157" i="65"/>
  <c r="T157" i="65"/>
  <c r="S157" i="65"/>
  <c r="U156" i="65"/>
  <c r="T156" i="65"/>
  <c r="S156" i="65"/>
  <c r="U152" i="65"/>
  <c r="T152" i="65"/>
  <c r="S152" i="65"/>
  <c r="U151" i="65"/>
  <c r="T151" i="65"/>
  <c r="S151" i="65"/>
  <c r="U150" i="65"/>
  <c r="T150" i="65"/>
  <c r="S150" i="65"/>
  <c r="U149" i="65"/>
  <c r="T149" i="65"/>
  <c r="S149" i="65"/>
  <c r="U148" i="65"/>
  <c r="T148" i="65"/>
  <c r="S148" i="65"/>
  <c r="U144" i="65"/>
  <c r="T144" i="65"/>
  <c r="S144" i="65"/>
  <c r="U143" i="65"/>
  <c r="T143" i="65"/>
  <c r="S143" i="65"/>
  <c r="U142" i="65"/>
  <c r="T142" i="65"/>
  <c r="S142" i="65"/>
  <c r="U141" i="65"/>
  <c r="T141" i="65"/>
  <c r="S141" i="65"/>
  <c r="U140" i="65"/>
  <c r="T140" i="65"/>
  <c r="S140" i="65"/>
  <c r="U136" i="65"/>
  <c r="T136" i="65"/>
  <c r="S136" i="65"/>
  <c r="U135" i="65"/>
  <c r="T135" i="65"/>
  <c r="S135" i="65"/>
  <c r="U134" i="65"/>
  <c r="T134" i="65"/>
  <c r="S134" i="65"/>
  <c r="U133" i="65"/>
  <c r="T133" i="65"/>
  <c r="S133" i="65"/>
  <c r="U132" i="65"/>
  <c r="T132" i="65"/>
  <c r="S132" i="65"/>
  <c r="U128" i="65"/>
  <c r="T128" i="65"/>
  <c r="S128" i="65"/>
  <c r="U127" i="65"/>
  <c r="T127" i="65"/>
  <c r="S127" i="65"/>
  <c r="U126" i="65"/>
  <c r="T126" i="65"/>
  <c r="S126" i="65"/>
  <c r="U125" i="65"/>
  <c r="T125" i="65"/>
  <c r="S125" i="65"/>
  <c r="U124" i="65"/>
  <c r="T124" i="65"/>
  <c r="S124" i="65"/>
  <c r="U120" i="65"/>
  <c r="T120" i="65"/>
  <c r="S120" i="65"/>
  <c r="U119" i="65"/>
  <c r="T119" i="65"/>
  <c r="S119" i="65"/>
  <c r="U118" i="65"/>
  <c r="T118" i="65"/>
  <c r="S118" i="65"/>
  <c r="U117" i="65"/>
  <c r="T117" i="65"/>
  <c r="S117" i="65"/>
  <c r="U116" i="65"/>
  <c r="T116" i="65"/>
  <c r="S116" i="65"/>
  <c r="U112" i="65"/>
  <c r="T112" i="65"/>
  <c r="S112" i="65"/>
  <c r="U111" i="65"/>
  <c r="T111" i="65"/>
  <c r="S111" i="65"/>
  <c r="U110" i="65"/>
  <c r="T110" i="65"/>
  <c r="S110" i="65"/>
  <c r="U109" i="65"/>
  <c r="T109" i="65"/>
  <c r="S109" i="65"/>
  <c r="U108" i="65"/>
  <c r="T108" i="65"/>
  <c r="S108" i="65"/>
  <c r="U104" i="65"/>
  <c r="T104" i="65"/>
  <c r="S104" i="65"/>
  <c r="U103" i="65"/>
  <c r="T103" i="65"/>
  <c r="S103" i="65"/>
  <c r="U102" i="65"/>
  <c r="T102" i="65"/>
  <c r="S102" i="65"/>
  <c r="U101" i="65"/>
  <c r="T101" i="65"/>
  <c r="S101" i="65"/>
  <c r="U100" i="65"/>
  <c r="T100" i="65"/>
  <c r="S100" i="65"/>
  <c r="U96" i="65"/>
  <c r="T96" i="65"/>
  <c r="S96" i="65"/>
  <c r="U95" i="65"/>
  <c r="T95" i="65"/>
  <c r="S95" i="65"/>
  <c r="U94" i="65"/>
  <c r="T94" i="65"/>
  <c r="S94" i="65"/>
  <c r="U93" i="65"/>
  <c r="T93" i="65"/>
  <c r="S93" i="65"/>
  <c r="U92" i="65"/>
  <c r="T92" i="65"/>
  <c r="S92" i="65"/>
  <c r="U88" i="65"/>
  <c r="T88" i="65"/>
  <c r="S88" i="65"/>
  <c r="U87" i="65"/>
  <c r="T87" i="65"/>
  <c r="S87" i="65"/>
  <c r="U86" i="65"/>
  <c r="T86" i="65"/>
  <c r="S86" i="65"/>
  <c r="U85" i="65"/>
  <c r="T85" i="65"/>
  <c r="S85" i="65"/>
  <c r="U84" i="65"/>
  <c r="T84" i="65"/>
  <c r="S84" i="65"/>
  <c r="U80" i="65"/>
  <c r="T80" i="65"/>
  <c r="S80" i="65"/>
  <c r="U79" i="65"/>
  <c r="T79" i="65"/>
  <c r="S79" i="65"/>
  <c r="U78" i="65"/>
  <c r="T78" i="65"/>
  <c r="S78" i="65"/>
  <c r="U77" i="65"/>
  <c r="T77" i="65"/>
  <c r="S77" i="65"/>
  <c r="U76" i="65"/>
  <c r="T76" i="65"/>
  <c r="S76" i="65"/>
  <c r="U72" i="65"/>
  <c r="T72" i="65"/>
  <c r="S72" i="65"/>
  <c r="U71" i="65"/>
  <c r="T71" i="65"/>
  <c r="S71" i="65"/>
  <c r="U70" i="65"/>
  <c r="T70" i="65"/>
  <c r="S70" i="65"/>
  <c r="U69" i="65"/>
  <c r="T69" i="65"/>
  <c r="S69" i="65"/>
  <c r="U68" i="65"/>
  <c r="T68" i="65"/>
  <c r="S68" i="65"/>
  <c r="U64" i="65"/>
  <c r="T64" i="65"/>
  <c r="S64" i="65"/>
  <c r="U63" i="65"/>
  <c r="T63" i="65"/>
  <c r="S63" i="65"/>
  <c r="U62" i="65"/>
  <c r="T62" i="65"/>
  <c r="S62" i="65"/>
  <c r="U61" i="65"/>
  <c r="T61" i="65"/>
  <c r="S61" i="65"/>
  <c r="U60" i="65"/>
  <c r="T60" i="65"/>
  <c r="S60" i="65"/>
  <c r="U56" i="65"/>
  <c r="T56" i="65"/>
  <c r="S56" i="65"/>
  <c r="U55" i="65"/>
  <c r="T55" i="65"/>
  <c r="S55" i="65"/>
  <c r="U54" i="65"/>
  <c r="T54" i="65"/>
  <c r="S54" i="65"/>
  <c r="U53" i="65"/>
  <c r="T53" i="65"/>
  <c r="S53" i="65"/>
  <c r="U52" i="65"/>
  <c r="T52" i="65"/>
  <c r="S52" i="65"/>
  <c r="U48" i="65"/>
  <c r="T48" i="65"/>
  <c r="S48" i="65"/>
  <c r="U47" i="65"/>
  <c r="T47" i="65"/>
  <c r="S47" i="65"/>
  <c r="U46" i="65"/>
  <c r="T46" i="65"/>
  <c r="S46" i="65"/>
  <c r="U45" i="65"/>
  <c r="T45" i="65"/>
  <c r="S45" i="65"/>
  <c r="U44" i="65"/>
  <c r="T44" i="65"/>
  <c r="S44" i="65"/>
  <c r="U40" i="65"/>
  <c r="T40" i="65"/>
  <c r="S40" i="65"/>
  <c r="U39" i="65"/>
  <c r="T39" i="65"/>
  <c r="S39" i="65"/>
  <c r="U38" i="65"/>
  <c r="T38" i="65"/>
  <c r="S38" i="65"/>
  <c r="U37" i="65"/>
  <c r="T37" i="65"/>
  <c r="S37" i="65"/>
  <c r="U36" i="65"/>
  <c r="T36" i="65"/>
  <c r="S36" i="65"/>
  <c r="U32" i="65"/>
  <c r="T32" i="65"/>
  <c r="S32" i="65"/>
  <c r="U31" i="65"/>
  <c r="T31" i="65"/>
  <c r="S31" i="65"/>
  <c r="U30" i="65"/>
  <c r="T30" i="65"/>
  <c r="S30" i="65"/>
  <c r="U29" i="65"/>
  <c r="T29" i="65"/>
  <c r="S29" i="65"/>
  <c r="U28" i="65"/>
  <c r="T28" i="65"/>
  <c r="S28" i="65"/>
  <c r="U24" i="65"/>
  <c r="T24" i="65"/>
  <c r="S24" i="65"/>
  <c r="U23" i="65"/>
  <c r="T23" i="65"/>
  <c r="S23" i="65"/>
  <c r="U22" i="65"/>
  <c r="T22" i="65"/>
  <c r="S22" i="65"/>
  <c r="U21" i="65"/>
  <c r="T21" i="65"/>
  <c r="S21" i="65"/>
  <c r="U20" i="65"/>
  <c r="T20" i="65"/>
  <c r="S20" i="65"/>
  <c r="U16" i="65"/>
  <c r="T16" i="65"/>
  <c r="S16" i="65"/>
  <c r="U15" i="65"/>
  <c r="T15" i="65"/>
  <c r="S15" i="65"/>
  <c r="U14" i="65"/>
  <c r="T14" i="65"/>
  <c r="S14" i="65"/>
  <c r="U13" i="65"/>
  <c r="T13" i="65"/>
  <c r="S13" i="65"/>
  <c r="U12" i="65"/>
  <c r="T12" i="65"/>
  <c r="S12" i="65"/>
  <c r="Z1360" i="65" l="1"/>
  <c r="Z1359" i="65"/>
  <c r="Z1358" i="65"/>
  <c r="Z1357" i="65"/>
  <c r="Z1356" i="65"/>
  <c r="Z1352" i="65"/>
  <c r="Z1351" i="65"/>
  <c r="Z1350" i="65"/>
  <c r="Z1349" i="65"/>
  <c r="Z1348" i="65"/>
  <c r="Z1344" i="65"/>
  <c r="Z1343" i="65"/>
  <c r="Z1342" i="65"/>
  <c r="Z1341" i="65"/>
  <c r="Z1340" i="65"/>
  <c r="Z1336" i="65"/>
  <c r="Z1335" i="65"/>
  <c r="Z1334" i="65"/>
  <c r="Z1333" i="65"/>
  <c r="Z1332" i="65"/>
  <c r="Z1328" i="65"/>
  <c r="Z1327" i="65"/>
  <c r="Z1326" i="65"/>
  <c r="Z1325" i="65"/>
  <c r="Z1324" i="65"/>
  <c r="Z1320" i="65"/>
  <c r="Z1319" i="65"/>
  <c r="Z1318" i="65"/>
  <c r="Z1317" i="65"/>
  <c r="Z1316" i="65"/>
  <c r="Z1312" i="65"/>
  <c r="Z1311" i="65"/>
  <c r="Z1310" i="65"/>
  <c r="Z1309" i="65"/>
  <c r="Z1308" i="65"/>
  <c r="Z1304" i="65"/>
  <c r="Z1303" i="65"/>
  <c r="Z1302" i="65"/>
  <c r="Z1301" i="65"/>
  <c r="Z1300" i="65"/>
  <c r="Z1296" i="65"/>
  <c r="Z1295" i="65"/>
  <c r="Z1294" i="65"/>
  <c r="Z1293" i="65"/>
  <c r="Z1292" i="65"/>
  <c r="Z1288" i="65"/>
  <c r="Z1287" i="65"/>
  <c r="Z1286" i="65"/>
  <c r="Z1285" i="65"/>
  <c r="Z1284" i="65"/>
  <c r="Z1280" i="65"/>
  <c r="Z1279" i="65"/>
  <c r="Z1278" i="65"/>
  <c r="Z1277" i="65"/>
  <c r="Z1276" i="65"/>
  <c r="Z1272" i="65"/>
  <c r="Z1271" i="65"/>
  <c r="Z1270" i="65"/>
  <c r="Z1269" i="65"/>
  <c r="Z1268" i="65"/>
  <c r="Z1264" i="65"/>
  <c r="Z1263" i="65"/>
  <c r="Z1262" i="65"/>
  <c r="Z1261" i="65"/>
  <c r="Z1260" i="65"/>
  <c r="Z1256" i="65"/>
  <c r="Z1255" i="65"/>
  <c r="Z1254" i="65"/>
  <c r="Z1253" i="65"/>
  <c r="Z1252" i="65"/>
  <c r="Z1248" i="65"/>
  <c r="Z1247" i="65"/>
  <c r="Z1246" i="65"/>
  <c r="Z1245" i="65"/>
  <c r="Z1244" i="65"/>
  <c r="Z1240" i="65"/>
  <c r="Z1239" i="65"/>
  <c r="Z1238" i="65"/>
  <c r="Z1237" i="65"/>
  <c r="Z1236" i="65"/>
  <c r="Z1232" i="65"/>
  <c r="Z1231" i="65"/>
  <c r="Z1230" i="65"/>
  <c r="Z1229" i="65"/>
  <c r="Z1228" i="65"/>
  <c r="Z1224" i="65"/>
  <c r="Z1223" i="65"/>
  <c r="Z1222" i="65"/>
  <c r="Z1221" i="65"/>
  <c r="Z1220" i="65"/>
  <c r="Z1216" i="65"/>
  <c r="Z1215" i="65"/>
  <c r="Z1214" i="65"/>
  <c r="Z1213" i="65"/>
  <c r="Z1212" i="65"/>
  <c r="Z1208" i="65"/>
  <c r="Z1207" i="65"/>
  <c r="Z1206" i="65"/>
  <c r="Z1205" i="65"/>
  <c r="Z1204" i="65"/>
  <c r="Z1200" i="65"/>
  <c r="Z1199" i="65"/>
  <c r="Z1198" i="65"/>
  <c r="Z1197" i="65"/>
  <c r="Z1196" i="65"/>
  <c r="Z1192" i="65"/>
  <c r="Z1191" i="65"/>
  <c r="Z1190" i="65"/>
  <c r="Z1189" i="65"/>
  <c r="Z1188" i="65"/>
  <c r="Z1184" i="65"/>
  <c r="Z1183" i="65"/>
  <c r="Z1182" i="65"/>
  <c r="Z1181" i="65"/>
  <c r="Z1180" i="65"/>
  <c r="Z1176" i="65"/>
  <c r="Z1175" i="65"/>
  <c r="Z1174" i="65"/>
  <c r="Z1173" i="65"/>
  <c r="Z1172" i="65"/>
  <c r="Z1168" i="65"/>
  <c r="Z1167" i="65"/>
  <c r="Z1166" i="65"/>
  <c r="Z1165" i="65"/>
  <c r="Z1164" i="65"/>
  <c r="Z1160" i="65"/>
  <c r="Z1159" i="65"/>
  <c r="Z1158" i="65"/>
  <c r="Z1157" i="65"/>
  <c r="Z1156" i="65"/>
  <c r="Z1152" i="65"/>
  <c r="Z1151" i="65"/>
  <c r="Z1150" i="65"/>
  <c r="Z1149" i="65"/>
  <c r="Z1148" i="65"/>
  <c r="Z1144" i="65"/>
  <c r="Z1143" i="65"/>
  <c r="Z1142" i="65"/>
  <c r="Z1141" i="65"/>
  <c r="Z1140" i="65"/>
  <c r="Z1136" i="65"/>
  <c r="Z1135" i="65"/>
  <c r="Z1134" i="65"/>
  <c r="Z1133" i="65"/>
  <c r="Z1132" i="65"/>
  <c r="Z1128" i="65"/>
  <c r="Z1127" i="65"/>
  <c r="Z1126" i="65"/>
  <c r="Z1125" i="65"/>
  <c r="Z1124" i="65"/>
  <c r="Z1120" i="65"/>
  <c r="Z1119" i="65"/>
  <c r="Z1118" i="65"/>
  <c r="Z1117" i="65"/>
  <c r="Z1116" i="65"/>
  <c r="Z1112" i="65"/>
  <c r="Z1111" i="65"/>
  <c r="Z1110" i="65"/>
  <c r="Z1109" i="65"/>
  <c r="Z1108" i="65"/>
  <c r="Z1104" i="65"/>
  <c r="Z1103" i="65"/>
  <c r="Z1102" i="65"/>
  <c r="Z1101" i="65"/>
  <c r="Z1100" i="65"/>
  <c r="Z1096" i="65"/>
  <c r="Z1095" i="65"/>
  <c r="Z1094" i="65"/>
  <c r="Z1093" i="65"/>
  <c r="Z1092" i="65"/>
  <c r="Z1088" i="65"/>
  <c r="Z1087" i="65"/>
  <c r="Z1086" i="65"/>
  <c r="Z1085" i="65"/>
  <c r="Z1084" i="65"/>
  <c r="Z1080" i="65"/>
  <c r="Z1079" i="65"/>
  <c r="Z1078" i="65"/>
  <c r="Z1077" i="65"/>
  <c r="Z1076" i="65"/>
  <c r="Z1072" i="65"/>
  <c r="Z1071" i="65"/>
  <c r="Z1070" i="65"/>
  <c r="Z1069" i="65"/>
  <c r="Z1068" i="65"/>
  <c r="Z1064" i="65"/>
  <c r="Z1063" i="65"/>
  <c r="Z1062" i="65"/>
  <c r="Z1061" i="65"/>
  <c r="Z1060" i="65"/>
  <c r="Z1056" i="65"/>
  <c r="Z1055" i="65"/>
  <c r="Z1054" i="65"/>
  <c r="Z1053" i="65"/>
  <c r="Z1052" i="65"/>
  <c r="Z1048" i="65"/>
  <c r="Z1047" i="65"/>
  <c r="Z1046" i="65"/>
  <c r="Z1045" i="65"/>
  <c r="Z1044" i="65"/>
  <c r="Z1040" i="65"/>
  <c r="Z1039" i="65"/>
  <c r="Z1038" i="65"/>
  <c r="Z1037" i="65"/>
  <c r="Z1036" i="65"/>
  <c r="Z1032" i="65"/>
  <c r="Z1031" i="65"/>
  <c r="Z1030" i="65"/>
  <c r="Z1029" i="65"/>
  <c r="Z1028" i="65"/>
  <c r="Z1024" i="65"/>
  <c r="Z1023" i="65"/>
  <c r="Z1022" i="65"/>
  <c r="Z1021" i="65"/>
  <c r="Z1020" i="65"/>
  <c r="Z1016" i="65"/>
  <c r="Z1015" i="65"/>
  <c r="Z1014" i="65"/>
  <c r="Z1013" i="65"/>
  <c r="Z1012" i="65"/>
  <c r="Z1008" i="65"/>
  <c r="Z1007" i="65"/>
  <c r="Z1006" i="65"/>
  <c r="Z1005" i="65"/>
  <c r="Z1004" i="65"/>
  <c r="Z1000" i="65"/>
  <c r="Z999" i="65"/>
  <c r="Z998" i="65"/>
  <c r="Z997" i="65"/>
  <c r="Z996" i="65"/>
  <c r="Z992" i="65"/>
  <c r="Z991" i="65"/>
  <c r="Z990" i="65"/>
  <c r="Z989" i="65"/>
  <c r="Z988" i="65"/>
  <c r="Z984" i="65"/>
  <c r="Z983" i="65"/>
  <c r="Z982" i="65"/>
  <c r="Z981" i="65"/>
  <c r="Z980" i="65"/>
  <c r="Z976" i="65"/>
  <c r="Z975" i="65"/>
  <c r="Z974" i="65"/>
  <c r="Z973" i="65"/>
  <c r="Z972" i="65"/>
  <c r="Z968" i="65"/>
  <c r="Z967" i="65"/>
  <c r="Z966" i="65"/>
  <c r="Z965" i="65"/>
  <c r="Z964" i="65"/>
  <c r="Z960" i="65"/>
  <c r="Z959" i="65"/>
  <c r="Z958" i="65"/>
  <c r="Z957" i="65"/>
  <c r="Z956" i="65"/>
  <c r="Z952" i="65"/>
  <c r="Z951" i="65"/>
  <c r="Z950" i="65"/>
  <c r="Z949" i="65"/>
  <c r="Z948" i="65"/>
  <c r="Z944" i="65"/>
  <c r="Z943" i="65"/>
  <c r="Z942" i="65"/>
  <c r="Z941" i="65"/>
  <c r="Z940" i="65"/>
  <c r="Z936" i="65"/>
  <c r="Z935" i="65"/>
  <c r="Z934" i="65"/>
  <c r="Z933" i="65"/>
  <c r="Z932" i="65"/>
  <c r="Z928" i="65"/>
  <c r="Z927" i="65"/>
  <c r="Z926" i="65"/>
  <c r="Z925" i="65"/>
  <c r="Z924" i="65"/>
  <c r="Z920" i="65"/>
  <c r="Z919" i="65"/>
  <c r="Z918" i="65"/>
  <c r="Z917" i="65"/>
  <c r="Z916" i="65"/>
  <c r="Z912" i="65"/>
  <c r="Z911" i="65"/>
  <c r="Z910" i="65"/>
  <c r="Z909" i="65"/>
  <c r="Z908" i="65"/>
  <c r="Z904" i="65"/>
  <c r="Z903" i="65"/>
  <c r="Z902" i="65"/>
  <c r="Z901" i="65"/>
  <c r="Z900" i="65"/>
  <c r="Z896" i="65"/>
  <c r="Z895" i="65"/>
  <c r="Z894" i="65"/>
  <c r="Z893" i="65"/>
  <c r="Z892" i="65"/>
  <c r="Z888" i="65"/>
  <c r="Z887" i="65"/>
  <c r="Z886" i="65"/>
  <c r="Z885" i="65"/>
  <c r="Z884" i="65"/>
  <c r="Z880" i="65"/>
  <c r="Z879" i="65"/>
  <c r="Z878" i="65"/>
  <c r="Z877" i="65"/>
  <c r="Z876" i="65"/>
  <c r="Z872" i="65"/>
  <c r="Z871" i="65"/>
  <c r="Z870" i="65"/>
  <c r="Z869" i="65"/>
  <c r="Z868" i="65"/>
  <c r="Z864" i="65"/>
  <c r="Z863" i="65"/>
  <c r="Z862" i="65"/>
  <c r="Z861" i="65"/>
  <c r="Z860" i="65"/>
  <c r="Z856" i="65"/>
  <c r="Z855" i="65"/>
  <c r="Z854" i="65"/>
  <c r="Z853" i="65"/>
  <c r="Z852" i="65"/>
  <c r="Z848" i="65"/>
  <c r="Z847" i="65"/>
  <c r="Z846" i="65"/>
  <c r="Z845" i="65"/>
  <c r="Z844" i="65"/>
  <c r="Z840" i="65"/>
  <c r="Z839" i="65"/>
  <c r="Z838" i="65"/>
  <c r="Z837" i="65"/>
  <c r="Z836" i="65"/>
  <c r="Z832" i="65"/>
  <c r="Z831" i="65"/>
  <c r="Z830" i="65"/>
  <c r="Z829" i="65"/>
  <c r="Z828" i="65"/>
  <c r="Z824" i="65"/>
  <c r="Z823" i="65"/>
  <c r="Z822" i="65"/>
  <c r="Z821" i="65"/>
  <c r="Z820" i="65"/>
  <c r="Z816" i="65"/>
  <c r="Z815" i="65"/>
  <c r="Z814" i="65"/>
  <c r="Z813" i="65"/>
  <c r="Z812" i="65"/>
  <c r="Z808" i="65"/>
  <c r="Z807" i="65"/>
  <c r="Z806" i="65"/>
  <c r="Z805" i="65"/>
  <c r="Z804" i="65"/>
  <c r="Z800" i="65"/>
  <c r="Z799" i="65"/>
  <c r="Z798" i="65"/>
  <c r="Z797" i="65"/>
  <c r="Z796" i="65"/>
  <c r="Z792" i="65"/>
  <c r="Z791" i="65"/>
  <c r="Z790" i="65"/>
  <c r="Z789" i="65"/>
  <c r="Z788" i="65"/>
  <c r="Z784" i="65"/>
  <c r="Z783" i="65"/>
  <c r="Z782" i="65"/>
  <c r="Z781" i="65"/>
  <c r="Z780" i="65"/>
  <c r="Z776" i="65"/>
  <c r="Z775" i="65"/>
  <c r="Z774" i="65"/>
  <c r="Z773" i="65"/>
  <c r="Z772" i="65"/>
  <c r="Z768" i="65"/>
  <c r="Z767" i="65"/>
  <c r="Z766" i="65"/>
  <c r="Z765" i="65"/>
  <c r="Z764" i="65"/>
  <c r="Z760" i="65"/>
  <c r="Z759" i="65"/>
  <c r="Z758" i="65"/>
  <c r="Z757" i="65"/>
  <c r="Z756" i="65"/>
  <c r="Z752" i="65"/>
  <c r="Z751" i="65"/>
  <c r="Z750" i="65"/>
  <c r="Z749" i="65"/>
  <c r="Z748" i="65"/>
  <c r="Z744" i="65"/>
  <c r="Z743" i="65"/>
  <c r="Z742" i="65"/>
  <c r="Z741" i="65"/>
  <c r="Z740" i="65"/>
  <c r="Z736" i="65"/>
  <c r="Z735" i="65"/>
  <c r="Z734" i="65"/>
  <c r="Z733" i="65"/>
  <c r="Z732" i="65"/>
  <c r="Z728" i="65"/>
  <c r="Z727" i="65"/>
  <c r="Z726" i="65"/>
  <c r="Z725" i="65"/>
  <c r="Z724" i="65"/>
  <c r="Z720" i="65"/>
  <c r="Z719" i="65"/>
  <c r="Z718" i="65"/>
  <c r="Z717" i="65"/>
  <c r="Z716" i="65"/>
  <c r="Z712" i="65"/>
  <c r="Z711" i="65"/>
  <c r="Z710" i="65"/>
  <c r="Z709" i="65"/>
  <c r="Z708" i="65"/>
  <c r="Z704" i="65"/>
  <c r="Z703" i="65"/>
  <c r="Z702" i="65"/>
  <c r="Z701" i="65"/>
  <c r="Z700" i="65"/>
  <c r="Z696" i="65"/>
  <c r="Z695" i="65"/>
  <c r="Z694" i="65"/>
  <c r="Z693" i="65"/>
  <c r="Z692" i="65"/>
  <c r="Z688" i="65"/>
  <c r="Z687" i="65"/>
  <c r="Z686" i="65"/>
  <c r="Z685" i="65"/>
  <c r="Z684" i="65"/>
  <c r="Z680" i="65"/>
  <c r="Z679" i="65"/>
  <c r="Z678" i="65"/>
  <c r="Z677" i="65"/>
  <c r="Z676" i="65"/>
  <c r="Z672" i="65"/>
  <c r="Z671" i="65"/>
  <c r="Z670" i="65"/>
  <c r="Z669" i="65"/>
  <c r="Z668" i="65"/>
  <c r="Z664" i="65"/>
  <c r="Z663" i="65"/>
  <c r="Z662" i="65"/>
  <c r="Z661" i="65"/>
  <c r="Z660" i="65"/>
  <c r="Z656" i="65"/>
  <c r="Z655" i="65"/>
  <c r="Z654" i="65"/>
  <c r="Z653" i="65"/>
  <c r="Z652" i="65"/>
  <c r="Z648" i="65"/>
  <c r="Z647" i="65"/>
  <c r="Z646" i="65"/>
  <c r="Z645" i="65"/>
  <c r="Z644" i="65"/>
  <c r="Z640" i="65"/>
  <c r="Z639" i="65"/>
  <c r="Z638" i="65"/>
  <c r="Z637" i="65"/>
  <c r="Z636" i="65"/>
  <c r="Z632" i="65"/>
  <c r="Z631" i="65"/>
  <c r="Z630" i="65"/>
  <c r="Z629" i="65"/>
  <c r="Z628" i="65"/>
  <c r="Z624" i="65"/>
  <c r="Z623" i="65"/>
  <c r="Z622" i="65"/>
  <c r="Z621" i="65"/>
  <c r="Z620" i="65"/>
  <c r="Z616" i="65"/>
  <c r="Z615" i="65"/>
  <c r="Z614" i="65"/>
  <c r="Z613" i="65"/>
  <c r="Z612" i="65"/>
  <c r="Z608" i="65"/>
  <c r="Z607" i="65"/>
  <c r="Z606" i="65"/>
  <c r="Z605" i="65"/>
  <c r="Z604" i="65"/>
  <c r="Z600" i="65"/>
  <c r="Z599" i="65"/>
  <c r="Z598" i="65"/>
  <c r="Z597" i="65"/>
  <c r="Z596" i="65"/>
  <c r="Z592" i="65"/>
  <c r="Z591" i="65"/>
  <c r="Z590" i="65"/>
  <c r="Z589" i="65"/>
  <c r="Z588" i="65"/>
  <c r="Z584" i="65"/>
  <c r="Z583" i="65"/>
  <c r="Z582" i="65"/>
  <c r="Z581" i="65"/>
  <c r="Z580" i="65"/>
  <c r="Z576" i="65"/>
  <c r="Z575" i="65"/>
  <c r="Z574" i="65"/>
  <c r="Z573" i="65"/>
  <c r="Z572" i="65"/>
  <c r="Z568" i="65"/>
  <c r="Z567" i="65"/>
  <c r="Z566" i="65"/>
  <c r="Z565" i="65"/>
  <c r="Z564" i="65"/>
  <c r="Z560" i="65"/>
  <c r="Z559" i="65"/>
  <c r="Z558" i="65"/>
  <c r="Z557" i="65"/>
  <c r="Z556" i="65"/>
  <c r="Z552" i="65"/>
  <c r="Z551" i="65"/>
  <c r="Z550" i="65"/>
  <c r="Z549" i="65"/>
  <c r="Z548" i="65"/>
  <c r="Z544" i="65"/>
  <c r="Z543" i="65"/>
  <c r="Z542" i="65"/>
  <c r="Z541" i="65"/>
  <c r="Z540" i="65"/>
  <c r="Z536" i="65"/>
  <c r="Z535" i="65"/>
  <c r="Z534" i="65"/>
  <c r="Z533" i="65"/>
  <c r="Z532" i="65"/>
  <c r="Z528" i="65"/>
  <c r="Z527" i="65"/>
  <c r="Z526" i="65"/>
  <c r="Z525" i="65"/>
  <c r="Z524" i="65"/>
  <c r="Z520" i="65"/>
  <c r="Z519" i="65"/>
  <c r="Z518" i="65"/>
  <c r="Z517" i="65"/>
  <c r="Z516" i="65"/>
  <c r="Z512" i="65"/>
  <c r="Z511" i="65"/>
  <c r="Z510" i="65"/>
  <c r="Z509" i="65"/>
  <c r="Z508" i="65"/>
  <c r="Z504" i="65"/>
  <c r="Z503" i="65"/>
  <c r="Z502" i="65"/>
  <c r="Z501" i="65"/>
  <c r="Z500" i="65"/>
  <c r="Z496" i="65"/>
  <c r="Z495" i="65"/>
  <c r="Z494" i="65"/>
  <c r="Z493" i="65"/>
  <c r="Z492" i="65"/>
  <c r="Z488" i="65"/>
  <c r="Z487" i="65"/>
  <c r="Z486" i="65"/>
  <c r="Z485" i="65"/>
  <c r="Z484" i="65"/>
  <c r="Z480" i="65"/>
  <c r="Z479" i="65"/>
  <c r="Z478" i="65"/>
  <c r="Z477" i="65"/>
  <c r="Z476" i="65"/>
  <c r="Z472" i="65"/>
  <c r="Z471" i="65"/>
  <c r="Z470" i="65"/>
  <c r="Z469" i="65"/>
  <c r="Z468" i="65"/>
  <c r="Z464" i="65"/>
  <c r="Z463" i="65"/>
  <c r="Z462" i="65"/>
  <c r="Z461" i="65"/>
  <c r="Z460" i="65"/>
  <c r="Z456" i="65"/>
  <c r="Z455" i="65"/>
  <c r="Z454" i="65"/>
  <c r="Z453" i="65"/>
  <c r="Z452" i="65"/>
  <c r="Z448" i="65"/>
  <c r="Z447" i="65"/>
  <c r="Z446" i="65"/>
  <c r="Z445" i="65"/>
  <c r="Z444" i="65"/>
  <c r="Z440" i="65"/>
  <c r="Z439" i="65"/>
  <c r="Z438" i="65"/>
  <c r="Z437" i="65"/>
  <c r="Z436" i="65"/>
  <c r="Z432" i="65"/>
  <c r="Z431" i="65"/>
  <c r="Z430" i="65"/>
  <c r="Z429" i="65"/>
  <c r="Z428" i="65"/>
  <c r="Z424" i="65"/>
  <c r="Z423" i="65"/>
  <c r="Z422" i="65"/>
  <c r="Z421" i="65"/>
  <c r="Z420" i="65"/>
  <c r="Z416" i="65"/>
  <c r="Z415" i="65"/>
  <c r="Z414" i="65"/>
  <c r="Z413" i="65"/>
  <c r="Z412" i="65"/>
  <c r="Z408" i="65"/>
  <c r="Z407" i="65"/>
  <c r="Z406" i="65"/>
  <c r="Z405" i="65"/>
  <c r="Z404" i="65"/>
  <c r="Z400" i="65"/>
  <c r="Z399" i="65"/>
  <c r="Z398" i="65"/>
  <c r="Z397" i="65"/>
  <c r="Z396" i="65"/>
  <c r="Z392" i="65"/>
  <c r="Z391" i="65"/>
  <c r="Z390" i="65"/>
  <c r="Z389" i="65"/>
  <c r="Z388" i="65"/>
  <c r="Z384" i="65"/>
  <c r="Z383" i="65"/>
  <c r="Z382" i="65"/>
  <c r="Z381" i="65"/>
  <c r="Z380" i="65"/>
  <c r="Z376" i="65"/>
  <c r="Z375" i="65"/>
  <c r="Z374" i="65"/>
  <c r="Z373" i="65"/>
  <c r="Z372" i="65"/>
  <c r="Z368" i="65"/>
  <c r="Z367" i="65"/>
  <c r="Z366" i="65"/>
  <c r="Z365" i="65"/>
  <c r="Z364" i="65"/>
  <c r="Z360" i="65"/>
  <c r="Z359" i="65"/>
  <c r="Z358" i="65"/>
  <c r="Z357" i="65"/>
  <c r="Z356" i="65"/>
  <c r="Z352" i="65"/>
  <c r="Z351" i="65"/>
  <c r="Z350" i="65"/>
  <c r="Z349" i="65"/>
  <c r="Z348" i="65"/>
  <c r="Z344" i="65"/>
  <c r="Z343" i="65"/>
  <c r="Z342" i="65"/>
  <c r="Z341" i="65"/>
  <c r="Z340" i="65"/>
  <c r="Z336" i="65"/>
  <c r="Z335" i="65"/>
  <c r="Z334" i="65"/>
  <c r="Z333" i="65"/>
  <c r="Z332" i="65"/>
  <c r="Z328" i="65"/>
  <c r="Z327" i="65"/>
  <c r="Z326" i="65"/>
  <c r="Z325" i="65"/>
  <c r="Z324" i="65"/>
  <c r="Z320" i="65"/>
  <c r="Z319" i="65"/>
  <c r="Z318" i="65"/>
  <c r="Z317" i="65"/>
  <c r="Z316" i="65"/>
  <c r="Z312" i="65"/>
  <c r="Z311" i="65"/>
  <c r="Z310" i="65"/>
  <c r="Z309" i="65"/>
  <c r="Z308" i="65"/>
  <c r="Z304" i="65"/>
  <c r="Z303" i="65"/>
  <c r="Z302" i="65"/>
  <c r="Z301" i="65"/>
  <c r="Z300" i="65"/>
  <c r="Z296" i="65"/>
  <c r="Z295" i="65"/>
  <c r="Z294" i="65"/>
  <c r="Z293" i="65"/>
  <c r="Z292" i="65"/>
  <c r="Z288" i="65"/>
  <c r="Z287" i="65"/>
  <c r="Z286" i="65"/>
  <c r="Z285" i="65"/>
  <c r="Z284" i="65"/>
  <c r="Z280" i="65"/>
  <c r="Z279" i="65"/>
  <c r="Z278" i="65"/>
  <c r="Z277" i="65"/>
  <c r="Z276" i="65"/>
  <c r="Z272" i="65"/>
  <c r="Z271" i="65"/>
  <c r="Z270" i="65"/>
  <c r="Z269" i="65"/>
  <c r="Z268" i="65"/>
  <c r="Z264" i="65"/>
  <c r="Z263" i="65"/>
  <c r="Z262" i="65"/>
  <c r="Z261" i="65"/>
  <c r="Z260" i="65"/>
  <c r="Z256" i="65"/>
  <c r="Z255" i="65"/>
  <c r="Z254" i="65"/>
  <c r="Z253" i="65"/>
  <c r="Z252" i="65"/>
  <c r="Z248" i="65"/>
  <c r="Z247" i="65"/>
  <c r="Z246" i="65"/>
  <c r="Z245" i="65"/>
  <c r="Z244" i="65"/>
  <c r="Z240" i="65"/>
  <c r="Z239" i="65"/>
  <c r="Z238" i="65"/>
  <c r="Z237" i="65"/>
  <c r="Z236" i="65"/>
  <c r="Z232" i="65"/>
  <c r="Z231" i="65"/>
  <c r="Z230" i="65"/>
  <c r="Z229" i="65"/>
  <c r="Z228" i="65"/>
  <c r="Z224" i="65"/>
  <c r="Z223" i="65"/>
  <c r="Z222" i="65"/>
  <c r="Z221" i="65"/>
  <c r="Z220" i="65"/>
  <c r="Z216" i="65"/>
  <c r="Z215" i="65"/>
  <c r="Z214" i="65"/>
  <c r="Z213" i="65"/>
  <c r="Z212" i="65"/>
  <c r="Z208" i="65"/>
  <c r="Z207" i="65"/>
  <c r="Z206" i="65"/>
  <c r="Z205" i="65"/>
  <c r="Z204" i="65"/>
  <c r="Z200" i="65"/>
  <c r="Z199" i="65"/>
  <c r="Z198" i="65"/>
  <c r="Z197" i="65"/>
  <c r="Z196" i="65"/>
  <c r="Z192" i="65"/>
  <c r="Z191" i="65"/>
  <c r="Z190" i="65"/>
  <c r="Z189" i="65"/>
  <c r="Z188" i="65"/>
  <c r="Z184" i="65"/>
  <c r="Z183" i="65"/>
  <c r="Z182" i="65"/>
  <c r="Z181" i="65"/>
  <c r="Z180" i="65"/>
  <c r="Z176" i="65"/>
  <c r="Z175" i="65"/>
  <c r="Z174" i="65"/>
  <c r="Z173" i="65"/>
  <c r="Z172" i="65"/>
  <c r="Z168" i="65"/>
  <c r="Z167" i="65"/>
  <c r="Z166" i="65"/>
  <c r="Z165" i="65"/>
  <c r="Z164" i="65"/>
  <c r="Z160" i="65"/>
  <c r="Z159" i="65"/>
  <c r="Z158" i="65"/>
  <c r="Z157" i="65"/>
  <c r="Z156" i="65"/>
  <c r="Z152" i="65"/>
  <c r="Z151" i="65"/>
  <c r="Z150" i="65"/>
  <c r="Z149" i="65"/>
  <c r="Z148" i="65"/>
  <c r="Z144" i="65"/>
  <c r="Z143" i="65"/>
  <c r="Z142" i="65"/>
  <c r="Z141" i="65"/>
  <c r="Z140" i="65"/>
  <c r="Z136" i="65"/>
  <c r="Z135" i="65"/>
  <c r="Z134" i="65"/>
  <c r="Z133" i="65"/>
  <c r="Z132" i="65"/>
  <c r="Z128" i="65"/>
  <c r="Z127" i="65"/>
  <c r="Z126" i="65"/>
  <c r="Z125" i="65"/>
  <c r="Z124" i="65"/>
  <c r="Z120" i="65"/>
  <c r="Z119" i="65"/>
  <c r="Z118" i="65"/>
  <c r="Z117" i="65"/>
  <c r="Z116" i="65"/>
  <c r="Z112" i="65"/>
  <c r="Z111" i="65"/>
  <c r="Z110" i="65"/>
  <c r="Z109" i="65"/>
  <c r="Z108" i="65"/>
  <c r="Z104" i="65"/>
  <c r="Z103" i="65"/>
  <c r="Z102" i="65"/>
  <c r="Z101" i="65"/>
  <c r="Z100" i="65"/>
  <c r="Z96" i="65"/>
  <c r="Z95" i="65"/>
  <c r="Z94" i="65"/>
  <c r="Z93" i="65"/>
  <c r="Z92" i="65"/>
  <c r="Z88" i="65"/>
  <c r="Z87" i="65"/>
  <c r="Z86" i="65"/>
  <c r="Z85" i="65"/>
  <c r="Z84" i="65"/>
  <c r="Z80" i="65"/>
  <c r="Z79" i="65"/>
  <c r="Z78" i="65"/>
  <c r="Z77" i="65"/>
  <c r="Z76" i="65"/>
  <c r="Z72" i="65"/>
  <c r="Z71" i="65"/>
  <c r="Z70" i="65"/>
  <c r="Z69" i="65"/>
  <c r="Z68" i="65"/>
  <c r="Z64" i="65"/>
  <c r="Z63" i="65"/>
  <c r="Z62" i="65"/>
  <c r="Z61" i="65"/>
  <c r="Z60" i="65"/>
  <c r="Z56" i="65"/>
  <c r="Z55" i="65"/>
  <c r="Z54" i="65"/>
  <c r="Z53" i="65"/>
  <c r="Z52" i="65"/>
  <c r="Z48" i="65"/>
  <c r="Z47" i="65"/>
  <c r="Z46" i="65"/>
  <c r="Z45" i="65"/>
  <c r="Z44" i="65"/>
  <c r="Z40" i="65"/>
  <c r="Z39" i="65"/>
  <c r="Z38" i="65"/>
  <c r="Z37" i="65"/>
  <c r="Z36" i="65"/>
  <c r="Z32" i="65"/>
  <c r="Z31" i="65"/>
  <c r="Z30" i="65"/>
  <c r="Z29" i="65"/>
  <c r="Z28" i="65"/>
  <c r="Z24" i="65"/>
  <c r="Z23" i="65"/>
  <c r="Z22" i="65"/>
  <c r="Z21" i="65"/>
  <c r="Z20" i="65"/>
  <c r="Z13" i="65"/>
  <c r="Z14" i="65"/>
  <c r="Z15" i="65"/>
  <c r="Z16" i="65"/>
  <c r="Z12" i="65"/>
  <c r="Q1242" i="67"/>
  <c r="P1242" i="67"/>
  <c r="P1242" i="67" a="1"/>
  <c r="Q1243" i="67" s="1"/>
  <c r="Q1244" i="67" s="1"/>
  <c r="P1235" i="67" a="1"/>
  <c r="Q1236" i="67" s="1"/>
  <c r="P1228" i="67" a="1"/>
  <c r="Q1229" i="67" s="1"/>
  <c r="P1221" i="67" a="1"/>
  <c r="Q1222" i="67" s="1"/>
  <c r="P1214" i="67" a="1"/>
  <c r="Q1215" i="67" s="1"/>
  <c r="Q1208" i="67"/>
  <c r="P1208" i="67"/>
  <c r="P1207" i="67" a="1"/>
  <c r="Q1207" i="67" s="1"/>
  <c r="P1200" i="67" a="1"/>
  <c r="Q1201" i="67" s="1"/>
  <c r="P1194" i="67"/>
  <c r="P1195" i="67" s="1"/>
  <c r="Q1193" i="67"/>
  <c r="P1193" i="67"/>
  <c r="P1193" i="67" a="1"/>
  <c r="Q1194" i="67" s="1"/>
  <c r="Q1195" i="67" s="1"/>
  <c r="P1187" i="67"/>
  <c r="P1188" i="67" s="1"/>
  <c r="P1186" i="67"/>
  <c r="P1186" i="67" a="1"/>
  <c r="Q1187" i="67" s="1"/>
  <c r="P1179" i="67" a="1"/>
  <c r="Q1180" i="67" s="1"/>
  <c r="P1172" i="67"/>
  <c r="P1172" i="67" a="1"/>
  <c r="Q1173" i="67" s="1"/>
  <c r="P1165" i="67"/>
  <c r="P1165" i="67" a="1"/>
  <c r="Q1166" i="67" s="1"/>
  <c r="P1160" i="67"/>
  <c r="Q1159" i="67"/>
  <c r="P1159" i="67"/>
  <c r="P1158" i="67"/>
  <c r="P1158" i="67" a="1"/>
  <c r="Q1158" i="67" s="1"/>
  <c r="Q1160" i="67" s="1"/>
  <c r="P1151" i="67"/>
  <c r="P1151" i="67" a="1"/>
  <c r="Q1152" i="67" s="1"/>
  <c r="Q1145" i="67"/>
  <c r="Q1146" i="67" s="1"/>
  <c r="P1145" i="67"/>
  <c r="P1146" i="67" s="1"/>
  <c r="Q1144" i="67"/>
  <c r="P1144" i="67"/>
  <c r="P1144" i="67" a="1"/>
  <c r="P1137" i="67" a="1"/>
  <c r="Q1138" i="67" s="1"/>
  <c r="Q1130" i="67"/>
  <c r="P1130" i="67"/>
  <c r="P1130" i="67" a="1"/>
  <c r="Q1131" i="67" s="1"/>
  <c r="Q1132" i="67" s="1"/>
  <c r="P1123" i="67" a="1"/>
  <c r="Q1124" i="67" s="1"/>
  <c r="P1116" i="67" a="1"/>
  <c r="Q1117" i="67" s="1"/>
  <c r="P1109" i="67" a="1"/>
  <c r="Q1110" i="67" s="1"/>
  <c r="P1102" i="67" a="1"/>
  <c r="Q1103" i="67" s="1"/>
  <c r="Q1096" i="67"/>
  <c r="P1096" i="67"/>
  <c r="P1095" i="67" a="1"/>
  <c r="Q1095" i="67" s="1"/>
  <c r="P1088" i="67" a="1"/>
  <c r="Q1089" i="67" s="1"/>
  <c r="Q1082" i="67"/>
  <c r="Q1083" i="67" s="1"/>
  <c r="P1082" i="67"/>
  <c r="P1083" i="67" s="1"/>
  <c r="Q1081" i="67"/>
  <c r="P1081" i="67"/>
  <c r="P1081" i="67" a="1"/>
  <c r="P1074" i="67" a="1"/>
  <c r="Q1075" i="67" s="1"/>
  <c r="P1067" i="67" a="1"/>
  <c r="Q1068" i="67" s="1"/>
  <c r="P1060" i="67" a="1"/>
  <c r="Q1061" i="67" s="1"/>
  <c r="P1053" i="67" a="1"/>
  <c r="Q1054" i="67" s="1"/>
  <c r="Q1047" i="67"/>
  <c r="P1046" i="67" a="1"/>
  <c r="P1047" i="67" s="1"/>
  <c r="P1039" i="67"/>
  <c r="P1039" i="67" a="1"/>
  <c r="Q1040" i="67" s="1"/>
  <c r="Q1033" i="67"/>
  <c r="Q1034" i="67" s="1"/>
  <c r="P1033" i="67"/>
  <c r="Q1032" i="67"/>
  <c r="P1032" i="67" a="1"/>
  <c r="P1032" i="67" s="1"/>
  <c r="Q1026" i="67"/>
  <c r="Q1027" i="67" s="1"/>
  <c r="P1026" i="67"/>
  <c r="P1027" i="67" s="1"/>
  <c r="Q1025" i="67"/>
  <c r="P1025" i="67"/>
  <c r="P1025" i="67" a="1"/>
  <c r="P1018" i="67" a="1"/>
  <c r="Q1019" i="67" s="1"/>
  <c r="P1011" i="67" a="1"/>
  <c r="Q1012" i="67" s="1"/>
  <c r="P1004" i="67" a="1"/>
  <c r="Q1005" i="67" s="1"/>
  <c r="P997" i="67" a="1"/>
  <c r="Q998" i="67" s="1"/>
  <c r="P990" i="67" a="1"/>
  <c r="Q991" i="67" s="1"/>
  <c r="Q984" i="67"/>
  <c r="P984" i="67"/>
  <c r="P983" i="67" a="1"/>
  <c r="Q983" i="67" s="1"/>
  <c r="P976" i="67" a="1"/>
  <c r="Q977" i="67" s="1"/>
  <c r="Q970" i="67"/>
  <c r="Q971" i="67" s="1"/>
  <c r="P970" i="67"/>
  <c r="P971" i="67" s="1"/>
  <c r="Q969" i="67"/>
  <c r="P969" i="67"/>
  <c r="P969" i="67" a="1"/>
  <c r="P962" i="67" a="1"/>
  <c r="Q963" i="67" s="1"/>
  <c r="P955" i="67" a="1"/>
  <c r="Q956" i="67" s="1"/>
  <c r="P948" i="67" a="1"/>
  <c r="Q949" i="67" s="1"/>
  <c r="P941" i="67" a="1"/>
  <c r="Q942" i="67" s="1"/>
  <c r="Q935" i="67"/>
  <c r="P934" i="67" a="1"/>
  <c r="P935" i="67" s="1"/>
  <c r="P927" i="67" a="1"/>
  <c r="Q928" i="67" s="1"/>
  <c r="Q921" i="67"/>
  <c r="Q922" i="67" s="1"/>
  <c r="P921" i="67"/>
  <c r="P922" i="67" s="1"/>
  <c r="Q920" i="67"/>
  <c r="P920" i="67"/>
  <c r="P920" i="67" a="1"/>
  <c r="P914" i="67"/>
  <c r="P915" i="67" s="1"/>
  <c r="P913" i="67"/>
  <c r="P913" i="67" a="1"/>
  <c r="Q914" i="67" s="1"/>
  <c r="P906" i="67"/>
  <c r="P906" i="67" a="1"/>
  <c r="Q907" i="67" s="1"/>
  <c r="P899" i="67"/>
  <c r="P899" i="67" a="1"/>
  <c r="Q900" i="67" s="1"/>
  <c r="Q892" i="67"/>
  <c r="P892" i="67" a="1"/>
  <c r="Q893" i="67" s="1"/>
  <c r="Q894" i="67" s="1"/>
  <c r="P885" i="67" a="1"/>
  <c r="Q886" i="67" s="1"/>
  <c r="P878" i="67" a="1"/>
  <c r="Q879" i="67" s="1"/>
  <c r="Q872" i="67"/>
  <c r="P872" i="67"/>
  <c r="P871" i="67" a="1"/>
  <c r="Q871" i="67" s="1"/>
  <c r="Q865" i="67"/>
  <c r="Q866" i="67" s="1"/>
  <c r="Q864" i="67"/>
  <c r="P864" i="67" a="1"/>
  <c r="P865" i="67" s="1"/>
  <c r="Q858" i="67"/>
  <c r="Q859" i="67" s="1"/>
  <c r="P858" i="67"/>
  <c r="Q857" i="67"/>
  <c r="P857" i="67"/>
  <c r="P859" i="67" s="1"/>
  <c r="P857" i="67" a="1"/>
  <c r="P850" i="67" a="1"/>
  <c r="Q851" i="67" s="1"/>
  <c r="P844" i="67"/>
  <c r="P845" i="67" s="1"/>
  <c r="P843" i="67"/>
  <c r="P843" i="67" a="1"/>
  <c r="Q844" i="67" s="1"/>
  <c r="P836" i="67" a="1"/>
  <c r="Q837" i="67" s="1"/>
  <c r="P829" i="67"/>
  <c r="P829" i="67" a="1"/>
  <c r="Q830" i="67" s="1"/>
  <c r="Q823" i="67"/>
  <c r="P822" i="67" a="1"/>
  <c r="P823" i="67" s="1"/>
  <c r="P816" i="67"/>
  <c r="P817" i="67" s="1"/>
  <c r="P815" i="67"/>
  <c r="P815" i="67" a="1"/>
  <c r="Q816" i="67" s="1"/>
  <c r="Q809" i="67"/>
  <c r="P809" i="67"/>
  <c r="P810" i="67" s="1"/>
  <c r="Q808" i="67"/>
  <c r="Q810" i="67" s="1"/>
  <c r="P808" i="67"/>
  <c r="P808" i="67" a="1"/>
  <c r="P802" i="67"/>
  <c r="P803" i="67" s="1"/>
  <c r="P801" i="67"/>
  <c r="P801" i="67" a="1"/>
  <c r="Q802" i="67" s="1"/>
  <c r="P794" i="67" a="1"/>
  <c r="Q795" i="67" s="1"/>
  <c r="P787" i="67" a="1"/>
  <c r="Q788" i="67" s="1"/>
  <c r="P780" i="67" a="1"/>
  <c r="Q781" i="67" s="1"/>
  <c r="P773" i="67" a="1"/>
  <c r="Q774" i="67" s="1"/>
  <c r="P766" i="67" a="1"/>
  <c r="Q767" i="67" s="1"/>
  <c r="Q760" i="67"/>
  <c r="P760" i="67"/>
  <c r="P759" i="67" a="1"/>
  <c r="Q759" i="67" s="1"/>
  <c r="P752" i="67" a="1"/>
  <c r="Q753" i="67" s="1"/>
  <c r="Q746" i="67"/>
  <c r="Q747" i="67" s="1"/>
  <c r="P746" i="67"/>
  <c r="P747" i="67" s="1"/>
  <c r="Q745" i="67"/>
  <c r="P745" i="67"/>
  <c r="P745" i="67" a="1"/>
  <c r="P738" i="67"/>
  <c r="P738" i="67" a="1"/>
  <c r="Q739" i="67" s="1"/>
  <c r="P731" i="67" a="1"/>
  <c r="Q732" i="67" s="1"/>
  <c r="P724" i="67" a="1"/>
  <c r="Q725" i="67" s="1"/>
  <c r="P717" i="67" a="1"/>
  <c r="Q718" i="67" s="1"/>
  <c r="Q711" i="67"/>
  <c r="P710" i="67" a="1"/>
  <c r="P711" i="67" s="1"/>
  <c r="P703" i="67"/>
  <c r="P703" i="67" a="1"/>
  <c r="Q704" i="67" s="1"/>
  <c r="Q697" i="67"/>
  <c r="Q698" i="67" s="1"/>
  <c r="P697" i="67"/>
  <c r="P698" i="67" s="1"/>
  <c r="Q696" i="67"/>
  <c r="P696" i="67"/>
  <c r="P696" i="67" a="1"/>
  <c r="P690" i="67"/>
  <c r="P691" i="67" s="1"/>
  <c r="Q689" i="67"/>
  <c r="P689" i="67"/>
  <c r="P689" i="67" a="1"/>
  <c r="Q690" i="67" s="1"/>
  <c r="Q691" i="67" s="1"/>
  <c r="P682" i="67" a="1"/>
  <c r="Q683" i="67" s="1"/>
  <c r="P675" i="67"/>
  <c r="P675" i="67" a="1"/>
  <c r="Q676" i="67" s="1"/>
  <c r="P668" i="67" a="1"/>
  <c r="Q669" i="67" s="1"/>
  <c r="P661" i="67" a="1"/>
  <c r="Q662" i="67" s="1"/>
  <c r="Q655" i="67"/>
  <c r="P654" i="67" a="1"/>
  <c r="P655" i="67" s="1"/>
  <c r="Q648" i="67"/>
  <c r="P648" i="67"/>
  <c r="P647" i="67" a="1"/>
  <c r="Q647" i="67" s="1"/>
  <c r="Q641" i="67"/>
  <c r="Q642" i="67" s="1"/>
  <c r="Q640" i="67"/>
  <c r="P640" i="67" a="1"/>
  <c r="P641" i="67" s="1"/>
  <c r="Q634" i="67"/>
  <c r="Q635" i="67" s="1"/>
  <c r="P634" i="67"/>
  <c r="P635" i="67" s="1"/>
  <c r="Q633" i="67"/>
  <c r="P633" i="67"/>
  <c r="P633" i="67" a="1"/>
  <c r="P626" i="67" a="1"/>
  <c r="Q627" i="67" s="1"/>
  <c r="P619" i="67" a="1"/>
  <c r="Q620" i="67" s="1"/>
  <c r="P612" i="67" a="1"/>
  <c r="Q613" i="67" s="1"/>
  <c r="P605" i="67" a="1"/>
  <c r="Q606" i="67" s="1"/>
  <c r="P600" i="67"/>
  <c r="Q599" i="67"/>
  <c r="P599" i="67"/>
  <c r="P598" i="67"/>
  <c r="P598" i="67" a="1"/>
  <c r="Q598" i="67" s="1"/>
  <c r="P593" i="67"/>
  <c r="P592" i="67"/>
  <c r="P591" i="67"/>
  <c r="P591" i="67" a="1"/>
  <c r="Q592" i="67" s="1"/>
  <c r="Q585" i="67"/>
  <c r="Q586" i="67" s="1"/>
  <c r="P585" i="67"/>
  <c r="P586" i="67" s="1"/>
  <c r="Q584" i="67"/>
  <c r="P584" i="67"/>
  <c r="P584" i="67" a="1"/>
  <c r="P578" i="67"/>
  <c r="P579" i="67" s="1"/>
  <c r="P577" i="67"/>
  <c r="P577" i="67" a="1"/>
  <c r="Q578" i="67" s="1"/>
  <c r="P570" i="67" a="1"/>
  <c r="Q571" i="67" s="1"/>
  <c r="P563" i="67" a="1"/>
  <c r="Q564" i="67" s="1"/>
  <c r="P556" i="67" a="1"/>
  <c r="Q557" i="67" s="1"/>
  <c r="P549" i="67" a="1"/>
  <c r="Q550" i="67" s="1"/>
  <c r="P542" i="67" a="1"/>
  <c r="Q543" i="67" s="1"/>
  <c r="Q536" i="67"/>
  <c r="P536" i="67"/>
  <c r="P535" i="67" a="1"/>
  <c r="Q535" i="67" s="1"/>
  <c r="P528" i="67" a="1"/>
  <c r="Q529" i="67" s="1"/>
  <c r="Q522" i="67"/>
  <c r="Q523" i="67" s="1"/>
  <c r="P522" i="67"/>
  <c r="P523" i="67" s="1"/>
  <c r="Q521" i="67"/>
  <c r="P521" i="67"/>
  <c r="P521" i="67" a="1"/>
  <c r="P514" i="67" a="1"/>
  <c r="Q515" i="67" s="1"/>
  <c r="P507" i="67" a="1"/>
  <c r="Q508" i="67" s="1"/>
  <c r="P500" i="67" a="1"/>
  <c r="Q501" i="67" s="1"/>
  <c r="P493" i="67" a="1"/>
  <c r="Q494" i="67" s="1"/>
  <c r="Q487" i="67"/>
  <c r="P486" i="67" a="1"/>
  <c r="P487" i="67" s="1"/>
  <c r="P479" i="67" a="1"/>
  <c r="Q480" i="67" s="1"/>
  <c r="Q473" i="67"/>
  <c r="Q474" i="67" s="1"/>
  <c r="P473" i="67"/>
  <c r="Q472" i="67"/>
  <c r="P472" i="67" a="1"/>
  <c r="P472" i="67" s="1"/>
  <c r="P466" i="67"/>
  <c r="P467" i="67" s="1"/>
  <c r="Q465" i="67"/>
  <c r="P465" i="67"/>
  <c r="P465" i="67" a="1"/>
  <c r="Q466" i="67" s="1"/>
  <c r="Q467" i="67" s="1"/>
  <c r="P458" i="67" a="1"/>
  <c r="Q459" i="67" s="1"/>
  <c r="P451" i="67" a="1"/>
  <c r="Q452" i="67" s="1"/>
  <c r="P444" i="67" a="1"/>
  <c r="Q445" i="67" s="1"/>
  <c r="P437" i="67" a="1"/>
  <c r="Q438" i="67" s="1"/>
  <c r="P430" i="67" a="1"/>
  <c r="Q431" i="67" s="1"/>
  <c r="Q424" i="67"/>
  <c r="P424" i="67"/>
  <c r="P423" i="67" a="1"/>
  <c r="Q423" i="67" s="1"/>
  <c r="P416" i="67" a="1"/>
  <c r="Q417" i="67" s="1"/>
  <c r="Q410" i="67"/>
  <c r="Q411" i="67" s="1"/>
  <c r="P410" i="67"/>
  <c r="P411" i="67" s="1"/>
  <c r="Q409" i="67"/>
  <c r="P409" i="67"/>
  <c r="P409" i="67" a="1"/>
  <c r="P402" i="67" a="1"/>
  <c r="Q403" i="67" s="1"/>
  <c r="P395" i="67" a="1"/>
  <c r="Q396" i="67" s="1"/>
  <c r="P388" i="67" a="1"/>
  <c r="Q389" i="67" s="1"/>
  <c r="P381" i="67"/>
  <c r="P381" i="67" a="1"/>
  <c r="Q382" i="67" s="1"/>
  <c r="P376" i="67"/>
  <c r="Q375" i="67"/>
  <c r="Q376" i="67" s="1"/>
  <c r="P375" i="67"/>
  <c r="Q374" i="67"/>
  <c r="P374" i="67"/>
  <c r="P374" i="67" a="1"/>
  <c r="P367" i="67"/>
  <c r="P367" i="67" a="1"/>
  <c r="Q368" i="67" s="1"/>
  <c r="Q361" i="67"/>
  <c r="Q362" i="67" s="1"/>
  <c r="P361" i="67"/>
  <c r="Q360" i="67"/>
  <c r="P360" i="67" a="1"/>
  <c r="P360" i="67" s="1"/>
  <c r="P354" i="67"/>
  <c r="P355" i="67" s="1"/>
  <c r="P353" i="67"/>
  <c r="P353" i="67" a="1"/>
  <c r="Q354" i="67" s="1"/>
  <c r="P346" i="67" a="1"/>
  <c r="P346" i="67" s="1"/>
  <c r="P339" i="67" a="1"/>
  <c r="Q340" i="67" s="1"/>
  <c r="P332" i="67" a="1"/>
  <c r="Q333" i="67" s="1"/>
  <c r="P325" i="67" a="1"/>
  <c r="Q326" i="67" s="1"/>
  <c r="P318" i="67" a="1"/>
  <c r="Q319" i="67" s="1"/>
  <c r="Q312" i="67"/>
  <c r="P312" i="67"/>
  <c r="P311" i="67" a="1"/>
  <c r="Q311" i="67" s="1"/>
  <c r="P304" i="67" a="1"/>
  <c r="Q305" i="67" s="1"/>
  <c r="Q298" i="67"/>
  <c r="Q299" i="67" s="1"/>
  <c r="P298" i="67"/>
  <c r="P299" i="67" s="1"/>
  <c r="Q297" i="67"/>
  <c r="P297" i="67"/>
  <c r="P297" i="67" a="1"/>
  <c r="P290" i="67" a="1"/>
  <c r="Q291" i="67" s="1"/>
  <c r="P283" i="67" a="1"/>
  <c r="Q284" i="67" s="1"/>
  <c r="P276" i="67"/>
  <c r="P276" i="67" a="1"/>
  <c r="Q277" i="67" s="1"/>
  <c r="P269" i="67" a="1"/>
  <c r="Q270" i="67" s="1"/>
  <c r="Q263" i="67"/>
  <c r="P262" i="67" a="1"/>
  <c r="P263" i="67" s="1"/>
  <c r="P256" i="67"/>
  <c r="P257" i="67" s="1"/>
  <c r="P255" i="67"/>
  <c r="P255" i="67" a="1"/>
  <c r="Q256" i="67" s="1"/>
  <c r="Q249" i="67"/>
  <c r="Q250" i="67" s="1"/>
  <c r="P249" i="67"/>
  <c r="P250" i="67" s="1"/>
  <c r="Q248" i="67"/>
  <c r="P248" i="67"/>
  <c r="P248" i="67" a="1"/>
  <c r="Q242" i="67"/>
  <c r="Q243" i="67" s="1"/>
  <c r="P242" i="67"/>
  <c r="P243" i="67" s="1"/>
  <c r="Q241" i="67"/>
  <c r="P241" i="67"/>
  <c r="P241" i="67" a="1"/>
  <c r="P234" i="67"/>
  <c r="P234" i="67" a="1"/>
  <c r="Q235" i="67" s="1"/>
  <c r="Q228" i="67"/>
  <c r="P227" i="67"/>
  <c r="P227" i="67" a="1"/>
  <c r="P228" i="67" s="1"/>
  <c r="P229" i="67" s="1"/>
  <c r="P221" i="67"/>
  <c r="P220" i="67" a="1"/>
  <c r="Q221" i="67" s="1"/>
  <c r="Q213" i="67"/>
  <c r="P213" i="67" a="1"/>
  <c r="Q214" i="67" s="1"/>
  <c r="Q215" i="67" s="1"/>
  <c r="P206" i="67"/>
  <c r="P206" i="67" a="1"/>
  <c r="Q207" i="67" s="1"/>
  <c r="P200" i="67"/>
  <c r="P199" i="67" a="1"/>
  <c r="Q199" i="67" s="1"/>
  <c r="P192" i="67" a="1"/>
  <c r="Q193" i="67" s="1"/>
  <c r="Q187" i="67"/>
  <c r="Q186" i="67"/>
  <c r="P186" i="67"/>
  <c r="P187" i="67" s="1"/>
  <c r="Q185" i="67"/>
  <c r="P185" i="67"/>
  <c r="P185" i="67" a="1"/>
  <c r="P179" i="67"/>
  <c r="Q178" i="67"/>
  <c r="P178" i="67" a="1"/>
  <c r="Q179" i="67" s="1"/>
  <c r="Q180" i="67" s="1"/>
  <c r="Q172" i="67"/>
  <c r="P171" i="67" a="1"/>
  <c r="P172" i="67" s="1"/>
  <c r="P165" i="67"/>
  <c r="P164" i="67" a="1"/>
  <c r="Q165" i="67" s="1"/>
  <c r="Q157" i="67"/>
  <c r="P157" i="67" a="1"/>
  <c r="Q158" i="67" s="1"/>
  <c r="Q159" i="67" s="1"/>
  <c r="Q151" i="67"/>
  <c r="Q152" i="67" s="1"/>
  <c r="Q150" i="67"/>
  <c r="P150" i="67"/>
  <c r="P150" i="67" a="1"/>
  <c r="P151" i="67" s="1"/>
  <c r="P152" i="67" s="1"/>
  <c r="P143" i="67" a="1"/>
  <c r="Q144" i="67" s="1"/>
  <c r="P137" i="67"/>
  <c r="Q136" i="67"/>
  <c r="P136" i="67" a="1"/>
  <c r="P136" i="67" s="1"/>
  <c r="Q131" i="67"/>
  <c r="Q130" i="67"/>
  <c r="P130" i="67"/>
  <c r="P131" i="67" s="1"/>
  <c r="Q129" i="67"/>
  <c r="P129" i="67"/>
  <c r="P129" i="67" a="1"/>
  <c r="P122" i="67" a="1"/>
  <c r="Q123" i="67" s="1"/>
  <c r="P115" i="67" a="1"/>
  <c r="Q116" i="67" s="1"/>
  <c r="P108" i="67" a="1"/>
  <c r="Q109" i="67" s="1"/>
  <c r="Q102" i="67"/>
  <c r="P101" i="67"/>
  <c r="P101" i="67" a="1"/>
  <c r="P102" i="67" s="1"/>
  <c r="P103" i="67" s="1"/>
  <c r="P95" i="67"/>
  <c r="P94" i="67" a="1"/>
  <c r="Q95" i="67" s="1"/>
  <c r="Q88" i="67"/>
  <c r="Q89" i="67" s="1"/>
  <c r="P88" i="67"/>
  <c r="Q87" i="67"/>
  <c r="P87" i="67" a="1"/>
  <c r="P87" i="67" s="1"/>
  <c r="P81" i="67"/>
  <c r="P82" i="67" s="1"/>
  <c r="P80" i="67"/>
  <c r="P80" i="67" a="1"/>
  <c r="Q81" i="67" s="1"/>
  <c r="Q73" i="67"/>
  <c r="P73" i="67"/>
  <c r="P73" i="67" a="1"/>
  <c r="Q74" i="67" s="1"/>
  <c r="Q75" i="67" s="1"/>
  <c r="Q67" i="67"/>
  <c r="P67" i="67"/>
  <c r="P68" i="67" s="1"/>
  <c r="P66" i="67"/>
  <c r="P66" i="67" a="1"/>
  <c r="Q66" i="67" s="1"/>
  <c r="P59" i="67" a="1"/>
  <c r="Q60" i="67" s="1"/>
  <c r="P52" i="67" a="1"/>
  <c r="Q53" i="67" s="1"/>
  <c r="P45" i="67" a="1"/>
  <c r="Q46" i="67" s="1"/>
  <c r="P38" i="67" a="1"/>
  <c r="Q39" i="67" s="1"/>
  <c r="P31" i="67" a="1"/>
  <c r="Q32" i="67" s="1"/>
  <c r="P24" i="67" a="1"/>
  <c r="Q25" i="67" s="1"/>
  <c r="Q18" i="67"/>
  <c r="Q19" i="67" s="1"/>
  <c r="P18" i="67"/>
  <c r="P19" i="67" s="1"/>
  <c r="Q17" i="67"/>
  <c r="P17" i="67"/>
  <c r="P17" i="67" a="1"/>
  <c r="A127" i="65"/>
  <c r="A126" i="65"/>
  <c r="A125" i="65"/>
  <c r="A124" i="65"/>
  <c r="A123" i="65"/>
  <c r="A122" i="65"/>
  <c r="P1243" i="67" l="1"/>
  <c r="P1244" i="67" s="1"/>
  <c r="Q1209" i="67"/>
  <c r="Q1167" i="67"/>
  <c r="Q1174" i="67"/>
  <c r="Q1230" i="67"/>
  <c r="Q1237" i="67"/>
  <c r="P1179" i="67"/>
  <c r="P1131" i="67"/>
  <c r="P1132" i="67" s="1"/>
  <c r="Q1179" i="67"/>
  <c r="Q1181" i="67" s="1"/>
  <c r="P1228" i="67"/>
  <c r="S1228" i="67" s="1"/>
  <c r="T1228" i="67" s="1"/>
  <c r="P1180" i="67"/>
  <c r="Q1228" i="67"/>
  <c r="Q1165" i="67"/>
  <c r="P1214" i="67"/>
  <c r="P1229" i="67"/>
  <c r="P1166" i="67"/>
  <c r="P1167" i="67" s="1"/>
  <c r="Q1214" i="67"/>
  <c r="Q1216" i="67" s="1"/>
  <c r="Q1151" i="67"/>
  <c r="Q1153" i="67" s="1"/>
  <c r="P1200" i="67"/>
  <c r="P1215" i="67"/>
  <c r="P1216" i="67" s="1"/>
  <c r="P1137" i="67"/>
  <c r="P1152" i="67"/>
  <c r="P1153" i="67" s="1"/>
  <c r="Q1200" i="67"/>
  <c r="Q1202" i="67" s="1"/>
  <c r="Q1137" i="67"/>
  <c r="S1137" i="67" s="1"/>
  <c r="T1137" i="67" s="1"/>
  <c r="P1201" i="67"/>
  <c r="P1202" i="67" s="1"/>
  <c r="P1138" i="67"/>
  <c r="P1139" i="67" s="1"/>
  <c r="Q1186" i="67"/>
  <c r="Q1188" i="67" s="1"/>
  <c r="P1235" i="67"/>
  <c r="Q1235" i="67"/>
  <c r="Q1172" i="67"/>
  <c r="P1221" i="67"/>
  <c r="P1236" i="67"/>
  <c r="P1237" i="67" s="1"/>
  <c r="P1173" i="67"/>
  <c r="P1174" i="67" s="1"/>
  <c r="Q1221" i="67"/>
  <c r="Q1223" i="67" s="1"/>
  <c r="P1207" i="67"/>
  <c r="P1209" i="67" s="1"/>
  <c r="P1222" i="67"/>
  <c r="P1223" i="67" s="1"/>
  <c r="Q1090" i="67"/>
  <c r="P1034" i="67"/>
  <c r="P1097" i="67"/>
  <c r="Q1097" i="67"/>
  <c r="Q1048" i="67"/>
  <c r="Q1118" i="67"/>
  <c r="Q1055" i="67"/>
  <c r="Q1125" i="67"/>
  <c r="P1018" i="67"/>
  <c r="Q1018" i="67"/>
  <c r="Q1020" i="67" s="1"/>
  <c r="P1067" i="67"/>
  <c r="P1019" i="67"/>
  <c r="P1020" i="67" s="1"/>
  <c r="Q1067" i="67"/>
  <c r="Q1069" i="67" s="1"/>
  <c r="P1116" i="67"/>
  <c r="P1053" i="67"/>
  <c r="P1068" i="67"/>
  <c r="P1069" i="67" s="1"/>
  <c r="Q1116" i="67"/>
  <c r="Q1053" i="67"/>
  <c r="P1102" i="67"/>
  <c r="P1117" i="67"/>
  <c r="P1118" i="67" s="1"/>
  <c r="P1054" i="67"/>
  <c r="P1055" i="67" s="1"/>
  <c r="Q1102" i="67"/>
  <c r="Q1104" i="67" s="1"/>
  <c r="Q1039" i="67"/>
  <c r="Q1041" i="67" s="1"/>
  <c r="P1088" i="67"/>
  <c r="P1103" i="67"/>
  <c r="P1040" i="67"/>
  <c r="P1041" i="67" s="1"/>
  <c r="Q1088" i="67"/>
  <c r="P1074" i="67"/>
  <c r="P1089" i="67"/>
  <c r="Q1074" i="67"/>
  <c r="Q1076" i="67" s="1"/>
  <c r="P1123" i="67"/>
  <c r="P1060" i="67"/>
  <c r="P1075" i="67"/>
  <c r="P1076" i="67" s="1"/>
  <c r="Q1123" i="67"/>
  <c r="Q1060" i="67"/>
  <c r="Q1062" i="67" s="1"/>
  <c r="P1109" i="67"/>
  <c r="P1124" i="67"/>
  <c r="P1125" i="67" s="1"/>
  <c r="P1046" i="67"/>
  <c r="P1048" i="67" s="1"/>
  <c r="P1061" i="67"/>
  <c r="P1062" i="67" s="1"/>
  <c r="Q1109" i="67"/>
  <c r="S1109" i="67" s="1"/>
  <c r="T1109" i="67" s="1"/>
  <c r="Q1046" i="67"/>
  <c r="P1095" i="67"/>
  <c r="P1110" i="67"/>
  <c r="Q957" i="67"/>
  <c r="Q978" i="67"/>
  <c r="Q985" i="67"/>
  <c r="Q1006" i="67"/>
  <c r="Q943" i="67"/>
  <c r="Q1013" i="67"/>
  <c r="Q906" i="67"/>
  <c r="Q908" i="67" s="1"/>
  <c r="P955" i="67"/>
  <c r="P907" i="67"/>
  <c r="P908" i="67" s="1"/>
  <c r="Q955" i="67"/>
  <c r="P1004" i="67"/>
  <c r="P941" i="67"/>
  <c r="P956" i="67"/>
  <c r="Q1004" i="67"/>
  <c r="Q941" i="67"/>
  <c r="P990" i="67"/>
  <c r="P1005" i="67"/>
  <c r="P1006" i="67" s="1"/>
  <c r="P927" i="67"/>
  <c r="P942" i="67"/>
  <c r="P943" i="67" s="1"/>
  <c r="Q990" i="67"/>
  <c r="Q992" i="67" s="1"/>
  <c r="Q927" i="67"/>
  <c r="Q929" i="67" s="1"/>
  <c r="P976" i="67"/>
  <c r="S976" i="67" s="1"/>
  <c r="T976" i="67" s="1"/>
  <c r="P991" i="67"/>
  <c r="P992" i="67" s="1"/>
  <c r="P928" i="67"/>
  <c r="P929" i="67" s="1"/>
  <c r="Q976" i="67"/>
  <c r="Q913" i="67"/>
  <c r="Q915" i="67" s="1"/>
  <c r="P962" i="67"/>
  <c r="P977" i="67"/>
  <c r="Q962" i="67"/>
  <c r="Q964" i="67" s="1"/>
  <c r="P1011" i="67"/>
  <c r="P948" i="67"/>
  <c r="P963" i="67"/>
  <c r="P964" i="67" s="1"/>
  <c r="Q1011" i="67"/>
  <c r="Q948" i="67"/>
  <c r="Q950" i="67" s="1"/>
  <c r="P997" i="67"/>
  <c r="P1012" i="67"/>
  <c r="P1013" i="67" s="1"/>
  <c r="P934" i="67"/>
  <c r="P936" i="67" s="1"/>
  <c r="P949" i="67"/>
  <c r="P950" i="67" s="1"/>
  <c r="Q997" i="67"/>
  <c r="S997" i="67" s="1"/>
  <c r="T997" i="67" s="1"/>
  <c r="Q934" i="67"/>
  <c r="Q936" i="67" s="1"/>
  <c r="P983" i="67"/>
  <c r="P985" i="67" s="1"/>
  <c r="P998" i="67"/>
  <c r="Q873" i="67"/>
  <c r="Q796" i="67"/>
  <c r="Q838" i="67"/>
  <c r="Q880" i="67"/>
  <c r="Q845" i="67"/>
  <c r="Q887" i="67"/>
  <c r="Q901" i="67"/>
  <c r="P794" i="67"/>
  <c r="Q794" i="67"/>
  <c r="P795" i="67"/>
  <c r="Q843" i="67"/>
  <c r="P892" i="67"/>
  <c r="Q829" i="67"/>
  <c r="Q831" i="67" s="1"/>
  <c r="P878" i="67"/>
  <c r="P893" i="67"/>
  <c r="P894" i="67" s="1"/>
  <c r="P830" i="67"/>
  <c r="P831" i="67" s="1"/>
  <c r="Q878" i="67"/>
  <c r="Q815" i="67"/>
  <c r="Q817" i="67" s="1"/>
  <c r="P864" i="67"/>
  <c r="P866" i="67" s="1"/>
  <c r="P879" i="67"/>
  <c r="P880" i="67" s="1"/>
  <c r="Q801" i="67"/>
  <c r="Q803" i="67" s="1"/>
  <c r="P850" i="67"/>
  <c r="Q850" i="67"/>
  <c r="S850" i="67" s="1"/>
  <c r="T850" i="67" s="1"/>
  <c r="P836" i="67"/>
  <c r="S836" i="67" s="1"/>
  <c r="T836" i="67" s="1"/>
  <c r="P851" i="67"/>
  <c r="Q899" i="67"/>
  <c r="Q836" i="67"/>
  <c r="P885" i="67"/>
  <c r="P900" i="67"/>
  <c r="P901" i="67" s="1"/>
  <c r="P822" i="67"/>
  <c r="P824" i="67" s="1"/>
  <c r="P837" i="67"/>
  <c r="Q885" i="67"/>
  <c r="Q822" i="67"/>
  <c r="Q824" i="67" s="1"/>
  <c r="P871" i="67"/>
  <c r="P873" i="67" s="1"/>
  <c r="P886" i="67"/>
  <c r="P887" i="67" s="1"/>
  <c r="Q754" i="67"/>
  <c r="Q761" i="67"/>
  <c r="Q719" i="67"/>
  <c r="Q782" i="67"/>
  <c r="Q726" i="67"/>
  <c r="Q789" i="67"/>
  <c r="P682" i="67"/>
  <c r="S682" i="67" s="1"/>
  <c r="T682" i="67" s="1"/>
  <c r="Q682" i="67"/>
  <c r="Q684" i="67" s="1"/>
  <c r="P731" i="67"/>
  <c r="P683" i="67"/>
  <c r="Q731" i="67"/>
  <c r="Q733" i="67" s="1"/>
  <c r="P780" i="67"/>
  <c r="P717" i="67"/>
  <c r="P732" i="67"/>
  <c r="P733" i="67" s="1"/>
  <c r="Q780" i="67"/>
  <c r="Q717" i="67"/>
  <c r="P766" i="67"/>
  <c r="P781" i="67"/>
  <c r="P782" i="67" s="1"/>
  <c r="P718" i="67"/>
  <c r="P719" i="67" s="1"/>
  <c r="Q766" i="67"/>
  <c r="Q768" i="67" s="1"/>
  <c r="Q703" i="67"/>
  <c r="Q705" i="67" s="1"/>
  <c r="P752" i="67"/>
  <c r="S752" i="67" s="1"/>
  <c r="T752" i="67" s="1"/>
  <c r="P767" i="67"/>
  <c r="P768" i="67" s="1"/>
  <c r="P704" i="67"/>
  <c r="P705" i="67" s="1"/>
  <c r="Q752" i="67"/>
  <c r="P753" i="67"/>
  <c r="Q738" i="67"/>
  <c r="Q740" i="67" s="1"/>
  <c r="P787" i="67"/>
  <c r="P724" i="67"/>
  <c r="P739" i="67"/>
  <c r="P740" i="67" s="1"/>
  <c r="Q787" i="67"/>
  <c r="Q724" i="67"/>
  <c r="P773" i="67"/>
  <c r="P788" i="67"/>
  <c r="P789" i="67" s="1"/>
  <c r="P710" i="67"/>
  <c r="P712" i="67" s="1"/>
  <c r="P725" i="67"/>
  <c r="P726" i="67" s="1"/>
  <c r="Q773" i="67"/>
  <c r="Q775" i="67" s="1"/>
  <c r="Q710" i="67"/>
  <c r="S710" i="67" s="1"/>
  <c r="T710" i="67" s="1"/>
  <c r="P759" i="67"/>
  <c r="P761" i="67" s="1"/>
  <c r="P774" i="67"/>
  <c r="Q572" i="67"/>
  <c r="Q600" i="67"/>
  <c r="Q649" i="67"/>
  <c r="Q579" i="67"/>
  <c r="Q614" i="67"/>
  <c r="Q663" i="67"/>
  <c r="Q621" i="67"/>
  <c r="Q670" i="67"/>
  <c r="Q628" i="67"/>
  <c r="Q677" i="67"/>
  <c r="P570" i="67"/>
  <c r="Q570" i="67"/>
  <c r="P619" i="67"/>
  <c r="P571" i="67"/>
  <c r="P572" i="67" s="1"/>
  <c r="Q619" i="67"/>
  <c r="P668" i="67"/>
  <c r="P605" i="67"/>
  <c r="P620" i="67"/>
  <c r="P621" i="67" s="1"/>
  <c r="Q668" i="67"/>
  <c r="Q605" i="67"/>
  <c r="Q607" i="67" s="1"/>
  <c r="P654" i="67"/>
  <c r="P656" i="67" s="1"/>
  <c r="P669" i="67"/>
  <c r="P670" i="67" s="1"/>
  <c r="P606" i="67"/>
  <c r="P607" i="67" s="1"/>
  <c r="Q654" i="67"/>
  <c r="S654" i="67" s="1"/>
  <c r="T654" i="67" s="1"/>
  <c r="Q591" i="67"/>
  <c r="Q593" i="67" s="1"/>
  <c r="P640" i="67"/>
  <c r="P642" i="67" s="1"/>
  <c r="Q577" i="67"/>
  <c r="P626" i="67"/>
  <c r="Q626" i="67"/>
  <c r="P612" i="67"/>
  <c r="P627" i="67"/>
  <c r="P628" i="67" s="1"/>
  <c r="Q675" i="67"/>
  <c r="Q612" i="67"/>
  <c r="P661" i="67"/>
  <c r="P676" i="67"/>
  <c r="P677" i="67" s="1"/>
  <c r="P613" i="67"/>
  <c r="P614" i="67" s="1"/>
  <c r="Q661" i="67"/>
  <c r="P647" i="67"/>
  <c r="P649" i="67" s="1"/>
  <c r="P662" i="67"/>
  <c r="P663" i="67" s="1"/>
  <c r="Q516" i="67"/>
  <c r="Q460" i="67"/>
  <c r="P474" i="67"/>
  <c r="Q537" i="67"/>
  <c r="Q551" i="67"/>
  <c r="Q488" i="67"/>
  <c r="Q558" i="67"/>
  <c r="Q495" i="67"/>
  <c r="Q565" i="67"/>
  <c r="P458" i="67"/>
  <c r="Q458" i="67"/>
  <c r="P507" i="67"/>
  <c r="P459" i="67"/>
  <c r="P460" i="67" s="1"/>
  <c r="Q507" i="67"/>
  <c r="Q509" i="67" s="1"/>
  <c r="P556" i="67"/>
  <c r="P493" i="67"/>
  <c r="P508" i="67"/>
  <c r="Q556" i="67"/>
  <c r="Q493" i="67"/>
  <c r="P542" i="67"/>
  <c r="P557" i="67"/>
  <c r="P558" i="67" s="1"/>
  <c r="P479" i="67"/>
  <c r="P494" i="67"/>
  <c r="P495" i="67" s="1"/>
  <c r="Q542" i="67"/>
  <c r="Q544" i="67" s="1"/>
  <c r="Q479" i="67"/>
  <c r="S479" i="67" s="1"/>
  <c r="T479" i="67" s="1"/>
  <c r="P528" i="67"/>
  <c r="P543" i="67"/>
  <c r="P480" i="67"/>
  <c r="Q528" i="67"/>
  <c r="Q530" i="67" s="1"/>
  <c r="P514" i="67"/>
  <c r="P529" i="67"/>
  <c r="P530" i="67" s="1"/>
  <c r="Q514" i="67"/>
  <c r="P563" i="67"/>
  <c r="P500" i="67"/>
  <c r="P515" i="67"/>
  <c r="P516" i="67" s="1"/>
  <c r="Q563" i="67"/>
  <c r="Q500" i="67"/>
  <c r="Q502" i="67" s="1"/>
  <c r="P549" i="67"/>
  <c r="P564" i="67"/>
  <c r="P565" i="67" s="1"/>
  <c r="P486" i="67"/>
  <c r="S486" i="67" s="1"/>
  <c r="T486" i="67" s="1"/>
  <c r="P501" i="67"/>
  <c r="P502" i="67" s="1"/>
  <c r="Q549" i="67"/>
  <c r="Q486" i="67"/>
  <c r="P535" i="67"/>
  <c r="P537" i="67" s="1"/>
  <c r="P550" i="67"/>
  <c r="P362" i="67"/>
  <c r="Q397" i="67"/>
  <c r="Q425" i="67"/>
  <c r="Q383" i="67"/>
  <c r="Q446" i="67"/>
  <c r="Q390" i="67"/>
  <c r="Q355" i="67"/>
  <c r="Q453" i="67"/>
  <c r="Q346" i="67"/>
  <c r="S346" i="67" s="1"/>
  <c r="T346" i="67" s="1"/>
  <c r="P395" i="67"/>
  <c r="P347" i="67"/>
  <c r="P348" i="67" s="1"/>
  <c r="Q395" i="67"/>
  <c r="P444" i="67"/>
  <c r="Q347" i="67"/>
  <c r="P396" i="67"/>
  <c r="Q444" i="67"/>
  <c r="Q381" i="67"/>
  <c r="P430" i="67"/>
  <c r="P445" i="67"/>
  <c r="P446" i="67" s="1"/>
  <c r="P382" i="67"/>
  <c r="P383" i="67" s="1"/>
  <c r="Q430" i="67"/>
  <c r="Q432" i="67" s="1"/>
  <c r="Q367" i="67"/>
  <c r="Q369" i="67" s="1"/>
  <c r="P416" i="67"/>
  <c r="P431" i="67"/>
  <c r="P432" i="67" s="1"/>
  <c r="P368" i="67"/>
  <c r="P369" i="67" s="1"/>
  <c r="Q416" i="67"/>
  <c r="S416" i="67" s="1"/>
  <c r="T416" i="67" s="1"/>
  <c r="Q353" i="67"/>
  <c r="P402" i="67"/>
  <c r="P417" i="67"/>
  <c r="Q402" i="67"/>
  <c r="Q404" i="67" s="1"/>
  <c r="P451" i="67"/>
  <c r="P388" i="67"/>
  <c r="P403" i="67"/>
  <c r="P404" i="67" s="1"/>
  <c r="Q451" i="67"/>
  <c r="Q388" i="67"/>
  <c r="P437" i="67"/>
  <c r="P452" i="67"/>
  <c r="P453" i="67" s="1"/>
  <c r="P389" i="67"/>
  <c r="P390" i="67" s="1"/>
  <c r="Q437" i="67"/>
  <c r="Q439" i="67" s="1"/>
  <c r="P423" i="67"/>
  <c r="S423" i="67" s="1"/>
  <c r="T423" i="67" s="1"/>
  <c r="P438" i="67"/>
  <c r="P439" i="67" s="1"/>
  <c r="Q313" i="67"/>
  <c r="Q271" i="67"/>
  <c r="Q334" i="67"/>
  <c r="Q285" i="67"/>
  <c r="Q278" i="67"/>
  <c r="Q341" i="67"/>
  <c r="Q234" i="67"/>
  <c r="S234" i="67" s="1"/>
  <c r="T234" i="67" s="1"/>
  <c r="P283" i="67"/>
  <c r="P235" i="67"/>
  <c r="P236" i="67" s="1"/>
  <c r="Q283" i="67"/>
  <c r="P332" i="67"/>
  <c r="P269" i="67"/>
  <c r="P284" i="67"/>
  <c r="P285" i="67" s="1"/>
  <c r="Q332" i="67"/>
  <c r="Q269" i="67"/>
  <c r="P318" i="67"/>
  <c r="P333" i="67"/>
  <c r="P334" i="67" s="1"/>
  <c r="P270" i="67"/>
  <c r="P271" i="67" s="1"/>
  <c r="Q318" i="67"/>
  <c r="Q320" i="67" s="1"/>
  <c r="Q255" i="67"/>
  <c r="Q257" i="67" s="1"/>
  <c r="P304" i="67"/>
  <c r="P319" i="67"/>
  <c r="P320" i="67" s="1"/>
  <c r="Q304" i="67"/>
  <c r="Q306" i="67" s="1"/>
  <c r="P290" i="67"/>
  <c r="P305" i="67"/>
  <c r="Q290" i="67"/>
  <c r="Q292" i="67" s="1"/>
  <c r="P339" i="67"/>
  <c r="P291" i="67"/>
  <c r="P292" i="67" s="1"/>
  <c r="Q339" i="67"/>
  <c r="Q276" i="67"/>
  <c r="P325" i="67"/>
  <c r="P340" i="67"/>
  <c r="P341" i="67" s="1"/>
  <c r="P262" i="67"/>
  <c r="P264" i="67" s="1"/>
  <c r="P277" i="67"/>
  <c r="P278" i="67" s="1"/>
  <c r="Q325" i="67"/>
  <c r="Q327" i="67" s="1"/>
  <c r="Q262" i="67"/>
  <c r="Q264" i="67" s="1"/>
  <c r="P311" i="67"/>
  <c r="P313" i="67" s="1"/>
  <c r="P326" i="67"/>
  <c r="P327" i="67" s="1"/>
  <c r="Q166" i="67"/>
  <c r="P166" i="67"/>
  <c r="P173" i="67"/>
  <c r="Q173" i="67"/>
  <c r="Q222" i="67"/>
  <c r="P222" i="67"/>
  <c r="P138" i="67"/>
  <c r="Q229" i="67"/>
  <c r="P122" i="67"/>
  <c r="Q200" i="67"/>
  <c r="Q201" i="67" s="1"/>
  <c r="Q122" i="67"/>
  <c r="Q124" i="67" s="1"/>
  <c r="Q137" i="67"/>
  <c r="Q138" i="67" s="1"/>
  <c r="P171" i="67"/>
  <c r="P123" i="67"/>
  <c r="Q171" i="67"/>
  <c r="P220" i="67"/>
  <c r="P157" i="67"/>
  <c r="Q220" i="67"/>
  <c r="P143" i="67"/>
  <c r="P158" i="67"/>
  <c r="P159" i="67" s="1"/>
  <c r="Q206" i="67"/>
  <c r="Q208" i="67" s="1"/>
  <c r="Q143" i="67"/>
  <c r="Q145" i="67" s="1"/>
  <c r="P192" i="67"/>
  <c r="P207" i="67"/>
  <c r="P208" i="67" s="1"/>
  <c r="P144" i="67"/>
  <c r="P145" i="67" s="1"/>
  <c r="Q192" i="67"/>
  <c r="Q194" i="67" s="1"/>
  <c r="P178" i="67"/>
  <c r="P180" i="67" s="1"/>
  <c r="P193" i="67"/>
  <c r="P164" i="67"/>
  <c r="Q227" i="67"/>
  <c r="Q164" i="67"/>
  <c r="P213" i="67"/>
  <c r="P199" i="67"/>
  <c r="P201" i="67" s="1"/>
  <c r="P214" i="67"/>
  <c r="P215" i="67" s="1"/>
  <c r="P89" i="67"/>
  <c r="Q68" i="67"/>
  <c r="P74" i="67"/>
  <c r="P75" i="67" s="1"/>
  <c r="P108" i="67"/>
  <c r="Q108" i="67"/>
  <c r="Q110" i="67" s="1"/>
  <c r="P94" i="67"/>
  <c r="P96" i="67" s="1"/>
  <c r="P109" i="67"/>
  <c r="P110" i="67" s="1"/>
  <c r="Q94" i="67"/>
  <c r="Q96" i="67" s="1"/>
  <c r="Q80" i="67"/>
  <c r="Q82" i="67" s="1"/>
  <c r="P115" i="67"/>
  <c r="Q115" i="67"/>
  <c r="Q117" i="67" s="1"/>
  <c r="P116" i="67"/>
  <c r="P117" i="67" s="1"/>
  <c r="Q101" i="67"/>
  <c r="Q103" i="67" s="1"/>
  <c r="P52" i="67"/>
  <c r="Q52" i="67"/>
  <c r="Q54" i="67" s="1"/>
  <c r="P38" i="67"/>
  <c r="P53" i="67"/>
  <c r="P54" i="67" s="1"/>
  <c r="Q38" i="67"/>
  <c r="Q40" i="67" s="1"/>
  <c r="P39" i="67"/>
  <c r="P40" i="67" s="1"/>
  <c r="P59" i="67"/>
  <c r="Q59" i="67"/>
  <c r="Q61" i="67" s="1"/>
  <c r="P45" i="67"/>
  <c r="P60" i="67"/>
  <c r="P61" i="67" s="1"/>
  <c r="Q45" i="67"/>
  <c r="Q47" i="67" s="1"/>
  <c r="P46" i="67"/>
  <c r="P47" i="67" s="1"/>
  <c r="P24" i="67"/>
  <c r="Q24" i="67"/>
  <c r="Q26" i="67" s="1"/>
  <c r="P25" i="67"/>
  <c r="P26" i="67" s="1"/>
  <c r="P31" i="67"/>
  <c r="Q31" i="67"/>
  <c r="Q33" i="67" s="1"/>
  <c r="P32" i="67"/>
  <c r="P33" i="67" s="1"/>
  <c r="S1242" i="67"/>
  <c r="T1242" i="67" s="1"/>
  <c r="S1235" i="67"/>
  <c r="T1235" i="67" s="1"/>
  <c r="S1221" i="67"/>
  <c r="T1221" i="67" s="1"/>
  <c r="S1214" i="67"/>
  <c r="T1214" i="67" s="1"/>
  <c r="S1207" i="67"/>
  <c r="T1207" i="67" s="1"/>
  <c r="S1200" i="67"/>
  <c r="T1200" i="67" s="1"/>
  <c r="S1193" i="67"/>
  <c r="T1193" i="67" s="1"/>
  <c r="S1186" i="67"/>
  <c r="T1186" i="67" s="1"/>
  <c r="S1179" i="67"/>
  <c r="T1179" i="67" s="1"/>
  <c r="S1172" i="67"/>
  <c r="T1172" i="67" s="1"/>
  <c r="S1165" i="67"/>
  <c r="T1165" i="67" s="1"/>
  <c r="S1158" i="67"/>
  <c r="T1158" i="67" s="1"/>
  <c r="S1151" i="67"/>
  <c r="T1151" i="67" s="1"/>
  <c r="S1144" i="67"/>
  <c r="T1144" i="67" s="1"/>
  <c r="S1130" i="67"/>
  <c r="T1130" i="67" s="1"/>
  <c r="S1123" i="67"/>
  <c r="T1123" i="67" s="1"/>
  <c r="S1116" i="67"/>
  <c r="T1116" i="67" s="1"/>
  <c r="S1102" i="67"/>
  <c r="T1102" i="67" s="1"/>
  <c r="S1095" i="67"/>
  <c r="T1095" i="67" s="1"/>
  <c r="S1088" i="67"/>
  <c r="T1088" i="67" s="1"/>
  <c r="S1081" i="67"/>
  <c r="T1081" i="67" s="1"/>
  <c r="S1074" i="67"/>
  <c r="T1074" i="67" s="1"/>
  <c r="S1067" i="67"/>
  <c r="T1067" i="67" s="1"/>
  <c r="S1060" i="67"/>
  <c r="T1060" i="67" s="1"/>
  <c r="S1053" i="67"/>
  <c r="T1053" i="67" s="1"/>
  <c r="S1046" i="67"/>
  <c r="T1046" i="67" s="1"/>
  <c r="S1039" i="67"/>
  <c r="T1039" i="67" s="1"/>
  <c r="S1032" i="67"/>
  <c r="T1032" i="67" s="1"/>
  <c r="S1025" i="67"/>
  <c r="T1025" i="67" s="1"/>
  <c r="S1018" i="67"/>
  <c r="T1018" i="67" s="1"/>
  <c r="S1011" i="67"/>
  <c r="T1011" i="67" s="1"/>
  <c r="S1004" i="67"/>
  <c r="T1004" i="67" s="1"/>
  <c r="S990" i="67"/>
  <c r="T990" i="67" s="1"/>
  <c r="S983" i="67"/>
  <c r="T983" i="67" s="1"/>
  <c r="S969" i="67"/>
  <c r="T969" i="67" s="1"/>
  <c r="S962" i="67"/>
  <c r="T962" i="67" s="1"/>
  <c r="S955" i="67"/>
  <c r="T955" i="67" s="1"/>
  <c r="S948" i="67"/>
  <c r="T948" i="67" s="1"/>
  <c r="S941" i="67"/>
  <c r="T941" i="67" s="1"/>
  <c r="S927" i="67"/>
  <c r="T927" i="67" s="1"/>
  <c r="S920" i="67"/>
  <c r="T920" i="67" s="1"/>
  <c r="S913" i="67"/>
  <c r="T913" i="67" s="1"/>
  <c r="S899" i="67"/>
  <c r="T899" i="67" s="1"/>
  <c r="S892" i="67"/>
  <c r="T892" i="67" s="1"/>
  <c r="S885" i="67"/>
  <c r="T885" i="67" s="1"/>
  <c r="S878" i="67"/>
  <c r="T878" i="67" s="1"/>
  <c r="S871" i="67"/>
  <c r="T871" i="67" s="1"/>
  <c r="S864" i="67"/>
  <c r="T864" i="67" s="1"/>
  <c r="S857" i="67"/>
  <c r="T857" i="67" s="1"/>
  <c r="S843" i="67"/>
  <c r="T843" i="67" s="1"/>
  <c r="S829" i="67"/>
  <c r="T829" i="67" s="1"/>
  <c r="S822" i="67"/>
  <c r="T822" i="67" s="1"/>
  <c r="S815" i="67"/>
  <c r="T815" i="67" s="1"/>
  <c r="S808" i="67"/>
  <c r="T808" i="67" s="1"/>
  <c r="S801" i="67"/>
  <c r="T801" i="67" s="1"/>
  <c r="S794" i="67"/>
  <c r="T794" i="67" s="1"/>
  <c r="S787" i="67"/>
  <c r="T787" i="67" s="1"/>
  <c r="S780" i="67"/>
  <c r="T780" i="67" s="1"/>
  <c r="S773" i="67"/>
  <c r="T773" i="67" s="1"/>
  <c r="S766" i="67"/>
  <c r="T766" i="67" s="1"/>
  <c r="S759" i="67"/>
  <c r="T759" i="67" s="1"/>
  <c r="S745" i="67"/>
  <c r="T745" i="67" s="1"/>
  <c r="S738" i="67"/>
  <c r="T738" i="67" s="1"/>
  <c r="S731" i="67"/>
  <c r="T731" i="67" s="1"/>
  <c r="S724" i="67"/>
  <c r="T724" i="67" s="1"/>
  <c r="S717" i="67"/>
  <c r="T717" i="67" s="1"/>
  <c r="S696" i="67"/>
  <c r="T696" i="67" s="1"/>
  <c r="S689" i="67"/>
  <c r="T689" i="67" s="1"/>
  <c r="S675" i="67"/>
  <c r="T675" i="67" s="1"/>
  <c r="S668" i="67"/>
  <c r="T668" i="67" s="1"/>
  <c r="S661" i="67"/>
  <c r="T661" i="67" s="1"/>
  <c r="S633" i="67"/>
  <c r="T633" i="67" s="1"/>
  <c r="S626" i="67"/>
  <c r="T626" i="67" s="1"/>
  <c r="S619" i="67"/>
  <c r="T619" i="67" s="1"/>
  <c r="S612" i="67"/>
  <c r="T612" i="67" s="1"/>
  <c r="S605" i="67"/>
  <c r="T605" i="67" s="1"/>
  <c r="S598" i="67"/>
  <c r="T598" i="67" s="1"/>
  <c r="S591" i="67"/>
  <c r="T591" i="67" s="1"/>
  <c r="S584" i="67"/>
  <c r="T584" i="67" s="1"/>
  <c r="S577" i="67"/>
  <c r="T577" i="67" s="1"/>
  <c r="S570" i="67"/>
  <c r="T570" i="67" s="1"/>
  <c r="S563" i="67"/>
  <c r="T563" i="67" s="1"/>
  <c r="S556" i="67"/>
  <c r="T556" i="67" s="1"/>
  <c r="S549" i="67"/>
  <c r="T549" i="67" s="1"/>
  <c r="S535" i="67"/>
  <c r="T535" i="67" s="1"/>
  <c r="S528" i="67"/>
  <c r="T528" i="67" s="1"/>
  <c r="S521" i="67"/>
  <c r="T521" i="67" s="1"/>
  <c r="S514" i="67"/>
  <c r="T514" i="67" s="1"/>
  <c r="S507" i="67"/>
  <c r="T507" i="67" s="1"/>
  <c r="S500" i="67"/>
  <c r="T500" i="67" s="1"/>
  <c r="S493" i="67"/>
  <c r="T493" i="67" s="1"/>
  <c r="S472" i="67"/>
  <c r="T472" i="67" s="1"/>
  <c r="S465" i="67"/>
  <c r="T465" i="67" s="1"/>
  <c r="S458" i="67"/>
  <c r="T458" i="67" s="1"/>
  <c r="S451" i="67"/>
  <c r="T451" i="67" s="1"/>
  <c r="S444" i="67"/>
  <c r="T444" i="67" s="1"/>
  <c r="S437" i="67"/>
  <c r="T437" i="67" s="1"/>
  <c r="S430" i="67"/>
  <c r="T430" i="67" s="1"/>
  <c r="S409" i="67"/>
  <c r="T409" i="67" s="1"/>
  <c r="S402" i="67"/>
  <c r="T402" i="67" s="1"/>
  <c r="S395" i="67"/>
  <c r="T395" i="67" s="1"/>
  <c r="S388" i="67"/>
  <c r="T388" i="67" s="1"/>
  <c r="S381" i="67"/>
  <c r="T381" i="67" s="1"/>
  <c r="S374" i="67"/>
  <c r="T374" i="67" s="1"/>
  <c r="S367" i="67"/>
  <c r="T367" i="67" s="1"/>
  <c r="S360" i="67"/>
  <c r="T360" i="67" s="1"/>
  <c r="S353" i="67"/>
  <c r="T353" i="67" s="1"/>
  <c r="S339" i="67"/>
  <c r="T339" i="67" s="1"/>
  <c r="S332" i="67"/>
  <c r="T332" i="67" s="1"/>
  <c r="S325" i="67"/>
  <c r="T325" i="67" s="1"/>
  <c r="S318" i="67"/>
  <c r="T318" i="67" s="1"/>
  <c r="S311" i="67"/>
  <c r="T311" i="67" s="1"/>
  <c r="S297" i="67"/>
  <c r="T297" i="67" s="1"/>
  <c r="S290" i="67"/>
  <c r="T290" i="67" s="1"/>
  <c r="S283" i="67"/>
  <c r="T283" i="67" s="1"/>
  <c r="S276" i="67"/>
  <c r="T276" i="67" s="1"/>
  <c r="S269" i="67"/>
  <c r="T269" i="67" s="1"/>
  <c r="S262" i="67"/>
  <c r="T262" i="67" s="1"/>
  <c r="S255" i="67"/>
  <c r="T255" i="67" s="1"/>
  <c r="S248" i="67"/>
  <c r="T248" i="67" s="1"/>
  <c r="S241" i="67"/>
  <c r="T241" i="67" s="1"/>
  <c r="S227" i="67"/>
  <c r="T227" i="67" s="1"/>
  <c r="S220" i="67"/>
  <c r="T220" i="67" s="1"/>
  <c r="S213" i="67"/>
  <c r="T213" i="67" s="1"/>
  <c r="S206" i="67"/>
  <c r="T206" i="67" s="1"/>
  <c r="S199" i="67"/>
  <c r="T199" i="67" s="1"/>
  <c r="S185" i="67"/>
  <c r="T185" i="67" s="1"/>
  <c r="S171" i="67"/>
  <c r="T171" i="67" s="1"/>
  <c r="S164" i="67"/>
  <c r="T164" i="67" s="1"/>
  <c r="S157" i="67"/>
  <c r="T157" i="67" s="1"/>
  <c r="S150" i="67"/>
  <c r="T150" i="67" s="1"/>
  <c r="S143" i="67"/>
  <c r="T143" i="67" s="1"/>
  <c r="S136" i="67"/>
  <c r="T136" i="67" s="1"/>
  <c r="S129" i="67"/>
  <c r="T129" i="67" s="1"/>
  <c r="S108" i="67"/>
  <c r="T108" i="67" s="1"/>
  <c r="S101" i="67"/>
  <c r="T101" i="67" s="1"/>
  <c r="S94" i="67"/>
  <c r="T94" i="67" s="1"/>
  <c r="S87" i="67"/>
  <c r="T87" i="67" s="1"/>
  <c r="S80" i="67"/>
  <c r="T80" i="67" s="1"/>
  <c r="S73" i="67"/>
  <c r="T73" i="67" s="1"/>
  <c r="S66" i="67"/>
  <c r="T66" i="67" s="1"/>
  <c r="S59" i="67"/>
  <c r="T59" i="67" s="1"/>
  <c r="S52" i="67"/>
  <c r="T52" i="67" s="1"/>
  <c r="S38" i="67"/>
  <c r="T38" i="67" s="1"/>
  <c r="Q12" i="67"/>
  <c r="P12" i="67"/>
  <c r="Q1139" i="67" l="1"/>
  <c r="P1230" i="67"/>
  <c r="P1181" i="67"/>
  <c r="Q1111" i="67"/>
  <c r="P1090" i="67"/>
  <c r="P1111" i="67"/>
  <c r="P1104" i="67"/>
  <c r="Q999" i="67"/>
  <c r="S906" i="67"/>
  <c r="T906" i="67" s="1"/>
  <c r="P957" i="67"/>
  <c r="P978" i="67"/>
  <c r="S934" i="67"/>
  <c r="T934" i="67" s="1"/>
  <c r="P999" i="67"/>
  <c r="Q852" i="67"/>
  <c r="P838" i="67"/>
  <c r="P796" i="67"/>
  <c r="P852" i="67"/>
  <c r="Q712" i="67"/>
  <c r="S703" i="67"/>
  <c r="T703" i="67" s="1"/>
  <c r="P754" i="67"/>
  <c r="P684" i="67"/>
  <c r="P775" i="67"/>
  <c r="Q656" i="67"/>
  <c r="S640" i="67"/>
  <c r="T640" i="67" s="1"/>
  <c r="S647" i="67"/>
  <c r="T647" i="67" s="1"/>
  <c r="S542" i="67"/>
  <c r="T542" i="67" s="1"/>
  <c r="P488" i="67"/>
  <c r="Q481" i="67"/>
  <c r="P509" i="67"/>
  <c r="P551" i="67"/>
  <c r="P481" i="67"/>
  <c r="P544" i="67"/>
  <c r="P425" i="67"/>
  <c r="P397" i="67"/>
  <c r="Q418" i="67"/>
  <c r="Q348" i="67"/>
  <c r="P418" i="67"/>
  <c r="S304" i="67"/>
  <c r="T304" i="67" s="1"/>
  <c r="Q236" i="67"/>
  <c r="P306" i="67"/>
  <c r="S122" i="67"/>
  <c r="T122" i="67" s="1"/>
  <c r="S178" i="67"/>
  <c r="T178" i="67" s="1"/>
  <c r="P124" i="67"/>
  <c r="S192" i="67"/>
  <c r="T192" i="67" s="1"/>
  <c r="P194" i="67"/>
  <c r="S115" i="67"/>
  <c r="T115" i="67" s="1"/>
  <c r="S45" i="67"/>
  <c r="T45" i="67" s="1"/>
  <c r="S31" i="67" l="1"/>
  <c r="T31" i="67" s="1"/>
  <c r="S24" i="67"/>
  <c r="T24" i="67" s="1"/>
  <c r="S17" i="67"/>
  <c r="T17" i="67" s="1"/>
  <c r="S10" i="67"/>
  <c r="W44" i="70" l="1"/>
  <c r="V44" i="70"/>
  <c r="D147" i="75" l="1"/>
  <c r="D146" i="75"/>
  <c r="D145" i="75"/>
  <c r="D144" i="75"/>
  <c r="D143" i="75"/>
  <c r="D140" i="75"/>
  <c r="D139" i="75"/>
  <c r="D138" i="75"/>
  <c r="D137" i="75"/>
  <c r="D136" i="75"/>
  <c r="D133" i="75"/>
  <c r="D132" i="75"/>
  <c r="D131" i="75"/>
  <c r="D130" i="75"/>
  <c r="D129" i="75"/>
  <c r="D126" i="75"/>
  <c r="D125" i="75"/>
  <c r="D124" i="75"/>
  <c r="D123" i="75"/>
  <c r="D122" i="75"/>
  <c r="D119" i="75"/>
  <c r="D118" i="75"/>
  <c r="D117" i="75"/>
  <c r="D116" i="75"/>
  <c r="D115" i="75"/>
  <c r="D112" i="75"/>
  <c r="D111" i="75"/>
  <c r="D110" i="75"/>
  <c r="D109" i="75"/>
  <c r="D108" i="75"/>
  <c r="D105" i="75"/>
  <c r="D104" i="75"/>
  <c r="D103" i="75"/>
  <c r="D102" i="75"/>
  <c r="D101" i="75"/>
  <c r="D98" i="75"/>
  <c r="D97" i="75"/>
  <c r="D96" i="75"/>
  <c r="D95" i="75"/>
  <c r="D94" i="75"/>
  <c r="D91" i="75"/>
  <c r="D90" i="75"/>
  <c r="D89" i="75"/>
  <c r="D88" i="75"/>
  <c r="D87" i="75"/>
  <c r="D84" i="75"/>
  <c r="D83" i="75"/>
  <c r="D82" i="75"/>
  <c r="D81" i="75"/>
  <c r="D80" i="75"/>
  <c r="D77" i="75"/>
  <c r="D76" i="75"/>
  <c r="D75" i="75"/>
  <c r="D74" i="75"/>
  <c r="D73" i="75"/>
  <c r="M1169" i="75" l="1"/>
  <c r="L1169" i="75"/>
  <c r="M1168" i="75"/>
  <c r="L1168" i="75"/>
  <c r="M1167" i="75"/>
  <c r="L1167" i="75"/>
  <c r="M1166" i="75"/>
  <c r="L1166" i="75"/>
  <c r="M1165" i="75"/>
  <c r="O1165" i="75" s="1" a="1"/>
  <c r="L1165" i="75"/>
  <c r="M1162" i="75"/>
  <c r="L1162" i="75"/>
  <c r="M1161" i="75"/>
  <c r="L1161" i="75"/>
  <c r="M1160" i="75"/>
  <c r="L1160" i="75"/>
  <c r="M1159" i="75"/>
  <c r="L1159" i="75"/>
  <c r="M1158" i="75"/>
  <c r="L1158" i="75"/>
  <c r="M1155" i="75"/>
  <c r="L1155" i="75"/>
  <c r="M1154" i="75"/>
  <c r="L1154" i="75"/>
  <c r="M1153" i="75"/>
  <c r="L1153" i="75"/>
  <c r="M1152" i="75"/>
  <c r="L1152" i="75"/>
  <c r="M1151" i="75"/>
  <c r="O1151" i="75" s="1" a="1"/>
  <c r="L1151" i="75"/>
  <c r="P1152" i="75" l="1"/>
  <c r="P1151" i="75"/>
  <c r="O1151" i="75"/>
  <c r="O1152" i="75"/>
  <c r="O1153" i="75" s="1"/>
  <c r="O1158" i="75" a="1"/>
  <c r="P1166" i="75"/>
  <c r="O1166" i="75"/>
  <c r="P1165" i="75"/>
  <c r="O1165" i="75"/>
  <c r="M1148" i="75"/>
  <c r="L1148" i="75"/>
  <c r="M1147" i="75"/>
  <c r="L1147" i="75"/>
  <c r="M1146" i="75"/>
  <c r="L1146" i="75"/>
  <c r="M1145" i="75"/>
  <c r="L1145" i="75"/>
  <c r="M1144" i="75"/>
  <c r="L1144" i="75"/>
  <c r="M1141" i="75"/>
  <c r="L1141" i="75"/>
  <c r="M1140" i="75"/>
  <c r="L1140" i="75"/>
  <c r="M1139" i="75"/>
  <c r="L1139" i="75"/>
  <c r="M1138" i="75"/>
  <c r="L1138" i="75"/>
  <c r="M1137" i="75"/>
  <c r="L1137" i="75"/>
  <c r="M1134" i="75"/>
  <c r="L1134" i="75"/>
  <c r="M1133" i="75"/>
  <c r="L1133" i="75"/>
  <c r="M1132" i="75"/>
  <c r="L1132" i="75"/>
  <c r="M1131" i="75"/>
  <c r="L1131" i="75"/>
  <c r="M1130" i="75"/>
  <c r="L1130" i="75"/>
  <c r="M1127" i="75"/>
  <c r="L1127" i="75"/>
  <c r="M1126" i="75"/>
  <c r="L1126" i="75"/>
  <c r="M1125" i="75"/>
  <c r="L1125" i="75"/>
  <c r="M1124" i="75"/>
  <c r="L1124" i="75"/>
  <c r="M1123" i="75"/>
  <c r="O1123" i="75" s="1" a="1"/>
  <c r="L1123" i="75"/>
  <c r="M1120" i="75"/>
  <c r="L1120" i="75"/>
  <c r="M1119" i="75"/>
  <c r="L1119" i="75"/>
  <c r="M1118" i="75"/>
  <c r="L1118" i="75"/>
  <c r="M1117" i="75"/>
  <c r="L1117" i="75"/>
  <c r="M1116" i="75"/>
  <c r="O1116" i="75" s="1" a="1"/>
  <c r="L1116" i="75"/>
  <c r="M1113" i="75"/>
  <c r="L1113" i="75"/>
  <c r="M1112" i="75"/>
  <c r="L1112" i="75"/>
  <c r="M1111" i="75"/>
  <c r="L1111" i="75"/>
  <c r="M1110" i="75"/>
  <c r="L1110" i="75"/>
  <c r="M1109" i="75"/>
  <c r="L1109" i="75"/>
  <c r="M1106" i="75"/>
  <c r="L1106" i="75"/>
  <c r="M1105" i="75"/>
  <c r="L1105" i="75"/>
  <c r="M1104" i="75"/>
  <c r="L1104" i="75"/>
  <c r="M1103" i="75"/>
  <c r="L1103" i="75"/>
  <c r="M1102" i="75"/>
  <c r="O1102" i="75" s="1" a="1"/>
  <c r="L1102" i="75"/>
  <c r="P1103" i="75" l="1"/>
  <c r="O1103" i="75"/>
  <c r="P1102" i="75"/>
  <c r="O1102" i="75"/>
  <c r="P1124" i="75"/>
  <c r="O1124" i="75"/>
  <c r="O1123" i="75"/>
  <c r="P1123" i="75"/>
  <c r="R1123" i="75" s="1"/>
  <c r="S1123" i="75" s="1"/>
  <c r="O1137" i="75" a="1"/>
  <c r="O1167" i="75"/>
  <c r="P1167" i="75"/>
  <c r="R1165" i="75"/>
  <c r="S1165" i="75" s="1"/>
  <c r="O1159" i="75"/>
  <c r="P1159" i="75"/>
  <c r="P1158" i="75"/>
  <c r="O1158" i="75"/>
  <c r="O1160" i="75" s="1"/>
  <c r="O1109" i="75" a="1"/>
  <c r="O1130" i="75" a="1"/>
  <c r="O1144" i="75" a="1"/>
  <c r="R1151" i="75"/>
  <c r="S1151" i="75" s="1"/>
  <c r="P1117" i="75"/>
  <c r="O1117" i="75"/>
  <c r="P1116" i="75"/>
  <c r="O1116" i="75"/>
  <c r="P1153" i="75"/>
  <c r="M1099" i="75"/>
  <c r="L1099" i="75"/>
  <c r="M1098" i="75"/>
  <c r="L1098" i="75"/>
  <c r="M1097" i="75"/>
  <c r="L1097" i="75"/>
  <c r="M1096" i="75"/>
  <c r="L1096" i="75"/>
  <c r="M1095" i="75"/>
  <c r="L1095" i="75"/>
  <c r="M1092" i="75"/>
  <c r="L1092" i="75"/>
  <c r="M1091" i="75"/>
  <c r="L1091" i="75"/>
  <c r="M1090" i="75"/>
  <c r="L1090" i="75"/>
  <c r="M1089" i="75"/>
  <c r="L1089" i="75"/>
  <c r="M1088" i="75"/>
  <c r="O1088" i="75" s="1" a="1"/>
  <c r="L1088" i="75"/>
  <c r="M1085" i="75"/>
  <c r="L1085" i="75"/>
  <c r="M1084" i="75"/>
  <c r="L1084" i="75"/>
  <c r="M1083" i="75"/>
  <c r="L1083" i="75"/>
  <c r="M1082" i="75"/>
  <c r="L1082" i="75"/>
  <c r="M1081" i="75"/>
  <c r="L1081" i="75"/>
  <c r="M1078" i="75"/>
  <c r="L1078" i="75"/>
  <c r="M1077" i="75"/>
  <c r="L1077" i="75"/>
  <c r="M1076" i="75"/>
  <c r="L1076" i="75"/>
  <c r="M1075" i="75"/>
  <c r="L1075" i="75"/>
  <c r="M1074" i="75"/>
  <c r="O1074" i="75" s="1" a="1"/>
  <c r="L1074" i="75"/>
  <c r="M1071" i="75"/>
  <c r="L1071" i="75"/>
  <c r="M1070" i="75"/>
  <c r="L1070" i="75"/>
  <c r="M1069" i="75"/>
  <c r="L1069" i="75"/>
  <c r="M1068" i="75"/>
  <c r="L1068" i="75"/>
  <c r="M1067" i="75"/>
  <c r="O1067" i="75" s="1" a="1"/>
  <c r="L1067" i="75"/>
  <c r="R1158" i="75" l="1"/>
  <c r="S1158" i="75" s="1"/>
  <c r="R1116" i="75"/>
  <c r="S1116" i="75" s="1"/>
  <c r="O1118" i="75"/>
  <c r="O1125" i="75"/>
  <c r="P1089" i="75"/>
  <c r="O1088" i="75"/>
  <c r="O1089" i="75"/>
  <c r="O1090" i="75" s="1"/>
  <c r="P1088" i="75"/>
  <c r="R1088" i="75" s="1"/>
  <c r="S1088" i="75" s="1"/>
  <c r="O1081" i="75" a="1"/>
  <c r="P1118" i="75"/>
  <c r="P1125" i="75"/>
  <c r="P1068" i="75"/>
  <c r="O1067" i="75"/>
  <c r="P1067" i="75"/>
  <c r="R1067" i="75" s="1"/>
  <c r="O1068" i="75"/>
  <c r="O1069" i="75" s="1"/>
  <c r="P1075" i="75"/>
  <c r="P1076" i="75" s="1"/>
  <c r="P1074" i="75"/>
  <c r="O1074" i="75"/>
  <c r="R1074" i="75" s="1"/>
  <c r="O1075" i="75"/>
  <c r="O1076" i="75" s="1"/>
  <c r="O1144" i="75"/>
  <c r="P1145" i="75"/>
  <c r="O1145" i="75"/>
  <c r="O1146" i="75" s="1"/>
  <c r="P1144" i="75"/>
  <c r="R1144" i="75" s="1"/>
  <c r="S1144" i="75" s="1"/>
  <c r="R1102" i="75"/>
  <c r="S1102" i="75" s="1"/>
  <c r="P1138" i="75"/>
  <c r="P1139" i="75" s="1"/>
  <c r="O1138" i="75"/>
  <c r="P1137" i="75"/>
  <c r="R1137" i="75" s="1"/>
  <c r="S1137" i="75" s="1"/>
  <c r="O1137" i="75"/>
  <c r="P1131" i="75"/>
  <c r="O1130" i="75"/>
  <c r="O1131" i="75"/>
  <c r="O1132" i="75" s="1"/>
  <c r="P1130" i="75"/>
  <c r="O1104" i="75"/>
  <c r="P1160" i="75"/>
  <c r="O1095" i="75" a="1"/>
  <c r="P1110" i="75"/>
  <c r="O1110" i="75"/>
  <c r="O1109" i="75"/>
  <c r="P1109" i="75"/>
  <c r="R1109" i="75" s="1"/>
  <c r="S1109" i="75" s="1"/>
  <c r="P1104" i="75"/>
  <c r="M1064" i="75"/>
  <c r="L1064" i="75"/>
  <c r="M1063" i="75"/>
  <c r="L1063" i="75"/>
  <c r="M1062" i="75"/>
  <c r="L1062" i="75"/>
  <c r="M1061" i="75"/>
  <c r="L1061" i="75"/>
  <c r="M1060" i="75"/>
  <c r="L1060" i="75"/>
  <c r="M1057" i="75"/>
  <c r="L1057" i="75"/>
  <c r="M1056" i="75"/>
  <c r="L1056" i="75"/>
  <c r="M1055" i="75"/>
  <c r="L1055" i="75"/>
  <c r="M1054" i="75"/>
  <c r="L1054" i="75"/>
  <c r="M1053" i="75"/>
  <c r="O1053" i="75" s="1" a="1"/>
  <c r="L1053" i="75"/>
  <c r="M1050" i="75"/>
  <c r="L1050" i="75"/>
  <c r="M1049" i="75"/>
  <c r="L1049" i="75"/>
  <c r="M1048" i="75"/>
  <c r="L1048" i="75"/>
  <c r="M1047" i="75"/>
  <c r="L1047" i="75"/>
  <c r="M1046" i="75"/>
  <c r="L1046" i="75"/>
  <c r="M1043" i="75"/>
  <c r="L1043" i="75"/>
  <c r="M1042" i="75"/>
  <c r="L1042" i="75"/>
  <c r="M1041" i="75"/>
  <c r="L1041" i="75"/>
  <c r="M1040" i="75"/>
  <c r="L1040" i="75"/>
  <c r="M1039" i="75"/>
  <c r="O1039" i="75" s="1" a="1"/>
  <c r="L1039" i="75"/>
  <c r="M1036" i="75"/>
  <c r="L1036" i="75"/>
  <c r="M1035" i="75"/>
  <c r="L1035" i="75"/>
  <c r="M1034" i="75"/>
  <c r="L1034" i="75"/>
  <c r="M1033" i="75"/>
  <c r="L1033" i="75"/>
  <c r="M1032" i="75"/>
  <c r="O1032" i="75" s="1" a="1"/>
  <c r="L1032" i="75"/>
  <c r="M1029" i="75"/>
  <c r="L1029" i="75"/>
  <c r="M1028" i="75"/>
  <c r="L1028" i="75"/>
  <c r="M1027" i="75"/>
  <c r="L1027" i="75"/>
  <c r="M1026" i="75"/>
  <c r="L1026" i="75"/>
  <c r="M1025" i="75"/>
  <c r="L1025" i="75"/>
  <c r="M1022" i="75"/>
  <c r="L1022" i="75"/>
  <c r="M1021" i="75"/>
  <c r="L1021" i="75"/>
  <c r="M1020" i="75"/>
  <c r="L1020" i="75"/>
  <c r="M1019" i="75"/>
  <c r="L1019" i="75"/>
  <c r="M1018" i="75"/>
  <c r="L1018" i="75"/>
  <c r="M1015" i="75"/>
  <c r="L1015" i="75"/>
  <c r="M1014" i="75"/>
  <c r="L1014" i="75"/>
  <c r="M1013" i="75"/>
  <c r="L1013" i="75"/>
  <c r="M1012" i="75"/>
  <c r="L1012" i="75"/>
  <c r="M1011" i="75"/>
  <c r="L1011" i="75"/>
  <c r="M1008" i="75"/>
  <c r="L1008" i="75"/>
  <c r="M1007" i="75"/>
  <c r="L1007" i="75"/>
  <c r="M1006" i="75"/>
  <c r="L1006" i="75"/>
  <c r="M1005" i="75"/>
  <c r="L1005" i="75"/>
  <c r="M1004" i="75"/>
  <c r="L1004" i="75"/>
  <c r="M1001" i="75"/>
  <c r="L1001" i="75"/>
  <c r="M1000" i="75"/>
  <c r="L1000" i="75"/>
  <c r="M999" i="75"/>
  <c r="L999" i="75"/>
  <c r="M998" i="75"/>
  <c r="L998" i="75"/>
  <c r="M997" i="75"/>
  <c r="O997" i="75" s="1" a="1"/>
  <c r="L997" i="75"/>
  <c r="M994" i="75"/>
  <c r="L994" i="75"/>
  <c r="M993" i="75"/>
  <c r="L993" i="75"/>
  <c r="M992" i="75"/>
  <c r="L992" i="75"/>
  <c r="M991" i="75"/>
  <c r="L991" i="75"/>
  <c r="M990" i="75"/>
  <c r="L990" i="75"/>
  <c r="M987" i="75"/>
  <c r="L987" i="75"/>
  <c r="M986" i="75"/>
  <c r="L986" i="75"/>
  <c r="M985" i="75"/>
  <c r="L985" i="75"/>
  <c r="M984" i="75"/>
  <c r="L984" i="75"/>
  <c r="M983" i="75"/>
  <c r="O983" i="75" s="1" a="1"/>
  <c r="L983" i="75"/>
  <c r="R1130" i="75" l="1"/>
  <c r="S1130" i="75" s="1"/>
  <c r="P1132" i="75"/>
  <c r="P1069" i="75"/>
  <c r="P1040" i="75"/>
  <c r="O1039" i="75"/>
  <c r="O1040" i="75"/>
  <c r="O1041" i="75" s="1"/>
  <c r="P1039" i="75"/>
  <c r="R1039" i="75" s="1"/>
  <c r="S1039" i="75" s="1"/>
  <c r="O1139" i="75"/>
  <c r="S1067" i="75"/>
  <c r="P1082" i="75"/>
  <c r="O1082" i="75"/>
  <c r="P1081" i="75"/>
  <c r="O1081" i="75"/>
  <c r="P998" i="75"/>
  <c r="P999" i="75" s="1"/>
  <c r="O998" i="75"/>
  <c r="O999" i="75" s="1"/>
  <c r="O997" i="75"/>
  <c r="P997" i="75"/>
  <c r="P1054" i="75"/>
  <c r="O1054" i="75"/>
  <c r="P1053" i="75"/>
  <c r="O1053" i="75"/>
  <c r="O990" i="75" a="1"/>
  <c r="O1046" i="75" a="1"/>
  <c r="O1111" i="75"/>
  <c r="P1146" i="75"/>
  <c r="P1090" i="75"/>
  <c r="O1018" i="75" a="1"/>
  <c r="P1111" i="75"/>
  <c r="P983" i="75"/>
  <c r="P984" i="75"/>
  <c r="P985" i="75" s="1"/>
  <c r="O984" i="75"/>
  <c r="O985" i="75" s="1"/>
  <c r="O983" i="75"/>
  <c r="O1025" i="75" a="1"/>
  <c r="P1095" i="75"/>
  <c r="P1096" i="75"/>
  <c r="P1097" i="75" s="1"/>
  <c r="O1096" i="75"/>
  <c r="O1097" i="75" s="1"/>
  <c r="O1095" i="75"/>
  <c r="S1074" i="75"/>
  <c r="O1032" i="75"/>
  <c r="P1033" i="75"/>
  <c r="O1033" i="75"/>
  <c r="O1034" i="75" s="1"/>
  <c r="P1032" i="75"/>
  <c r="R1032" i="75" s="1"/>
  <c r="S1032" i="75" s="1"/>
  <c r="O1011" i="75" a="1"/>
  <c r="O1004" i="75" a="1"/>
  <c r="O1060" i="75" a="1"/>
  <c r="M980" i="75"/>
  <c r="L980" i="75"/>
  <c r="M979" i="75"/>
  <c r="L979" i="75"/>
  <c r="M978" i="75"/>
  <c r="L978" i="75"/>
  <c r="M977" i="75"/>
  <c r="L977" i="75"/>
  <c r="M976" i="75"/>
  <c r="L976" i="75"/>
  <c r="M973" i="75"/>
  <c r="L973" i="75"/>
  <c r="M972" i="75"/>
  <c r="L972" i="75"/>
  <c r="M971" i="75"/>
  <c r="L971" i="75"/>
  <c r="M970" i="75"/>
  <c r="L970" i="75"/>
  <c r="M969" i="75"/>
  <c r="O969" i="75" s="1" a="1"/>
  <c r="L969" i="75"/>
  <c r="M966" i="75"/>
  <c r="L966" i="75"/>
  <c r="M965" i="75"/>
  <c r="L965" i="75"/>
  <c r="M964" i="75"/>
  <c r="L964" i="75"/>
  <c r="M963" i="75"/>
  <c r="L963" i="75"/>
  <c r="M962" i="75"/>
  <c r="O962" i="75" s="1" a="1"/>
  <c r="L962" i="75"/>
  <c r="M959" i="75"/>
  <c r="L959" i="75"/>
  <c r="M958" i="75"/>
  <c r="L958" i="75"/>
  <c r="M957" i="75"/>
  <c r="L957" i="75"/>
  <c r="M956" i="75"/>
  <c r="L956" i="75"/>
  <c r="M955" i="75"/>
  <c r="L955" i="75"/>
  <c r="M952" i="75"/>
  <c r="L952" i="75"/>
  <c r="M951" i="75"/>
  <c r="L951" i="75"/>
  <c r="M950" i="75"/>
  <c r="L950" i="75"/>
  <c r="M949" i="75"/>
  <c r="L949" i="75"/>
  <c r="M948" i="75"/>
  <c r="L948" i="75"/>
  <c r="M945" i="75"/>
  <c r="L945" i="75"/>
  <c r="M944" i="75"/>
  <c r="L944" i="75"/>
  <c r="M943" i="75"/>
  <c r="L943" i="75"/>
  <c r="M942" i="75"/>
  <c r="L942" i="75"/>
  <c r="M941" i="75"/>
  <c r="L941" i="75"/>
  <c r="P970" i="75" l="1"/>
  <c r="O970" i="75"/>
  <c r="P969" i="75"/>
  <c r="O969" i="75"/>
  <c r="P1019" i="75"/>
  <c r="O1018" i="75"/>
  <c r="P1018" i="75"/>
  <c r="O1019" i="75"/>
  <c r="O1020" i="75" s="1"/>
  <c r="P1083" i="75"/>
  <c r="P1005" i="75"/>
  <c r="O1005" i="75"/>
  <c r="P1004" i="75"/>
  <c r="O1004" i="75"/>
  <c r="O948" i="75" a="1"/>
  <c r="R983" i="75"/>
  <c r="S983" i="75" s="1"/>
  <c r="P1034" i="75"/>
  <c r="O1047" i="75"/>
  <c r="P1047" i="75"/>
  <c r="P1046" i="75"/>
  <c r="O1046" i="75"/>
  <c r="O1048" i="75" s="1"/>
  <c r="P991" i="75"/>
  <c r="P990" i="75"/>
  <c r="O991" i="75"/>
  <c r="O990" i="75"/>
  <c r="P963" i="75"/>
  <c r="O962" i="75"/>
  <c r="P962" i="75"/>
  <c r="R962" i="75" s="1"/>
  <c r="S962" i="75" s="1"/>
  <c r="O963" i="75"/>
  <c r="O964" i="75" s="1"/>
  <c r="R1081" i="75"/>
  <c r="S1081" i="75" s="1"/>
  <c r="P1055" i="75"/>
  <c r="R1053" i="75"/>
  <c r="S1053" i="75" s="1"/>
  <c r="P1041" i="75"/>
  <c r="P1012" i="75"/>
  <c r="O1012" i="75"/>
  <c r="O1011" i="75"/>
  <c r="O1013" i="75" s="1"/>
  <c r="P1011" i="75"/>
  <c r="O1055" i="75"/>
  <c r="P1061" i="75"/>
  <c r="O1061" i="75"/>
  <c r="P1060" i="75"/>
  <c r="O1060" i="75"/>
  <c r="O976" i="75" a="1"/>
  <c r="O955" i="75" a="1"/>
  <c r="R1095" i="75"/>
  <c r="S1095" i="75" s="1"/>
  <c r="O1083" i="75"/>
  <c r="O941" i="75" a="1"/>
  <c r="P1026" i="75"/>
  <c r="O1025" i="75"/>
  <c r="O1026" i="75"/>
  <c r="P1025" i="75"/>
  <c r="R997" i="75"/>
  <c r="S997" i="75" s="1"/>
  <c r="M938" i="75"/>
  <c r="L938" i="75"/>
  <c r="M937" i="75"/>
  <c r="L937" i="75"/>
  <c r="M936" i="75"/>
  <c r="L936" i="75"/>
  <c r="M935" i="75"/>
  <c r="L935" i="75"/>
  <c r="M934" i="75"/>
  <c r="L934" i="75"/>
  <c r="M931" i="75"/>
  <c r="L931" i="75"/>
  <c r="M930" i="75"/>
  <c r="L930" i="75"/>
  <c r="M929" i="75"/>
  <c r="L929" i="75"/>
  <c r="M928" i="75"/>
  <c r="L928" i="75"/>
  <c r="M927" i="75"/>
  <c r="L927" i="75"/>
  <c r="M924" i="75"/>
  <c r="L924" i="75"/>
  <c r="M923" i="75"/>
  <c r="L923" i="75"/>
  <c r="M922" i="75"/>
  <c r="L922" i="75"/>
  <c r="M921" i="75"/>
  <c r="L921" i="75"/>
  <c r="M920" i="75"/>
  <c r="O920" i="75" s="1" a="1"/>
  <c r="L920" i="75"/>
  <c r="M917" i="75"/>
  <c r="L917" i="75"/>
  <c r="M916" i="75"/>
  <c r="L916" i="75"/>
  <c r="M915" i="75"/>
  <c r="L915" i="75"/>
  <c r="M914" i="75"/>
  <c r="L914" i="75"/>
  <c r="M913" i="75"/>
  <c r="O913" i="75" s="1" a="1"/>
  <c r="L913" i="75"/>
  <c r="M910" i="75"/>
  <c r="L910" i="75"/>
  <c r="M909" i="75"/>
  <c r="L909" i="75"/>
  <c r="M908" i="75"/>
  <c r="L908" i="75"/>
  <c r="M907" i="75"/>
  <c r="L907" i="75"/>
  <c r="M906" i="75"/>
  <c r="L906" i="75"/>
  <c r="M903" i="75"/>
  <c r="L903" i="75"/>
  <c r="M902" i="75"/>
  <c r="L902" i="75"/>
  <c r="M901" i="75"/>
  <c r="L901" i="75"/>
  <c r="M900" i="75"/>
  <c r="L900" i="75"/>
  <c r="M899" i="75"/>
  <c r="L899" i="75"/>
  <c r="O920" i="75" l="1"/>
  <c r="O921" i="75"/>
  <c r="O922" i="75" s="1"/>
  <c r="P920" i="75"/>
  <c r="R920" i="75" s="1"/>
  <c r="S920" i="75" s="1"/>
  <c r="P921" i="75"/>
  <c r="P922" i="75" s="1"/>
  <c r="O899" i="75" a="1"/>
  <c r="R1004" i="75"/>
  <c r="S1004" i="75" s="1"/>
  <c r="P942" i="75"/>
  <c r="O942" i="75"/>
  <c r="P941" i="75"/>
  <c r="O941" i="75"/>
  <c r="P956" i="75"/>
  <c r="O955" i="75"/>
  <c r="O956" i="75"/>
  <c r="O957" i="75" s="1"/>
  <c r="P955" i="75"/>
  <c r="P914" i="75"/>
  <c r="O913" i="75"/>
  <c r="P913" i="75"/>
  <c r="O914" i="75"/>
  <c r="R1060" i="75"/>
  <c r="S1060" i="75" s="1"/>
  <c r="P1062" i="75"/>
  <c r="R990" i="75"/>
  <c r="S990" i="75" s="1"/>
  <c r="P1006" i="75"/>
  <c r="O992" i="75"/>
  <c r="P992" i="75"/>
  <c r="P949" i="75"/>
  <c r="P948" i="75"/>
  <c r="O949" i="75"/>
  <c r="O948" i="75"/>
  <c r="R948" i="75" s="1"/>
  <c r="S948" i="75" s="1"/>
  <c r="P964" i="75"/>
  <c r="P1020" i="75"/>
  <c r="R1018" i="75"/>
  <c r="S1018" i="75" s="1"/>
  <c r="O906" i="75" a="1"/>
  <c r="P1013" i="75"/>
  <c r="R1011" i="75"/>
  <c r="S1011" i="75" s="1"/>
  <c r="P977" i="75"/>
  <c r="O977" i="75"/>
  <c r="P976" i="75"/>
  <c r="R976" i="75" s="1"/>
  <c r="S976" i="75" s="1"/>
  <c r="O976" i="75"/>
  <c r="O927" i="75" a="1"/>
  <c r="P1048" i="75"/>
  <c r="R1046" i="75"/>
  <c r="S1046" i="75" s="1"/>
  <c r="R969" i="75"/>
  <c r="S969" i="75" s="1"/>
  <c r="O1062" i="75"/>
  <c r="P1027" i="75"/>
  <c r="R1025" i="75"/>
  <c r="S1025" i="75" s="1"/>
  <c r="O971" i="75"/>
  <c r="O934" i="75" a="1"/>
  <c r="O1006" i="75"/>
  <c r="O1027" i="75"/>
  <c r="P971" i="75"/>
  <c r="M896" i="75"/>
  <c r="L896" i="75"/>
  <c r="M895" i="75"/>
  <c r="L895" i="75"/>
  <c r="M894" i="75"/>
  <c r="L894" i="75"/>
  <c r="M893" i="75"/>
  <c r="L893" i="75"/>
  <c r="M892" i="75"/>
  <c r="L892" i="75"/>
  <c r="M889" i="75"/>
  <c r="L889" i="75"/>
  <c r="M888" i="75"/>
  <c r="L888" i="75"/>
  <c r="M887" i="75"/>
  <c r="L887" i="75"/>
  <c r="M886" i="75"/>
  <c r="L886" i="75"/>
  <c r="M885" i="75"/>
  <c r="L885" i="75"/>
  <c r="M882" i="75"/>
  <c r="L882" i="75"/>
  <c r="M881" i="75"/>
  <c r="L881" i="75"/>
  <c r="M880" i="75"/>
  <c r="L880" i="75"/>
  <c r="M879" i="75"/>
  <c r="L879" i="75"/>
  <c r="M878" i="75"/>
  <c r="O878" i="75" s="1" a="1"/>
  <c r="L878" i="75"/>
  <c r="M875" i="75"/>
  <c r="L875" i="75"/>
  <c r="M874" i="75"/>
  <c r="L874" i="75"/>
  <c r="M873" i="75"/>
  <c r="L873" i="75"/>
  <c r="M872" i="75"/>
  <c r="L872" i="75"/>
  <c r="M871" i="75"/>
  <c r="L871" i="75"/>
  <c r="M868" i="75"/>
  <c r="L868" i="75"/>
  <c r="M867" i="75"/>
  <c r="L867" i="75"/>
  <c r="M866" i="75"/>
  <c r="L866" i="75"/>
  <c r="M865" i="75"/>
  <c r="L865" i="75"/>
  <c r="M864" i="75"/>
  <c r="L864" i="75"/>
  <c r="M861" i="75"/>
  <c r="L861" i="75"/>
  <c r="M860" i="75"/>
  <c r="L860" i="75"/>
  <c r="M859" i="75"/>
  <c r="L859" i="75"/>
  <c r="M858" i="75"/>
  <c r="L858" i="75"/>
  <c r="M857" i="75"/>
  <c r="L857" i="75"/>
  <c r="M854" i="75"/>
  <c r="L854" i="75"/>
  <c r="M853" i="75"/>
  <c r="L853" i="75"/>
  <c r="M852" i="75"/>
  <c r="L852" i="75"/>
  <c r="M851" i="75"/>
  <c r="L851" i="75"/>
  <c r="M850" i="75"/>
  <c r="L850" i="75"/>
  <c r="M847" i="75"/>
  <c r="L847" i="75"/>
  <c r="M846" i="75"/>
  <c r="L846" i="75"/>
  <c r="M845" i="75"/>
  <c r="L845" i="75"/>
  <c r="M844" i="75"/>
  <c r="L844" i="75"/>
  <c r="M843" i="75"/>
  <c r="L843" i="75"/>
  <c r="M840" i="75"/>
  <c r="L840" i="75"/>
  <c r="M839" i="75"/>
  <c r="L839" i="75"/>
  <c r="M838" i="75"/>
  <c r="L838" i="75"/>
  <c r="M837" i="75"/>
  <c r="L837" i="75"/>
  <c r="M836" i="75"/>
  <c r="L836" i="75"/>
  <c r="M833" i="75"/>
  <c r="L833" i="75"/>
  <c r="M832" i="75"/>
  <c r="L832" i="75"/>
  <c r="M831" i="75"/>
  <c r="L831" i="75"/>
  <c r="M830" i="75"/>
  <c r="L830" i="75"/>
  <c r="M829" i="75"/>
  <c r="L829" i="75"/>
  <c r="M826" i="75"/>
  <c r="L826" i="75"/>
  <c r="M825" i="75"/>
  <c r="L825" i="75"/>
  <c r="M824" i="75"/>
  <c r="L824" i="75"/>
  <c r="M823" i="75"/>
  <c r="L823" i="75"/>
  <c r="M822" i="75"/>
  <c r="O822" i="75" s="1" a="1"/>
  <c r="L822" i="75"/>
  <c r="M819" i="75"/>
  <c r="L819" i="75"/>
  <c r="M818" i="75"/>
  <c r="L818" i="75"/>
  <c r="M817" i="75"/>
  <c r="L817" i="75"/>
  <c r="M816" i="75"/>
  <c r="L816" i="75"/>
  <c r="M815" i="75"/>
  <c r="O815" i="75" s="1" a="1"/>
  <c r="L815" i="75"/>
  <c r="M812" i="75"/>
  <c r="L812" i="75"/>
  <c r="M811" i="75"/>
  <c r="L811" i="75"/>
  <c r="M810" i="75"/>
  <c r="L810" i="75"/>
  <c r="M809" i="75"/>
  <c r="L809" i="75"/>
  <c r="M808" i="75"/>
  <c r="L808" i="75"/>
  <c r="M805" i="75"/>
  <c r="L805" i="75"/>
  <c r="M804" i="75"/>
  <c r="L804" i="75"/>
  <c r="M803" i="75"/>
  <c r="L803" i="75"/>
  <c r="M802" i="75"/>
  <c r="L802" i="75"/>
  <c r="M801" i="75"/>
  <c r="L801" i="75"/>
  <c r="M798" i="75"/>
  <c r="L798" i="75"/>
  <c r="M797" i="75"/>
  <c r="L797" i="75"/>
  <c r="M796" i="75"/>
  <c r="L796" i="75"/>
  <c r="M795" i="75"/>
  <c r="L795" i="75"/>
  <c r="M794" i="75"/>
  <c r="L794" i="75"/>
  <c r="M791" i="75"/>
  <c r="L791" i="75"/>
  <c r="M790" i="75"/>
  <c r="L790" i="75"/>
  <c r="M789" i="75"/>
  <c r="L789" i="75"/>
  <c r="M788" i="75"/>
  <c r="L788" i="75"/>
  <c r="M787" i="75"/>
  <c r="L787" i="75"/>
  <c r="M784" i="75"/>
  <c r="L784" i="75"/>
  <c r="M783" i="75"/>
  <c r="L783" i="75"/>
  <c r="M782" i="75"/>
  <c r="L782" i="75"/>
  <c r="M781" i="75"/>
  <c r="L781" i="75"/>
  <c r="M780" i="75"/>
  <c r="L780" i="75"/>
  <c r="P907" i="75" l="1"/>
  <c r="O906" i="75"/>
  <c r="P906" i="75"/>
  <c r="R906" i="75" s="1"/>
  <c r="S906" i="75" s="1"/>
  <c r="O907" i="75"/>
  <c r="O908" i="75" s="1"/>
  <c r="O836" i="75" a="1"/>
  <c r="O892" i="75" a="1"/>
  <c r="O950" i="75"/>
  <c r="P879" i="75"/>
  <c r="P878" i="75"/>
  <c r="O878" i="75"/>
  <c r="R878" i="75" s="1"/>
  <c r="S878" i="75" s="1"/>
  <c r="O879" i="75"/>
  <c r="O880" i="75" s="1"/>
  <c r="P957" i="75"/>
  <c r="R955" i="75"/>
  <c r="S955" i="75" s="1"/>
  <c r="P816" i="75"/>
  <c r="O816" i="75"/>
  <c r="O817" i="75" s="1"/>
  <c r="O815" i="75"/>
  <c r="P815" i="75"/>
  <c r="O871" i="75" a="1"/>
  <c r="P950" i="75"/>
  <c r="R941" i="75"/>
  <c r="S941" i="75" s="1"/>
  <c r="O943" i="75"/>
  <c r="O935" i="75"/>
  <c r="P935" i="75"/>
  <c r="O934" i="75"/>
  <c r="P934" i="75"/>
  <c r="O780" i="75" a="1"/>
  <c r="O850" i="75" a="1"/>
  <c r="P928" i="75"/>
  <c r="O928" i="75"/>
  <c r="O927" i="75"/>
  <c r="P927" i="75"/>
  <c r="R927" i="75" s="1"/>
  <c r="S927" i="75" s="1"/>
  <c r="P943" i="75"/>
  <c r="O823" i="75"/>
  <c r="P823" i="75"/>
  <c r="O822" i="75"/>
  <c r="P822" i="75"/>
  <c r="P900" i="75"/>
  <c r="O900" i="75"/>
  <c r="P899" i="75"/>
  <c r="O899" i="75"/>
  <c r="O857" i="75" a="1"/>
  <c r="O794" i="75" a="1"/>
  <c r="O978" i="75"/>
  <c r="O808" i="75" a="1"/>
  <c r="O864" i="75" a="1"/>
  <c r="P978" i="75"/>
  <c r="O801" i="75" a="1"/>
  <c r="O885" i="75" a="1"/>
  <c r="O915" i="75"/>
  <c r="O829" i="75" a="1"/>
  <c r="O787" i="75" a="1"/>
  <c r="O843" i="75" a="1"/>
  <c r="P915" i="75"/>
  <c r="R913" i="75"/>
  <c r="S913" i="75" s="1"/>
  <c r="M777" i="75"/>
  <c r="L777" i="75"/>
  <c r="M776" i="75"/>
  <c r="L776" i="75"/>
  <c r="M775" i="75"/>
  <c r="L775" i="75"/>
  <c r="M774" i="75"/>
  <c r="L774" i="75"/>
  <c r="M773" i="75"/>
  <c r="O773" i="75" s="1" a="1"/>
  <c r="L773" i="75"/>
  <c r="M770" i="75"/>
  <c r="L770" i="75"/>
  <c r="M769" i="75"/>
  <c r="L769" i="75"/>
  <c r="M768" i="75"/>
  <c r="L768" i="75"/>
  <c r="M767" i="75"/>
  <c r="L767" i="75"/>
  <c r="M766" i="75"/>
  <c r="L766" i="75"/>
  <c r="M763" i="75"/>
  <c r="L763" i="75"/>
  <c r="M762" i="75"/>
  <c r="L762" i="75"/>
  <c r="M761" i="75"/>
  <c r="L761" i="75"/>
  <c r="M760" i="75"/>
  <c r="L760" i="75"/>
  <c r="M759" i="75"/>
  <c r="L759" i="75"/>
  <c r="M756" i="75"/>
  <c r="L756" i="75"/>
  <c r="M755" i="75"/>
  <c r="L755" i="75"/>
  <c r="M754" i="75"/>
  <c r="L754" i="75"/>
  <c r="M753" i="75"/>
  <c r="L753" i="75"/>
  <c r="M752" i="75"/>
  <c r="L752" i="75"/>
  <c r="M749" i="75"/>
  <c r="L749" i="75"/>
  <c r="M748" i="75"/>
  <c r="L748" i="75"/>
  <c r="M747" i="75"/>
  <c r="L747" i="75"/>
  <c r="M746" i="75"/>
  <c r="L746" i="75"/>
  <c r="M745" i="75"/>
  <c r="L745" i="75"/>
  <c r="M742" i="75"/>
  <c r="L742" i="75"/>
  <c r="M741" i="75"/>
  <c r="L741" i="75"/>
  <c r="M740" i="75"/>
  <c r="L740" i="75"/>
  <c r="M739" i="75"/>
  <c r="L739" i="75"/>
  <c r="M738" i="75"/>
  <c r="L738" i="75"/>
  <c r="M735" i="75"/>
  <c r="L735" i="75"/>
  <c r="M734" i="75"/>
  <c r="L734" i="75"/>
  <c r="M733" i="75"/>
  <c r="L733" i="75"/>
  <c r="M732" i="75"/>
  <c r="L732" i="75"/>
  <c r="M731" i="75"/>
  <c r="L731" i="75"/>
  <c r="M728" i="75"/>
  <c r="L728" i="75"/>
  <c r="M727" i="75"/>
  <c r="L727" i="75"/>
  <c r="M726" i="75"/>
  <c r="L726" i="75"/>
  <c r="M725" i="75"/>
  <c r="L725" i="75"/>
  <c r="M724" i="75"/>
  <c r="L724" i="75"/>
  <c r="M721" i="75"/>
  <c r="L721" i="75"/>
  <c r="M720" i="75"/>
  <c r="L720" i="75"/>
  <c r="M719" i="75"/>
  <c r="L719" i="75"/>
  <c r="M718" i="75"/>
  <c r="L718" i="75"/>
  <c r="M717" i="75"/>
  <c r="O717" i="75" s="1" a="1"/>
  <c r="L717" i="75"/>
  <c r="M714" i="75"/>
  <c r="L714" i="75"/>
  <c r="M713" i="75"/>
  <c r="L713" i="75"/>
  <c r="M712" i="75"/>
  <c r="L712" i="75"/>
  <c r="M711" i="75"/>
  <c r="L711" i="75"/>
  <c r="M710" i="75"/>
  <c r="L710" i="75"/>
  <c r="M707" i="75"/>
  <c r="L707" i="75"/>
  <c r="M706" i="75"/>
  <c r="L706" i="75"/>
  <c r="M705" i="75"/>
  <c r="L705" i="75"/>
  <c r="M704" i="75"/>
  <c r="L704" i="75"/>
  <c r="M703" i="75"/>
  <c r="L703" i="75"/>
  <c r="M700" i="75"/>
  <c r="L700" i="75"/>
  <c r="M699" i="75"/>
  <c r="L699" i="75"/>
  <c r="M698" i="75"/>
  <c r="L698" i="75"/>
  <c r="M697" i="75"/>
  <c r="L697" i="75"/>
  <c r="M696" i="75"/>
  <c r="L696" i="75"/>
  <c r="M693" i="75"/>
  <c r="L693" i="75"/>
  <c r="M692" i="75"/>
  <c r="L692" i="75"/>
  <c r="M691" i="75"/>
  <c r="L691" i="75"/>
  <c r="M690" i="75"/>
  <c r="L690" i="75"/>
  <c r="M689" i="75"/>
  <c r="L689" i="75"/>
  <c r="M686" i="75"/>
  <c r="L686" i="75"/>
  <c r="M685" i="75"/>
  <c r="L685" i="75"/>
  <c r="M684" i="75"/>
  <c r="L684" i="75"/>
  <c r="M683" i="75"/>
  <c r="L683" i="75"/>
  <c r="M682" i="75"/>
  <c r="L682" i="75"/>
  <c r="M679" i="75"/>
  <c r="L679" i="75"/>
  <c r="M678" i="75"/>
  <c r="L678" i="75"/>
  <c r="M677" i="75"/>
  <c r="L677" i="75"/>
  <c r="M676" i="75"/>
  <c r="L676" i="75"/>
  <c r="M675" i="75"/>
  <c r="L675" i="75"/>
  <c r="M672" i="75"/>
  <c r="L672" i="75"/>
  <c r="M671" i="75"/>
  <c r="L671" i="75"/>
  <c r="M670" i="75"/>
  <c r="L670" i="75"/>
  <c r="M669" i="75"/>
  <c r="L669" i="75"/>
  <c r="M668" i="75"/>
  <c r="L668" i="75"/>
  <c r="P886" i="75" l="1"/>
  <c r="O886" i="75"/>
  <c r="O885" i="75"/>
  <c r="P885" i="75"/>
  <c r="O696" i="75" a="1"/>
  <c r="O808" i="75"/>
  <c r="P809" i="75"/>
  <c r="O809" i="75"/>
  <c r="O810" i="75" s="1"/>
  <c r="P808" i="75"/>
  <c r="R808" i="75" s="1"/>
  <c r="S808" i="75" s="1"/>
  <c r="P929" i="75"/>
  <c r="O929" i="75"/>
  <c r="P851" i="75"/>
  <c r="O850" i="75"/>
  <c r="O851" i="75"/>
  <c r="O852" i="75" s="1"/>
  <c r="P850" i="75"/>
  <c r="P865" i="75"/>
  <c r="P866" i="75" s="1"/>
  <c r="P864" i="75"/>
  <c r="O865" i="75"/>
  <c r="O864" i="75"/>
  <c r="P781" i="75"/>
  <c r="O780" i="75"/>
  <c r="O781" i="75"/>
  <c r="P780" i="75"/>
  <c r="O675" i="75" a="1"/>
  <c r="O766" i="75" a="1"/>
  <c r="P858" i="75"/>
  <c r="O858" i="75"/>
  <c r="P857" i="75"/>
  <c r="O857" i="75"/>
  <c r="P936" i="75"/>
  <c r="R934" i="75"/>
  <c r="S934" i="75" s="1"/>
  <c r="P774" i="75"/>
  <c r="P775" i="75" s="1"/>
  <c r="O773" i="75"/>
  <c r="P773" i="75"/>
  <c r="R773" i="75" s="1"/>
  <c r="O774" i="75"/>
  <c r="O775" i="75" s="1"/>
  <c r="O752" i="75" a="1"/>
  <c r="O731" i="75" a="1"/>
  <c r="O710" i="75" a="1"/>
  <c r="O901" i="75"/>
  <c r="O936" i="75"/>
  <c r="P880" i="75"/>
  <c r="O689" i="75" a="1"/>
  <c r="O745" i="75" a="1"/>
  <c r="P901" i="75"/>
  <c r="R899" i="75"/>
  <c r="S899" i="75" s="1"/>
  <c r="P893" i="75"/>
  <c r="P894" i="75" s="1"/>
  <c r="O893" i="75"/>
  <c r="O894" i="75" s="1"/>
  <c r="P892" i="75"/>
  <c r="R892" i="75" s="1"/>
  <c r="O892" i="75"/>
  <c r="O668" i="75" a="1"/>
  <c r="O724" i="75" a="1"/>
  <c r="P837" i="75"/>
  <c r="P836" i="75"/>
  <c r="R836" i="75" s="1"/>
  <c r="O837" i="75"/>
  <c r="O838" i="75" s="1"/>
  <c r="O836" i="75"/>
  <c r="P802" i="75"/>
  <c r="O801" i="75"/>
  <c r="O802" i="75"/>
  <c r="O803" i="75" s="1"/>
  <c r="P801" i="75"/>
  <c r="P844" i="75"/>
  <c r="O844" i="75"/>
  <c r="P843" i="75"/>
  <c r="O843" i="75"/>
  <c r="P824" i="75"/>
  <c r="R822" i="75"/>
  <c r="S822" i="75" s="1"/>
  <c r="P718" i="75"/>
  <c r="O717" i="75"/>
  <c r="P717" i="75"/>
  <c r="O718" i="75"/>
  <c r="O719" i="75" s="1"/>
  <c r="O703" i="75" a="1"/>
  <c r="O759" i="75" a="1"/>
  <c r="P788" i="75"/>
  <c r="O788" i="75"/>
  <c r="P787" i="75"/>
  <c r="O787" i="75"/>
  <c r="O789" i="75" s="1"/>
  <c r="P830" i="75"/>
  <c r="P829" i="75"/>
  <c r="O830" i="75"/>
  <c r="O829" i="75"/>
  <c r="P871" i="75"/>
  <c r="R871" i="75" s="1"/>
  <c r="S871" i="75" s="1"/>
  <c r="O872" i="75"/>
  <c r="O871" i="75"/>
  <c r="P872" i="75"/>
  <c r="P795" i="75"/>
  <c r="O794" i="75"/>
  <c r="O795" i="75"/>
  <c r="O796" i="75" s="1"/>
  <c r="P794" i="75"/>
  <c r="R794" i="75" s="1"/>
  <c r="S794" i="75" s="1"/>
  <c r="O682" i="75" a="1"/>
  <c r="O738" i="75" a="1"/>
  <c r="O824" i="75"/>
  <c r="P817" i="75"/>
  <c r="R815" i="75"/>
  <c r="S815" i="75" s="1"/>
  <c r="P908" i="75"/>
  <c r="L647" i="75"/>
  <c r="M647" i="75"/>
  <c r="O647" i="75" s="1" a="1"/>
  <c r="L648" i="75"/>
  <c r="M648" i="75"/>
  <c r="L649" i="75"/>
  <c r="M649" i="75"/>
  <c r="L650" i="75"/>
  <c r="M650" i="75"/>
  <c r="L651" i="75"/>
  <c r="M651" i="75"/>
  <c r="M665" i="75"/>
  <c r="L665" i="75"/>
  <c r="M664" i="75"/>
  <c r="L664" i="75"/>
  <c r="M663" i="75"/>
  <c r="L663" i="75"/>
  <c r="M662" i="75"/>
  <c r="L662" i="75"/>
  <c r="M661" i="75"/>
  <c r="L661" i="75"/>
  <c r="M658" i="75"/>
  <c r="L658" i="75"/>
  <c r="M657" i="75"/>
  <c r="L657" i="75"/>
  <c r="M656" i="75"/>
  <c r="L656" i="75"/>
  <c r="M655" i="75"/>
  <c r="L655" i="75"/>
  <c r="M654" i="75"/>
  <c r="L654" i="75"/>
  <c r="M644" i="75"/>
  <c r="L644" i="75"/>
  <c r="M643" i="75"/>
  <c r="L643" i="75"/>
  <c r="M642" i="75"/>
  <c r="L642" i="75"/>
  <c r="M641" i="75"/>
  <c r="L641" i="75"/>
  <c r="M640" i="75"/>
  <c r="L640" i="75"/>
  <c r="M637" i="75"/>
  <c r="L637" i="75"/>
  <c r="M636" i="75"/>
  <c r="L636" i="75"/>
  <c r="M635" i="75"/>
  <c r="L635" i="75"/>
  <c r="M634" i="75"/>
  <c r="L634" i="75"/>
  <c r="M633" i="75"/>
  <c r="L633" i="75"/>
  <c r="O661" i="75" l="1" a="1"/>
  <c r="S892" i="75"/>
  <c r="R857" i="75"/>
  <c r="S857" i="75" s="1"/>
  <c r="P845" i="75"/>
  <c r="R843" i="75"/>
  <c r="S843" i="75" s="1"/>
  <c r="P746" i="75"/>
  <c r="O746" i="75"/>
  <c r="P745" i="75"/>
  <c r="O745" i="75"/>
  <c r="O747" i="75" s="1"/>
  <c r="O859" i="75"/>
  <c r="P690" i="75"/>
  <c r="O689" i="75"/>
  <c r="O690" i="75"/>
  <c r="O691" i="75" s="1"/>
  <c r="P689" i="75"/>
  <c r="P859" i="75"/>
  <c r="P647" i="75"/>
  <c r="R647" i="75" s="1"/>
  <c r="S647" i="75" s="1"/>
  <c r="P648" i="75"/>
  <c r="O648" i="75"/>
  <c r="O647" i="75"/>
  <c r="O649" i="75" s="1"/>
  <c r="P767" i="75"/>
  <c r="O766" i="75"/>
  <c r="O767" i="75"/>
  <c r="P766" i="75"/>
  <c r="R766" i="75" s="1"/>
  <c r="S766" i="75" s="1"/>
  <c r="O831" i="75"/>
  <c r="P683" i="75"/>
  <c r="O682" i="75"/>
  <c r="O683" i="75"/>
  <c r="O684" i="75" s="1"/>
  <c r="P682" i="75"/>
  <c r="P676" i="75"/>
  <c r="P675" i="75"/>
  <c r="O676" i="75"/>
  <c r="O675" i="75"/>
  <c r="P852" i="75"/>
  <c r="R850" i="75"/>
  <c r="S850" i="75" s="1"/>
  <c r="O845" i="75"/>
  <c r="O654" i="75" a="1"/>
  <c r="P759" i="75"/>
  <c r="P760" i="75"/>
  <c r="O760" i="75"/>
  <c r="O761" i="75" s="1"/>
  <c r="O759" i="75"/>
  <c r="P782" i="75"/>
  <c r="R780" i="75"/>
  <c r="S780" i="75" s="1"/>
  <c r="P810" i="75"/>
  <c r="P739" i="75"/>
  <c r="O739" i="75"/>
  <c r="P738" i="75"/>
  <c r="O738" i="75"/>
  <c r="O711" i="75"/>
  <c r="P711" i="75"/>
  <c r="P710" i="75"/>
  <c r="O710" i="75"/>
  <c r="O782" i="75"/>
  <c r="S836" i="75"/>
  <c r="O696" i="75"/>
  <c r="P697" i="75"/>
  <c r="O697" i="75"/>
  <c r="O698" i="75" s="1"/>
  <c r="P696" i="75"/>
  <c r="P803" i="75"/>
  <c r="R801" i="75"/>
  <c r="S801" i="75" s="1"/>
  <c r="P704" i="75"/>
  <c r="O704" i="75"/>
  <c r="P703" i="75"/>
  <c r="O703" i="75"/>
  <c r="O705" i="75" s="1"/>
  <c r="O640" i="75" a="1"/>
  <c r="P796" i="75"/>
  <c r="P838" i="75"/>
  <c r="P753" i="75"/>
  <c r="P752" i="75"/>
  <c r="O752" i="75"/>
  <c r="O753" i="75"/>
  <c r="P887" i="75"/>
  <c r="R885" i="75"/>
  <c r="S885" i="75" s="1"/>
  <c r="O633" i="75" a="1"/>
  <c r="P725" i="75"/>
  <c r="O724" i="75"/>
  <c r="P724" i="75"/>
  <c r="R724" i="75" s="1"/>
  <c r="O725" i="75"/>
  <c r="O726" i="75" s="1"/>
  <c r="P831" i="75"/>
  <c r="R829" i="75"/>
  <c r="S829" i="75" s="1"/>
  <c r="P789" i="75"/>
  <c r="R787" i="75"/>
  <c r="S787" i="75" s="1"/>
  <c r="P719" i="75"/>
  <c r="R717" i="75"/>
  <c r="S717" i="75" s="1"/>
  <c r="P669" i="75"/>
  <c r="P670" i="75" s="1"/>
  <c r="O668" i="75"/>
  <c r="P668" i="75"/>
  <c r="O669" i="75"/>
  <c r="O670" i="75" s="1"/>
  <c r="S773" i="75"/>
  <c r="O866" i="75"/>
  <c r="O887" i="75"/>
  <c r="P732" i="75"/>
  <c r="O732" i="75"/>
  <c r="P731" i="75"/>
  <c r="O731" i="75"/>
  <c r="P873" i="75"/>
  <c r="O873" i="75"/>
  <c r="R864" i="75"/>
  <c r="S864" i="75" s="1"/>
  <c r="M630" i="75"/>
  <c r="L630" i="75"/>
  <c r="M629" i="75"/>
  <c r="L629" i="75"/>
  <c r="M628" i="75"/>
  <c r="L628" i="75"/>
  <c r="M627" i="75"/>
  <c r="L627" i="75"/>
  <c r="M626" i="75"/>
  <c r="O626" i="75" s="1" a="1"/>
  <c r="L626" i="75"/>
  <c r="M623" i="75"/>
  <c r="L623" i="75"/>
  <c r="M622" i="75"/>
  <c r="L622" i="75"/>
  <c r="M621" i="75"/>
  <c r="L621" i="75"/>
  <c r="M620" i="75"/>
  <c r="L620" i="75"/>
  <c r="M619" i="75"/>
  <c r="L619" i="75"/>
  <c r="M616" i="75"/>
  <c r="L616" i="75"/>
  <c r="M615" i="75"/>
  <c r="L615" i="75"/>
  <c r="M614" i="75"/>
  <c r="L614" i="75"/>
  <c r="M613" i="75"/>
  <c r="L613" i="75"/>
  <c r="M612" i="75"/>
  <c r="L612" i="75"/>
  <c r="M609" i="75"/>
  <c r="L609" i="75"/>
  <c r="M608" i="75"/>
  <c r="L608" i="75"/>
  <c r="M607" i="75"/>
  <c r="L607" i="75"/>
  <c r="M606" i="75"/>
  <c r="L606" i="75"/>
  <c r="M605" i="75"/>
  <c r="L605" i="75"/>
  <c r="M602" i="75"/>
  <c r="L602" i="75"/>
  <c r="M601" i="75"/>
  <c r="L601" i="75"/>
  <c r="M600" i="75"/>
  <c r="L600" i="75"/>
  <c r="M599" i="75"/>
  <c r="L599" i="75"/>
  <c r="M598" i="75"/>
  <c r="L598" i="75"/>
  <c r="P677" i="75" l="1"/>
  <c r="O733" i="75"/>
  <c r="P705" i="75"/>
  <c r="R703" i="75"/>
  <c r="S703" i="75" s="1"/>
  <c r="P634" i="75"/>
  <c r="O634" i="75"/>
  <c r="P633" i="75"/>
  <c r="O633" i="75"/>
  <c r="P698" i="75"/>
  <c r="R696" i="75"/>
  <c r="S696" i="75" s="1"/>
  <c r="P740" i="75"/>
  <c r="R738" i="75"/>
  <c r="S738" i="75" s="1"/>
  <c r="P733" i="75"/>
  <c r="R731" i="75"/>
  <c r="S731" i="75" s="1"/>
  <c r="P726" i="75"/>
  <c r="R745" i="75"/>
  <c r="S745" i="75" s="1"/>
  <c r="P641" i="75"/>
  <c r="O640" i="75"/>
  <c r="P640" i="75"/>
  <c r="R640" i="75" s="1"/>
  <c r="O641" i="75"/>
  <c r="O642" i="75" s="1"/>
  <c r="P684" i="75"/>
  <c r="R682" i="75"/>
  <c r="S682" i="75" s="1"/>
  <c r="O605" i="75" a="1"/>
  <c r="R668" i="75"/>
  <c r="S668" i="75" s="1"/>
  <c r="O754" i="75"/>
  <c r="P761" i="75"/>
  <c r="O768" i="75"/>
  <c r="P747" i="75"/>
  <c r="P691" i="75"/>
  <c r="R689" i="75"/>
  <c r="S689" i="75" s="1"/>
  <c r="S724" i="75"/>
  <c r="R759" i="75"/>
  <c r="S759" i="75" s="1"/>
  <c r="O612" i="75" a="1"/>
  <c r="P754" i="75"/>
  <c r="R752" i="75"/>
  <c r="S752" i="75" s="1"/>
  <c r="P655" i="75"/>
  <c r="O655" i="75"/>
  <c r="O654" i="75"/>
  <c r="P654" i="75"/>
  <c r="R654" i="75" s="1"/>
  <c r="S654" i="75" s="1"/>
  <c r="P768" i="75"/>
  <c r="O677" i="75"/>
  <c r="O740" i="75"/>
  <c r="O619" i="75" a="1"/>
  <c r="O712" i="75"/>
  <c r="R675" i="75"/>
  <c r="S675" i="75" s="1"/>
  <c r="O598" i="75" a="1"/>
  <c r="R710" i="75"/>
  <c r="S710" i="75" s="1"/>
  <c r="P627" i="75"/>
  <c r="O627" i="75"/>
  <c r="O628" i="75" s="1"/>
  <c r="O626" i="75"/>
  <c r="P626" i="75"/>
  <c r="P712" i="75"/>
  <c r="P649" i="75"/>
  <c r="P662" i="75"/>
  <c r="O661" i="75"/>
  <c r="P661" i="75"/>
  <c r="O662" i="75"/>
  <c r="O663" i="75" s="1"/>
  <c r="M595" i="75"/>
  <c r="L595" i="75"/>
  <c r="M594" i="75"/>
  <c r="L594" i="75"/>
  <c r="M593" i="75"/>
  <c r="L593" i="75"/>
  <c r="M592" i="75"/>
  <c r="L592" i="75"/>
  <c r="M591" i="75"/>
  <c r="L591" i="75"/>
  <c r="M588" i="75"/>
  <c r="L588" i="75"/>
  <c r="M587" i="75"/>
  <c r="L587" i="75"/>
  <c r="M586" i="75"/>
  <c r="L586" i="75"/>
  <c r="M585" i="75"/>
  <c r="L585" i="75"/>
  <c r="M584" i="75"/>
  <c r="O584" i="75" s="1" a="1"/>
  <c r="L584" i="75"/>
  <c r="M581" i="75"/>
  <c r="L581" i="75"/>
  <c r="M580" i="75"/>
  <c r="L580" i="75"/>
  <c r="M579" i="75"/>
  <c r="L579" i="75"/>
  <c r="M578" i="75"/>
  <c r="L578" i="75"/>
  <c r="M577" i="75"/>
  <c r="L577" i="75"/>
  <c r="M574" i="75"/>
  <c r="L574" i="75"/>
  <c r="M573" i="75"/>
  <c r="L573" i="75"/>
  <c r="M572" i="75"/>
  <c r="L572" i="75"/>
  <c r="M571" i="75"/>
  <c r="L571" i="75"/>
  <c r="M570" i="75"/>
  <c r="O570" i="75" s="1" a="1"/>
  <c r="L570" i="75"/>
  <c r="M567" i="75"/>
  <c r="L567" i="75"/>
  <c r="M566" i="75"/>
  <c r="L566" i="75"/>
  <c r="M565" i="75"/>
  <c r="L565" i="75"/>
  <c r="M564" i="75"/>
  <c r="L564" i="75"/>
  <c r="M563" i="75"/>
  <c r="L563" i="75"/>
  <c r="M560" i="75"/>
  <c r="L560" i="75"/>
  <c r="M559" i="75"/>
  <c r="L559" i="75"/>
  <c r="M558" i="75"/>
  <c r="L558" i="75"/>
  <c r="M557" i="75"/>
  <c r="L557" i="75"/>
  <c r="M556" i="75"/>
  <c r="L556" i="75"/>
  <c r="P620" i="75" l="1"/>
  <c r="O619" i="75"/>
  <c r="P619" i="75"/>
  <c r="O620" i="75"/>
  <c r="O621" i="75" s="1"/>
  <c r="P663" i="75"/>
  <c r="R661" i="75"/>
  <c r="S661" i="75" s="1"/>
  <c r="P606" i="75"/>
  <c r="O605" i="75"/>
  <c r="P605" i="75"/>
  <c r="O606" i="75"/>
  <c r="O607" i="75" s="1"/>
  <c r="R633" i="75"/>
  <c r="S633" i="75" s="1"/>
  <c r="O635" i="75"/>
  <c r="P585" i="75"/>
  <c r="O585" i="75"/>
  <c r="P584" i="75"/>
  <c r="O584" i="75"/>
  <c r="O656" i="75"/>
  <c r="P635" i="75"/>
  <c r="O556" i="75" a="1"/>
  <c r="P656" i="75"/>
  <c r="O563" i="75" a="1"/>
  <c r="O577" i="75" a="1"/>
  <c r="S640" i="75"/>
  <c r="P598" i="75"/>
  <c r="P599" i="75"/>
  <c r="P600" i="75" s="1"/>
  <c r="O599" i="75"/>
  <c r="O598" i="75"/>
  <c r="P628" i="75"/>
  <c r="R626" i="75"/>
  <c r="S626" i="75" s="1"/>
  <c r="O591" i="75" a="1"/>
  <c r="P571" i="75"/>
  <c r="O571" i="75"/>
  <c r="O572" i="75" s="1"/>
  <c r="O570" i="75"/>
  <c r="P570" i="75"/>
  <c r="P613" i="75"/>
  <c r="O612" i="75"/>
  <c r="P612" i="75"/>
  <c r="R612" i="75" s="1"/>
  <c r="O613" i="75"/>
  <c r="O614" i="75" s="1"/>
  <c r="P642" i="75"/>
  <c r="M553" i="75"/>
  <c r="L553" i="75"/>
  <c r="M552" i="75"/>
  <c r="L552" i="75"/>
  <c r="M551" i="75"/>
  <c r="L551" i="75"/>
  <c r="M550" i="75"/>
  <c r="L550" i="75"/>
  <c r="M549" i="75"/>
  <c r="O549" i="75" s="1" a="1"/>
  <c r="L549" i="75"/>
  <c r="M546" i="75"/>
  <c r="L546" i="75"/>
  <c r="M545" i="75"/>
  <c r="L545" i="75"/>
  <c r="M544" i="75"/>
  <c r="L544" i="75"/>
  <c r="M543" i="75"/>
  <c r="L543" i="75"/>
  <c r="M542" i="75"/>
  <c r="L542" i="75"/>
  <c r="M539" i="75"/>
  <c r="L539" i="75"/>
  <c r="M538" i="75"/>
  <c r="L538" i="75"/>
  <c r="M537" i="75"/>
  <c r="L537" i="75"/>
  <c r="M536" i="75"/>
  <c r="L536" i="75"/>
  <c r="M535" i="75"/>
  <c r="L535" i="75"/>
  <c r="M532" i="75"/>
  <c r="L532" i="75"/>
  <c r="M531" i="75"/>
  <c r="L531" i="75"/>
  <c r="M530" i="75"/>
  <c r="L530" i="75"/>
  <c r="M529" i="75"/>
  <c r="L529" i="75"/>
  <c r="M528" i="75"/>
  <c r="L528" i="75"/>
  <c r="M525" i="75"/>
  <c r="L525" i="75"/>
  <c r="M524" i="75"/>
  <c r="L524" i="75"/>
  <c r="M523" i="75"/>
  <c r="L523" i="75"/>
  <c r="M522" i="75"/>
  <c r="L522" i="75"/>
  <c r="M521" i="75"/>
  <c r="L521" i="75"/>
  <c r="P550" i="75" l="1"/>
  <c r="O549" i="75"/>
  <c r="P549" i="75"/>
  <c r="O550" i="75"/>
  <c r="O551" i="75" s="1"/>
  <c r="P592" i="75"/>
  <c r="O591" i="75"/>
  <c r="P591" i="75"/>
  <c r="R591" i="75" s="1"/>
  <c r="S591" i="75" s="1"/>
  <c r="O592" i="75"/>
  <c r="O593" i="75" s="1"/>
  <c r="P607" i="75"/>
  <c r="R605" i="75"/>
  <c r="S605" i="75" s="1"/>
  <c r="O600" i="75"/>
  <c r="R598" i="75"/>
  <c r="S598" i="75" s="1"/>
  <c r="O528" i="75" a="1"/>
  <c r="O521" i="75" a="1"/>
  <c r="P564" i="75"/>
  <c r="P563" i="75"/>
  <c r="R563" i="75" s="1"/>
  <c r="S563" i="75" s="1"/>
  <c r="O564" i="75"/>
  <c r="O563" i="75"/>
  <c r="O535" i="75" a="1"/>
  <c r="O542" i="75" a="1"/>
  <c r="P557" i="75"/>
  <c r="P556" i="75"/>
  <c r="O557" i="75"/>
  <c r="O556" i="75"/>
  <c r="P621" i="75"/>
  <c r="R619" i="75"/>
  <c r="S619" i="75" s="1"/>
  <c r="R584" i="75"/>
  <c r="S584" i="75" s="1"/>
  <c r="P586" i="75"/>
  <c r="S612" i="75"/>
  <c r="P572" i="75"/>
  <c r="R570" i="75"/>
  <c r="S570" i="75" s="1"/>
  <c r="O586" i="75"/>
  <c r="P578" i="75"/>
  <c r="O578" i="75"/>
  <c r="O577" i="75"/>
  <c r="P577" i="75"/>
  <c r="R577" i="75" s="1"/>
  <c r="S577" i="75" s="1"/>
  <c r="P614" i="75"/>
  <c r="M518" i="75"/>
  <c r="L518" i="75"/>
  <c r="M517" i="75"/>
  <c r="L517" i="75"/>
  <c r="M516" i="75"/>
  <c r="L516" i="75"/>
  <c r="M515" i="75"/>
  <c r="L515" i="75"/>
  <c r="M514" i="75"/>
  <c r="O514" i="75" s="1" a="1"/>
  <c r="L514" i="75"/>
  <c r="M511" i="75"/>
  <c r="L511" i="75"/>
  <c r="M510" i="75"/>
  <c r="L510" i="75"/>
  <c r="M509" i="75"/>
  <c r="L509" i="75"/>
  <c r="M508" i="75"/>
  <c r="L508" i="75"/>
  <c r="M507" i="75"/>
  <c r="L507" i="75"/>
  <c r="P565" i="75" l="1"/>
  <c r="P522" i="75"/>
  <c r="O522" i="75"/>
  <c r="P521" i="75"/>
  <c r="O521" i="75"/>
  <c r="P543" i="75"/>
  <c r="O542" i="75"/>
  <c r="O543" i="75"/>
  <c r="O544" i="75" s="1"/>
  <c r="P542" i="75"/>
  <c r="R542" i="75" s="1"/>
  <c r="S542" i="75" s="1"/>
  <c r="P529" i="75"/>
  <c r="P528" i="75"/>
  <c r="O529" i="75"/>
  <c r="O528" i="75"/>
  <c r="P535" i="75"/>
  <c r="R535" i="75" s="1"/>
  <c r="P536" i="75"/>
  <c r="P537" i="75" s="1"/>
  <c r="O536" i="75"/>
  <c r="O535" i="75"/>
  <c r="P515" i="75"/>
  <c r="O515" i="75"/>
  <c r="O514" i="75"/>
  <c r="P514" i="75"/>
  <c r="O507" i="75" a="1"/>
  <c r="O579" i="75"/>
  <c r="R549" i="75"/>
  <c r="S549" i="75" s="1"/>
  <c r="O558" i="75"/>
  <c r="P558" i="75"/>
  <c r="R556" i="75"/>
  <c r="S556" i="75" s="1"/>
  <c r="P593" i="75"/>
  <c r="P579" i="75"/>
  <c r="O565" i="75"/>
  <c r="P551" i="75"/>
  <c r="M504" i="75"/>
  <c r="L504" i="75"/>
  <c r="M503" i="75"/>
  <c r="L503" i="75"/>
  <c r="M502" i="75"/>
  <c r="L502" i="75"/>
  <c r="M501" i="75"/>
  <c r="L501" i="75"/>
  <c r="M500" i="75"/>
  <c r="L500" i="75"/>
  <c r="M497" i="75"/>
  <c r="L497" i="75"/>
  <c r="M496" i="75"/>
  <c r="L496" i="75"/>
  <c r="M495" i="75"/>
  <c r="L495" i="75"/>
  <c r="M494" i="75"/>
  <c r="L494" i="75"/>
  <c r="M493" i="75"/>
  <c r="L493" i="75"/>
  <c r="M490" i="75"/>
  <c r="L490" i="75"/>
  <c r="M489" i="75"/>
  <c r="L489" i="75"/>
  <c r="M488" i="75"/>
  <c r="L488" i="75"/>
  <c r="M487" i="75"/>
  <c r="L487" i="75"/>
  <c r="M486" i="75"/>
  <c r="L486" i="75"/>
  <c r="M483" i="75"/>
  <c r="L483" i="75"/>
  <c r="M482" i="75"/>
  <c r="L482" i="75"/>
  <c r="M481" i="75"/>
  <c r="L481" i="75"/>
  <c r="M480" i="75"/>
  <c r="L480" i="75"/>
  <c r="M479" i="75"/>
  <c r="L479" i="75"/>
  <c r="M476" i="75"/>
  <c r="L476" i="75"/>
  <c r="M475" i="75"/>
  <c r="L475" i="75"/>
  <c r="M474" i="75"/>
  <c r="L474" i="75"/>
  <c r="M473" i="75"/>
  <c r="L473" i="75"/>
  <c r="M472" i="75"/>
  <c r="O472" i="75" s="1" a="1"/>
  <c r="L472" i="75"/>
  <c r="M469" i="75"/>
  <c r="L469" i="75"/>
  <c r="M468" i="75"/>
  <c r="L468" i="75"/>
  <c r="M467" i="75"/>
  <c r="L467" i="75"/>
  <c r="M466" i="75"/>
  <c r="L466" i="75"/>
  <c r="M465" i="75"/>
  <c r="L465" i="75"/>
  <c r="M462" i="75"/>
  <c r="L462" i="75"/>
  <c r="M461" i="75"/>
  <c r="L461" i="75"/>
  <c r="M460" i="75"/>
  <c r="L460" i="75"/>
  <c r="M459" i="75"/>
  <c r="L459" i="75"/>
  <c r="M458" i="75"/>
  <c r="L458" i="75"/>
  <c r="M455" i="75"/>
  <c r="L455" i="75"/>
  <c r="M454" i="75"/>
  <c r="L454" i="75"/>
  <c r="M453" i="75"/>
  <c r="L453" i="75"/>
  <c r="M452" i="75"/>
  <c r="L452" i="75"/>
  <c r="M451" i="75"/>
  <c r="L451" i="75"/>
  <c r="M448" i="75"/>
  <c r="L448" i="75"/>
  <c r="M447" i="75"/>
  <c r="L447" i="75"/>
  <c r="M446" i="75"/>
  <c r="L446" i="75"/>
  <c r="M445" i="75"/>
  <c r="L445" i="75"/>
  <c r="M444" i="75"/>
  <c r="L444" i="75"/>
  <c r="M441" i="75"/>
  <c r="L441" i="75"/>
  <c r="M440" i="75"/>
  <c r="L440" i="75"/>
  <c r="M439" i="75"/>
  <c r="L439" i="75"/>
  <c r="M438" i="75"/>
  <c r="L438" i="75"/>
  <c r="M437" i="75"/>
  <c r="L437" i="75"/>
  <c r="M434" i="75"/>
  <c r="L434" i="75"/>
  <c r="M433" i="75"/>
  <c r="L433" i="75"/>
  <c r="M432" i="75"/>
  <c r="L432" i="75"/>
  <c r="M431" i="75"/>
  <c r="L431" i="75"/>
  <c r="M430" i="75"/>
  <c r="L430" i="75"/>
  <c r="P473" i="75" l="1"/>
  <c r="P472" i="75"/>
  <c r="O473" i="75"/>
  <c r="O472" i="75"/>
  <c r="O530" i="75"/>
  <c r="P530" i="75"/>
  <c r="R528" i="75"/>
  <c r="S528" i="75" s="1"/>
  <c r="S535" i="75"/>
  <c r="O444" i="75" a="1"/>
  <c r="P508" i="75"/>
  <c r="P507" i="75"/>
  <c r="O508" i="75"/>
  <c r="O507" i="75"/>
  <c r="P544" i="75"/>
  <c r="O451" i="75" a="1"/>
  <c r="P516" i="75"/>
  <c r="R514" i="75"/>
  <c r="S514" i="75" s="1"/>
  <c r="O465" i="75" a="1"/>
  <c r="O458" i="75" a="1"/>
  <c r="R521" i="75"/>
  <c r="S521" i="75" s="1"/>
  <c r="O500" i="75" a="1"/>
  <c r="O516" i="75"/>
  <c r="O523" i="75"/>
  <c r="O486" i="75" a="1"/>
  <c r="O493" i="75" a="1"/>
  <c r="P523" i="75"/>
  <c r="O430" i="75" a="1"/>
  <c r="O479" i="75" a="1"/>
  <c r="O437" i="75" a="1"/>
  <c r="O537" i="75"/>
  <c r="M427" i="75"/>
  <c r="L427" i="75"/>
  <c r="M426" i="75"/>
  <c r="L426" i="75"/>
  <c r="M425" i="75"/>
  <c r="L425" i="75"/>
  <c r="M424" i="75"/>
  <c r="L424" i="75"/>
  <c r="M423" i="75"/>
  <c r="L423" i="75"/>
  <c r="M420" i="75"/>
  <c r="L420" i="75"/>
  <c r="M419" i="75"/>
  <c r="L419" i="75"/>
  <c r="M418" i="75"/>
  <c r="L418" i="75"/>
  <c r="M417" i="75"/>
  <c r="L417" i="75"/>
  <c r="M416" i="75"/>
  <c r="L416" i="75"/>
  <c r="M413" i="75"/>
  <c r="L413" i="75"/>
  <c r="M412" i="75"/>
  <c r="L412" i="75"/>
  <c r="M411" i="75"/>
  <c r="L411" i="75"/>
  <c r="M410" i="75"/>
  <c r="L410" i="75"/>
  <c r="M409" i="75"/>
  <c r="L409" i="75"/>
  <c r="M406" i="75"/>
  <c r="L406" i="75"/>
  <c r="M405" i="75"/>
  <c r="L405" i="75"/>
  <c r="M404" i="75"/>
  <c r="L404" i="75"/>
  <c r="M403" i="75"/>
  <c r="L403" i="75"/>
  <c r="M402" i="75"/>
  <c r="L402" i="75"/>
  <c r="M399" i="75"/>
  <c r="L399" i="75"/>
  <c r="M398" i="75"/>
  <c r="L398" i="75"/>
  <c r="M397" i="75"/>
  <c r="L397" i="75"/>
  <c r="M396" i="75"/>
  <c r="L396" i="75"/>
  <c r="M395" i="75"/>
  <c r="O395" i="75" s="1" a="1"/>
  <c r="L395" i="75"/>
  <c r="M392" i="75"/>
  <c r="L392" i="75"/>
  <c r="M391" i="75"/>
  <c r="L391" i="75"/>
  <c r="M390" i="75"/>
  <c r="L390" i="75"/>
  <c r="M389" i="75"/>
  <c r="L389" i="75"/>
  <c r="M388" i="75"/>
  <c r="O388" i="75" s="1" a="1"/>
  <c r="L388" i="75"/>
  <c r="M385" i="75"/>
  <c r="L385" i="75"/>
  <c r="M384" i="75"/>
  <c r="L384" i="75"/>
  <c r="M383" i="75"/>
  <c r="L383" i="75"/>
  <c r="M382" i="75"/>
  <c r="L382" i="75"/>
  <c r="M381" i="75"/>
  <c r="L381" i="75"/>
  <c r="M378" i="75"/>
  <c r="L378" i="75"/>
  <c r="M377" i="75"/>
  <c r="L377" i="75"/>
  <c r="M376" i="75"/>
  <c r="L376" i="75"/>
  <c r="M375" i="75"/>
  <c r="L375" i="75"/>
  <c r="M374" i="75"/>
  <c r="O374" i="75" s="1" a="1"/>
  <c r="L374" i="75"/>
  <c r="M371" i="75"/>
  <c r="L371" i="75"/>
  <c r="M370" i="75"/>
  <c r="L370" i="75"/>
  <c r="M369" i="75"/>
  <c r="L369" i="75"/>
  <c r="M368" i="75"/>
  <c r="L368" i="75"/>
  <c r="M367" i="75"/>
  <c r="L367" i="75"/>
  <c r="M364" i="75"/>
  <c r="L364" i="75"/>
  <c r="M363" i="75"/>
  <c r="L363" i="75"/>
  <c r="M362" i="75"/>
  <c r="L362" i="75"/>
  <c r="M361" i="75"/>
  <c r="L361" i="75"/>
  <c r="M360" i="75"/>
  <c r="L360" i="75"/>
  <c r="M357" i="75"/>
  <c r="L357" i="75"/>
  <c r="M356" i="75"/>
  <c r="L356" i="75"/>
  <c r="M355" i="75"/>
  <c r="L355" i="75"/>
  <c r="M354" i="75"/>
  <c r="L354" i="75"/>
  <c r="M353" i="75"/>
  <c r="L353" i="75"/>
  <c r="M350" i="75"/>
  <c r="L350" i="75"/>
  <c r="M349" i="75"/>
  <c r="L349" i="75"/>
  <c r="M348" i="75"/>
  <c r="L348" i="75"/>
  <c r="M347" i="75"/>
  <c r="L347" i="75"/>
  <c r="M346" i="75"/>
  <c r="L346" i="75"/>
  <c r="P438" i="75" l="1"/>
  <c r="P437" i="75"/>
  <c r="O438" i="75"/>
  <c r="O437" i="75"/>
  <c r="P479" i="75"/>
  <c r="P480" i="75"/>
  <c r="P481" i="75" s="1"/>
  <c r="O480" i="75"/>
  <c r="O479" i="75"/>
  <c r="O481" i="75" s="1"/>
  <c r="O509" i="75"/>
  <c r="P452" i="75"/>
  <c r="O452" i="75"/>
  <c r="O451" i="75"/>
  <c r="P451" i="75"/>
  <c r="P430" i="75"/>
  <c r="P431" i="75"/>
  <c r="O431" i="75"/>
  <c r="O432" i="75" s="1"/>
  <c r="O430" i="75"/>
  <c r="P509" i="75"/>
  <c r="R507" i="75"/>
  <c r="S507" i="75" s="1"/>
  <c r="P445" i="75"/>
  <c r="O444" i="75"/>
  <c r="P444" i="75"/>
  <c r="P446" i="75" s="1"/>
  <c r="O445" i="75"/>
  <c r="O446" i="75" s="1"/>
  <c r="O409" i="75" a="1"/>
  <c r="P487" i="75"/>
  <c r="O487" i="75"/>
  <c r="O486" i="75"/>
  <c r="P486" i="75"/>
  <c r="R486" i="75" s="1"/>
  <c r="S486" i="75" s="1"/>
  <c r="P389" i="75"/>
  <c r="O389" i="75"/>
  <c r="O388" i="75"/>
  <c r="P388" i="75"/>
  <c r="O423" i="75" a="1"/>
  <c r="P396" i="75"/>
  <c r="O396" i="75"/>
  <c r="P395" i="75"/>
  <c r="O395" i="75"/>
  <c r="P375" i="75"/>
  <c r="O374" i="75"/>
  <c r="P374" i="75"/>
  <c r="R374" i="75" s="1"/>
  <c r="S374" i="75" s="1"/>
  <c r="O375" i="75"/>
  <c r="O376" i="75" s="1"/>
  <c r="P501" i="75"/>
  <c r="P500" i="75"/>
  <c r="O501" i="75"/>
  <c r="O502" i="75" s="1"/>
  <c r="O500" i="75"/>
  <c r="O402" i="75" a="1"/>
  <c r="O381" i="75" a="1"/>
  <c r="P459" i="75"/>
  <c r="O459" i="75"/>
  <c r="O460" i="75" s="1"/>
  <c r="O458" i="75"/>
  <c r="P458" i="75"/>
  <c r="O474" i="75"/>
  <c r="P494" i="75"/>
  <c r="O493" i="75"/>
  <c r="P493" i="75"/>
  <c r="R493" i="75" s="1"/>
  <c r="O494" i="75"/>
  <c r="O495" i="75" s="1"/>
  <c r="O367" i="75" a="1"/>
  <c r="P466" i="75"/>
  <c r="O466" i="75"/>
  <c r="P465" i="75"/>
  <c r="R465" i="75" s="1"/>
  <c r="S465" i="75" s="1"/>
  <c r="O465" i="75"/>
  <c r="R472" i="75"/>
  <c r="S472" i="75" s="1"/>
  <c r="O353" i="75" a="1"/>
  <c r="O346" i="75" a="1"/>
  <c r="O360" i="75" a="1"/>
  <c r="O416" i="75" a="1"/>
  <c r="P474" i="75"/>
  <c r="M343" i="75"/>
  <c r="L343" i="75"/>
  <c r="M342" i="75"/>
  <c r="L342" i="75"/>
  <c r="M341" i="75"/>
  <c r="L341" i="75"/>
  <c r="M340" i="75"/>
  <c r="L340" i="75"/>
  <c r="M339" i="75"/>
  <c r="O339" i="75" s="1" a="1"/>
  <c r="L339" i="75"/>
  <c r="M336" i="75"/>
  <c r="L336" i="75"/>
  <c r="M335" i="75"/>
  <c r="L335" i="75"/>
  <c r="M334" i="75"/>
  <c r="L334" i="75"/>
  <c r="M333" i="75"/>
  <c r="L333" i="75"/>
  <c r="M332" i="75"/>
  <c r="L332" i="75"/>
  <c r="M329" i="75"/>
  <c r="L329" i="75"/>
  <c r="M328" i="75"/>
  <c r="L328" i="75"/>
  <c r="M327" i="75"/>
  <c r="L327" i="75"/>
  <c r="M326" i="75"/>
  <c r="L326" i="75"/>
  <c r="M325" i="75"/>
  <c r="O325" i="75" s="1" a="1"/>
  <c r="L325" i="75"/>
  <c r="M322" i="75"/>
  <c r="L322" i="75"/>
  <c r="M321" i="75"/>
  <c r="L321" i="75"/>
  <c r="M320" i="75"/>
  <c r="L320" i="75"/>
  <c r="M319" i="75"/>
  <c r="L319" i="75"/>
  <c r="M318" i="75"/>
  <c r="L318" i="75"/>
  <c r="M315" i="75"/>
  <c r="L315" i="75"/>
  <c r="M314" i="75"/>
  <c r="L314" i="75"/>
  <c r="M313" i="75"/>
  <c r="L313" i="75"/>
  <c r="M312" i="75"/>
  <c r="L312" i="75"/>
  <c r="M311" i="75"/>
  <c r="L311" i="75"/>
  <c r="M308" i="75"/>
  <c r="L308" i="75"/>
  <c r="M307" i="75"/>
  <c r="L307" i="75"/>
  <c r="M306" i="75"/>
  <c r="L306" i="75"/>
  <c r="M305" i="75"/>
  <c r="L305" i="75"/>
  <c r="M304" i="75"/>
  <c r="L304" i="75"/>
  <c r="M301" i="75"/>
  <c r="L301" i="75"/>
  <c r="M300" i="75"/>
  <c r="L300" i="75"/>
  <c r="M299" i="75"/>
  <c r="L299" i="75"/>
  <c r="M298" i="75"/>
  <c r="L298" i="75"/>
  <c r="M297" i="75"/>
  <c r="L297" i="75"/>
  <c r="M294" i="75"/>
  <c r="L294" i="75"/>
  <c r="M293" i="75"/>
  <c r="L293" i="75"/>
  <c r="M292" i="75"/>
  <c r="L292" i="75"/>
  <c r="M291" i="75"/>
  <c r="L291" i="75"/>
  <c r="M290" i="75"/>
  <c r="L290" i="75"/>
  <c r="M287" i="75"/>
  <c r="L287" i="75"/>
  <c r="M286" i="75"/>
  <c r="L286" i="75"/>
  <c r="M285" i="75"/>
  <c r="L285" i="75"/>
  <c r="M284" i="75"/>
  <c r="L284" i="75"/>
  <c r="M283" i="75"/>
  <c r="L283" i="75"/>
  <c r="M280" i="75"/>
  <c r="L280" i="75"/>
  <c r="M279" i="75"/>
  <c r="L279" i="75"/>
  <c r="M278" i="75"/>
  <c r="L278" i="75"/>
  <c r="M277" i="75"/>
  <c r="L277" i="75"/>
  <c r="M276" i="75"/>
  <c r="L276" i="75"/>
  <c r="P347" i="75" l="1"/>
  <c r="O346" i="75"/>
  <c r="P346" i="75"/>
  <c r="P348" i="75" s="1"/>
  <c r="O347" i="75"/>
  <c r="O348" i="75" s="1"/>
  <c r="R388" i="75"/>
  <c r="S388" i="75" s="1"/>
  <c r="P354" i="75"/>
  <c r="O354" i="75"/>
  <c r="P353" i="75"/>
  <c r="O353" i="75"/>
  <c r="P390" i="75"/>
  <c r="P453" i="75"/>
  <c r="R451" i="75"/>
  <c r="S451" i="75" s="1"/>
  <c r="O467" i="75"/>
  <c r="R500" i="75"/>
  <c r="S500" i="75" s="1"/>
  <c r="O453" i="75"/>
  <c r="P326" i="75"/>
  <c r="P327" i="75" s="1"/>
  <c r="P325" i="75"/>
  <c r="O325" i="75"/>
  <c r="R325" i="75" s="1"/>
  <c r="O326" i="75"/>
  <c r="O327" i="75" s="1"/>
  <c r="O304" i="75" a="1"/>
  <c r="O318" i="75" a="1"/>
  <c r="P467" i="75"/>
  <c r="P502" i="75"/>
  <c r="O488" i="75"/>
  <c r="P367" i="75"/>
  <c r="P368" i="75"/>
  <c r="P369" i="75" s="1"/>
  <c r="O368" i="75"/>
  <c r="O367" i="75"/>
  <c r="O369" i="75" s="1"/>
  <c r="P488" i="75"/>
  <c r="O340" i="75"/>
  <c r="P340" i="75"/>
  <c r="P339" i="75"/>
  <c r="O339" i="75"/>
  <c r="O297" i="75" a="1"/>
  <c r="P410" i="75"/>
  <c r="O409" i="75"/>
  <c r="P409" i="75"/>
  <c r="R409" i="75" s="1"/>
  <c r="S409" i="75" s="1"/>
  <c r="O410" i="75"/>
  <c r="S493" i="75"/>
  <c r="O332" i="75" a="1"/>
  <c r="P376" i="75"/>
  <c r="P382" i="75"/>
  <c r="O381" i="75"/>
  <c r="P381" i="75"/>
  <c r="R381" i="75" s="1"/>
  <c r="S381" i="75" s="1"/>
  <c r="O382" i="75"/>
  <c r="O383" i="75" s="1"/>
  <c r="P495" i="75"/>
  <c r="R444" i="75"/>
  <c r="S444" i="75" s="1"/>
  <c r="R479" i="75"/>
  <c r="S479" i="75" s="1"/>
  <c r="P432" i="75"/>
  <c r="R430" i="75"/>
  <c r="S430" i="75" s="1"/>
  <c r="O283" i="75" a="1"/>
  <c r="O276" i="75" a="1"/>
  <c r="O311" i="75" a="1"/>
  <c r="P397" i="75"/>
  <c r="R395" i="75"/>
  <c r="S395" i="75" s="1"/>
  <c r="P403" i="75"/>
  <c r="O403" i="75"/>
  <c r="O402" i="75"/>
  <c r="P402" i="75"/>
  <c r="P460" i="75"/>
  <c r="R458" i="75"/>
  <c r="S458" i="75" s="1"/>
  <c r="O397" i="75"/>
  <c r="O439" i="75"/>
  <c r="O290" i="75" a="1"/>
  <c r="P417" i="75"/>
  <c r="O417" i="75"/>
  <c r="P416" i="75"/>
  <c r="O416" i="75"/>
  <c r="P439" i="75"/>
  <c r="R437" i="75"/>
  <c r="S437" i="75" s="1"/>
  <c r="O390" i="75"/>
  <c r="P361" i="75"/>
  <c r="P362" i="75" s="1"/>
  <c r="P360" i="75"/>
  <c r="O361" i="75"/>
  <c r="O360" i="75"/>
  <c r="P424" i="75"/>
  <c r="O424" i="75"/>
  <c r="O423" i="75"/>
  <c r="P423" i="75"/>
  <c r="M273" i="75"/>
  <c r="L273" i="75"/>
  <c r="M272" i="75"/>
  <c r="L272" i="75"/>
  <c r="M271" i="75"/>
  <c r="L271" i="75"/>
  <c r="M270" i="75"/>
  <c r="L270" i="75"/>
  <c r="M269" i="75"/>
  <c r="L269" i="75"/>
  <c r="M266" i="75"/>
  <c r="L266" i="75"/>
  <c r="M265" i="75"/>
  <c r="L265" i="75"/>
  <c r="M264" i="75"/>
  <c r="L264" i="75"/>
  <c r="M263" i="75"/>
  <c r="L263" i="75"/>
  <c r="M262" i="75"/>
  <c r="L262" i="75"/>
  <c r="M259" i="75"/>
  <c r="L259" i="75"/>
  <c r="M258" i="75"/>
  <c r="L258" i="75"/>
  <c r="M257" i="75"/>
  <c r="L257" i="75"/>
  <c r="M256" i="75"/>
  <c r="L256" i="75"/>
  <c r="M255" i="75"/>
  <c r="L255" i="75"/>
  <c r="M252" i="75"/>
  <c r="L252" i="75"/>
  <c r="M251" i="75"/>
  <c r="L251" i="75"/>
  <c r="M250" i="75"/>
  <c r="L250" i="75"/>
  <c r="M249" i="75"/>
  <c r="L249" i="75"/>
  <c r="M248" i="75"/>
  <c r="L248" i="75"/>
  <c r="M245" i="75"/>
  <c r="L245" i="75"/>
  <c r="M244" i="75"/>
  <c r="L244" i="75"/>
  <c r="M243" i="75"/>
  <c r="L243" i="75"/>
  <c r="M242" i="75"/>
  <c r="L242" i="75"/>
  <c r="M241" i="75"/>
  <c r="O241" i="75" s="1" a="1"/>
  <c r="L241" i="75"/>
  <c r="M238" i="75"/>
  <c r="L238" i="75"/>
  <c r="M237" i="75"/>
  <c r="L237" i="75"/>
  <c r="M236" i="75"/>
  <c r="L236" i="75"/>
  <c r="M235" i="75"/>
  <c r="L235" i="75"/>
  <c r="M234" i="75"/>
  <c r="O234" i="75" s="1" a="1"/>
  <c r="L234" i="75"/>
  <c r="P291" i="75" l="1"/>
  <c r="O290" i="75"/>
  <c r="O291" i="75"/>
  <c r="O292" i="75" s="1"/>
  <c r="P290" i="75"/>
  <c r="R290" i="75" s="1"/>
  <c r="S290" i="75" s="1"/>
  <c r="P341" i="75"/>
  <c r="R339" i="75"/>
  <c r="S339" i="75" s="1"/>
  <c r="O425" i="75"/>
  <c r="P404" i="75"/>
  <c r="R402" i="75"/>
  <c r="S402" i="75" s="1"/>
  <c r="O362" i="75"/>
  <c r="P383" i="75"/>
  <c r="P235" i="75"/>
  <c r="O235" i="75"/>
  <c r="O234" i="75"/>
  <c r="P234" i="75"/>
  <c r="R234" i="75" s="1"/>
  <c r="S234" i="75" s="1"/>
  <c r="R360" i="75"/>
  <c r="S360" i="75" s="1"/>
  <c r="O404" i="75"/>
  <c r="R367" i="75"/>
  <c r="S367" i="75" s="1"/>
  <c r="P242" i="75"/>
  <c r="O242" i="75"/>
  <c r="P241" i="75"/>
  <c r="O241" i="75"/>
  <c r="O269" i="75" a="1"/>
  <c r="P333" i="75"/>
  <c r="O332" i="75"/>
  <c r="P332" i="75"/>
  <c r="O333" i="75"/>
  <c r="O334" i="75" s="1"/>
  <c r="R353" i="75"/>
  <c r="S353" i="75" s="1"/>
  <c r="O355" i="75"/>
  <c r="O248" i="75" a="1"/>
  <c r="O411" i="75"/>
  <c r="P355" i="75"/>
  <c r="P319" i="75"/>
  <c r="O319" i="75"/>
  <c r="O320" i="75" s="1"/>
  <c r="O318" i="75"/>
  <c r="P318" i="75"/>
  <c r="R318" i="75" s="1"/>
  <c r="S318" i="75" s="1"/>
  <c r="P277" i="75"/>
  <c r="O277" i="75"/>
  <c r="P276" i="75"/>
  <c r="O276" i="75"/>
  <c r="O278" i="75" s="1"/>
  <c r="P305" i="75"/>
  <c r="O304" i="75"/>
  <c r="P304" i="75"/>
  <c r="R304" i="75" s="1"/>
  <c r="O305" i="75"/>
  <c r="O306" i="75" s="1"/>
  <c r="R416" i="75"/>
  <c r="S416" i="75" s="1"/>
  <c r="P284" i="75"/>
  <c r="O283" i="75"/>
  <c r="P283" i="75"/>
  <c r="O284" i="75"/>
  <c r="P411" i="75"/>
  <c r="P425" i="75"/>
  <c r="R423" i="75"/>
  <c r="S423" i="75" s="1"/>
  <c r="O255" i="75" a="1"/>
  <c r="O262" i="75" a="1"/>
  <c r="P298" i="75"/>
  <c r="O298" i="75"/>
  <c r="P297" i="75"/>
  <c r="R297" i="75" s="1"/>
  <c r="S297" i="75" s="1"/>
  <c r="O297" i="75"/>
  <c r="S325" i="75"/>
  <c r="R346" i="75"/>
  <c r="S346" i="75" s="1"/>
  <c r="P311" i="75"/>
  <c r="O312" i="75"/>
  <c r="O311" i="75"/>
  <c r="P312" i="75"/>
  <c r="P313" i="75" s="1"/>
  <c r="O418" i="75"/>
  <c r="P418" i="75"/>
  <c r="O341" i="75"/>
  <c r="M231" i="75"/>
  <c r="L231" i="75"/>
  <c r="M230" i="75"/>
  <c r="L230" i="75"/>
  <c r="M229" i="75"/>
  <c r="L229" i="75"/>
  <c r="M228" i="75"/>
  <c r="L228" i="75"/>
  <c r="M227" i="75"/>
  <c r="L227" i="75"/>
  <c r="O227" i="75" l="1" a="1"/>
  <c r="R311" i="75"/>
  <c r="S311" i="75" s="1"/>
  <c r="R332" i="75"/>
  <c r="S332" i="75" s="1"/>
  <c r="O299" i="75"/>
  <c r="O313" i="75"/>
  <c r="P299" i="75"/>
  <c r="P256" i="75"/>
  <c r="O255" i="75"/>
  <c r="P255" i="75"/>
  <c r="R255" i="75" s="1"/>
  <c r="O256" i="75"/>
  <c r="O257" i="75" s="1"/>
  <c r="R241" i="75"/>
  <c r="S241" i="75" s="1"/>
  <c r="O236" i="75"/>
  <c r="P236" i="75"/>
  <c r="R276" i="75"/>
  <c r="S276" i="75" s="1"/>
  <c r="P249" i="75"/>
  <c r="P250" i="75" s="1"/>
  <c r="O249" i="75"/>
  <c r="O250" i="75" s="1"/>
  <c r="P248" i="75"/>
  <c r="R248" i="75" s="1"/>
  <c r="O248" i="75"/>
  <c r="S304" i="75"/>
  <c r="P306" i="75"/>
  <c r="P334" i="75"/>
  <c r="P243" i="75"/>
  <c r="P270" i="75"/>
  <c r="O269" i="75"/>
  <c r="P269" i="75"/>
  <c r="R269" i="75" s="1"/>
  <c r="S269" i="75" s="1"/>
  <c r="O270" i="75"/>
  <c r="O271" i="75" s="1"/>
  <c r="P278" i="75"/>
  <c r="P285" i="75"/>
  <c r="R283" i="75"/>
  <c r="S283" i="75" s="1"/>
  <c r="O263" i="75"/>
  <c r="O264" i="75" s="1"/>
  <c r="P263" i="75"/>
  <c r="P264" i="75" s="1"/>
  <c r="O262" i="75"/>
  <c r="P262" i="75"/>
  <c r="O243" i="75"/>
  <c r="O285" i="75"/>
  <c r="P320" i="75"/>
  <c r="P292" i="75"/>
  <c r="M224" i="75"/>
  <c r="L224" i="75"/>
  <c r="M223" i="75"/>
  <c r="L223" i="75"/>
  <c r="M222" i="75"/>
  <c r="L222" i="75"/>
  <c r="M221" i="75"/>
  <c r="L221" i="75"/>
  <c r="M220" i="75"/>
  <c r="L220" i="75"/>
  <c r="M217" i="75"/>
  <c r="L217" i="75"/>
  <c r="M216" i="75"/>
  <c r="L216" i="75"/>
  <c r="M215" i="75"/>
  <c r="L215" i="75"/>
  <c r="M214" i="75"/>
  <c r="L214" i="75"/>
  <c r="M213" i="75"/>
  <c r="L213" i="75"/>
  <c r="M210" i="75"/>
  <c r="L210" i="75"/>
  <c r="M209" i="75"/>
  <c r="L209" i="75"/>
  <c r="M208" i="75"/>
  <c r="L208" i="75"/>
  <c r="M207" i="75"/>
  <c r="L207" i="75"/>
  <c r="M206" i="75"/>
  <c r="L206" i="75"/>
  <c r="M203" i="75"/>
  <c r="L203" i="75"/>
  <c r="M202" i="75"/>
  <c r="L202" i="75"/>
  <c r="M201" i="75"/>
  <c r="L201" i="75"/>
  <c r="M200" i="75"/>
  <c r="L200" i="75"/>
  <c r="M199" i="75"/>
  <c r="L199" i="75"/>
  <c r="M196" i="75"/>
  <c r="L196" i="75"/>
  <c r="M195" i="75"/>
  <c r="L195" i="75"/>
  <c r="M194" i="75"/>
  <c r="L194" i="75"/>
  <c r="M193" i="75"/>
  <c r="L193" i="75"/>
  <c r="M192" i="75"/>
  <c r="L192" i="75"/>
  <c r="M189" i="75"/>
  <c r="L189" i="75"/>
  <c r="M188" i="75"/>
  <c r="L188" i="75"/>
  <c r="M187" i="75"/>
  <c r="L187" i="75"/>
  <c r="M186" i="75"/>
  <c r="L186" i="75"/>
  <c r="M185" i="75"/>
  <c r="O185" i="75" s="1" a="1"/>
  <c r="L185" i="75"/>
  <c r="P186" i="75" l="1"/>
  <c r="O186" i="75"/>
  <c r="P185" i="75"/>
  <c r="O185" i="75"/>
  <c r="O220" i="75" a="1"/>
  <c r="O213" i="75" a="1"/>
  <c r="P271" i="75"/>
  <c r="P257" i="75"/>
  <c r="O192" i="75" a="1"/>
  <c r="S255" i="75"/>
  <c r="O206" i="75" a="1"/>
  <c r="O199" i="75" a="1"/>
  <c r="R262" i="75"/>
  <c r="S262" i="75" s="1"/>
  <c r="S248" i="75"/>
  <c r="O228" i="75"/>
  <c r="O229" i="75" s="1"/>
  <c r="P228" i="75"/>
  <c r="O227" i="75"/>
  <c r="P227" i="75"/>
  <c r="L157" i="75"/>
  <c r="M157" i="75"/>
  <c r="L158" i="75"/>
  <c r="M158" i="75"/>
  <c r="L159" i="75"/>
  <c r="M159" i="75"/>
  <c r="L160" i="75"/>
  <c r="M160" i="75"/>
  <c r="L161" i="75"/>
  <c r="M161" i="75"/>
  <c r="L164" i="75"/>
  <c r="M164" i="75"/>
  <c r="L165" i="75"/>
  <c r="M165" i="75"/>
  <c r="L166" i="75"/>
  <c r="M166" i="75"/>
  <c r="L167" i="75"/>
  <c r="M167" i="75"/>
  <c r="L168" i="75"/>
  <c r="M168" i="75"/>
  <c r="M182" i="75"/>
  <c r="L182" i="75"/>
  <c r="M181" i="75"/>
  <c r="L181" i="75"/>
  <c r="M180" i="75"/>
  <c r="L180" i="75"/>
  <c r="M179" i="75"/>
  <c r="L179" i="75"/>
  <c r="M178" i="75"/>
  <c r="L178" i="75"/>
  <c r="M175" i="75"/>
  <c r="L175" i="75"/>
  <c r="M174" i="75"/>
  <c r="L174" i="75"/>
  <c r="M173" i="75"/>
  <c r="L173" i="75"/>
  <c r="M172" i="75"/>
  <c r="L172" i="75"/>
  <c r="M171" i="75"/>
  <c r="L171" i="75"/>
  <c r="O164" i="75" l="1" a="1"/>
  <c r="P199" i="75"/>
  <c r="O200" i="75"/>
  <c r="O199" i="75"/>
  <c r="O201" i="75" s="1"/>
  <c r="P200" i="75"/>
  <c r="P201" i="75" s="1"/>
  <c r="P193" i="75"/>
  <c r="P192" i="75"/>
  <c r="O193" i="75"/>
  <c r="O192" i="75"/>
  <c r="O178" i="75" a="1"/>
  <c r="O171" i="75" a="1"/>
  <c r="P207" i="75"/>
  <c r="O206" i="75"/>
  <c r="O207" i="75"/>
  <c r="O208" i="75" s="1"/>
  <c r="P206" i="75"/>
  <c r="P214" i="75"/>
  <c r="P215" i="75" s="1"/>
  <c r="P213" i="75"/>
  <c r="O213" i="75"/>
  <c r="O214" i="75"/>
  <c r="O215" i="75" s="1"/>
  <c r="R185" i="75"/>
  <c r="S185" i="75" s="1"/>
  <c r="P221" i="75"/>
  <c r="P220" i="75"/>
  <c r="O221" i="75"/>
  <c r="O220" i="75"/>
  <c r="O157" i="75" a="1"/>
  <c r="P229" i="75"/>
  <c r="R227" i="75"/>
  <c r="S227" i="75" s="1"/>
  <c r="O187" i="75"/>
  <c r="P187" i="75"/>
  <c r="M154" i="75"/>
  <c r="L154" i="75"/>
  <c r="M153" i="75"/>
  <c r="L153" i="75"/>
  <c r="M152" i="75"/>
  <c r="L152" i="75"/>
  <c r="M151" i="75"/>
  <c r="L151" i="75"/>
  <c r="M150" i="75"/>
  <c r="L150" i="75"/>
  <c r="M147" i="75"/>
  <c r="L147" i="75"/>
  <c r="M146" i="75"/>
  <c r="L146" i="75"/>
  <c r="M145" i="75"/>
  <c r="L145" i="75"/>
  <c r="M144" i="75"/>
  <c r="L144" i="75"/>
  <c r="M143" i="75"/>
  <c r="O143" i="75" s="1" a="1"/>
  <c r="L143" i="75"/>
  <c r="M140" i="75"/>
  <c r="L140" i="75"/>
  <c r="M139" i="75"/>
  <c r="L139" i="75"/>
  <c r="M138" i="75"/>
  <c r="L138" i="75"/>
  <c r="M137" i="75"/>
  <c r="L137" i="75"/>
  <c r="M136" i="75"/>
  <c r="L136" i="75"/>
  <c r="M133" i="75"/>
  <c r="L133" i="75"/>
  <c r="M132" i="75"/>
  <c r="L132" i="75"/>
  <c r="M131" i="75"/>
  <c r="L131" i="75"/>
  <c r="M130" i="75"/>
  <c r="L130" i="75"/>
  <c r="M129" i="75"/>
  <c r="L129" i="75"/>
  <c r="M126" i="75"/>
  <c r="L126" i="75"/>
  <c r="M125" i="75"/>
  <c r="L125" i="75"/>
  <c r="M124" i="75"/>
  <c r="L124" i="75"/>
  <c r="M123" i="75"/>
  <c r="L123" i="75"/>
  <c r="M122" i="75"/>
  <c r="O122" i="75" s="1" a="1"/>
  <c r="L122" i="75"/>
  <c r="M119" i="75"/>
  <c r="L119" i="75"/>
  <c r="M118" i="75"/>
  <c r="L118" i="75"/>
  <c r="M117" i="75"/>
  <c r="L117" i="75"/>
  <c r="M116" i="75"/>
  <c r="L116" i="75"/>
  <c r="M115" i="75"/>
  <c r="L115" i="75"/>
  <c r="P143" i="75" l="1"/>
  <c r="P144" i="75"/>
  <c r="P145" i="75" s="1"/>
  <c r="O144" i="75"/>
  <c r="O143" i="75"/>
  <c r="O145" i="75" s="1"/>
  <c r="P208" i="75"/>
  <c r="R206" i="75"/>
  <c r="S206" i="75" s="1"/>
  <c r="O136" i="75" a="1"/>
  <c r="O115" i="75" a="1"/>
  <c r="O222" i="75"/>
  <c r="P194" i="75"/>
  <c r="R192" i="75"/>
  <c r="S192" i="75" s="1"/>
  <c r="P172" i="75"/>
  <c r="O171" i="75"/>
  <c r="P171" i="75"/>
  <c r="R171" i="75" s="1"/>
  <c r="S171" i="75" s="1"/>
  <c r="O172" i="75"/>
  <c r="O173" i="75" s="1"/>
  <c r="O150" i="75" a="1"/>
  <c r="P222" i="75"/>
  <c r="R220" i="75"/>
  <c r="S220" i="75" s="1"/>
  <c r="P123" i="75"/>
  <c r="O122" i="75"/>
  <c r="P122" i="75"/>
  <c r="O123" i="75"/>
  <c r="O124" i="75" s="1"/>
  <c r="P158" i="75"/>
  <c r="O157" i="75"/>
  <c r="P157" i="75"/>
  <c r="O158" i="75"/>
  <c r="O159" i="75" s="1"/>
  <c r="O194" i="75"/>
  <c r="R213" i="75"/>
  <c r="S213" i="75" s="1"/>
  <c r="R199" i="75"/>
  <c r="S199" i="75" s="1"/>
  <c r="P179" i="75"/>
  <c r="O178" i="75"/>
  <c r="P178" i="75"/>
  <c r="R178" i="75" s="1"/>
  <c r="S178" i="75" s="1"/>
  <c r="O179" i="75"/>
  <c r="O129" i="75" a="1"/>
  <c r="P165" i="75"/>
  <c r="O164" i="75"/>
  <c r="P164" i="75"/>
  <c r="O165" i="75"/>
  <c r="O166" i="75" s="1"/>
  <c r="M112" i="75"/>
  <c r="L112" i="75"/>
  <c r="M111" i="75"/>
  <c r="L111" i="75"/>
  <c r="M110" i="75"/>
  <c r="L110" i="75"/>
  <c r="M109" i="75"/>
  <c r="L109" i="75"/>
  <c r="M108" i="75"/>
  <c r="O108" i="75" s="1" a="1"/>
  <c r="L108" i="75"/>
  <c r="M105" i="75"/>
  <c r="L105" i="75"/>
  <c r="M104" i="75"/>
  <c r="L104" i="75"/>
  <c r="M103" i="75"/>
  <c r="L103" i="75"/>
  <c r="M102" i="75"/>
  <c r="L102" i="75"/>
  <c r="M101" i="75"/>
  <c r="L101" i="75"/>
  <c r="M98" i="75"/>
  <c r="L98" i="75"/>
  <c r="M97" i="75"/>
  <c r="L97" i="75"/>
  <c r="M96" i="75"/>
  <c r="L96" i="75"/>
  <c r="M95" i="75"/>
  <c r="L95" i="75"/>
  <c r="M94" i="75"/>
  <c r="L94" i="75"/>
  <c r="P137" i="75" l="1"/>
  <c r="O136" i="75"/>
  <c r="P136" i="75"/>
  <c r="O137" i="75"/>
  <c r="O138" i="75" s="1"/>
  <c r="P151" i="75"/>
  <c r="O151" i="75"/>
  <c r="O150" i="75"/>
  <c r="P150" i="75"/>
  <c r="P159" i="75"/>
  <c r="R157" i="75"/>
  <c r="S157" i="75" s="1"/>
  <c r="P124" i="75"/>
  <c r="R122" i="75"/>
  <c r="S122" i="75" s="1"/>
  <c r="P109" i="75"/>
  <c r="O109" i="75"/>
  <c r="O108" i="75"/>
  <c r="O110" i="75" s="1"/>
  <c r="P108" i="75"/>
  <c r="P180" i="75"/>
  <c r="P173" i="75"/>
  <c r="O101" i="75" a="1"/>
  <c r="O94" i="75" a="1"/>
  <c r="P166" i="75"/>
  <c r="R164" i="75"/>
  <c r="S164" i="75" s="1"/>
  <c r="P116" i="75"/>
  <c r="O115" i="75"/>
  <c r="P115" i="75"/>
  <c r="R115" i="75" s="1"/>
  <c r="O116" i="75"/>
  <c r="O117" i="75" s="1"/>
  <c r="P130" i="75"/>
  <c r="O130" i="75"/>
  <c r="O129" i="75"/>
  <c r="P129" i="75"/>
  <c r="R129" i="75" s="1"/>
  <c r="S129" i="75" s="1"/>
  <c r="O180" i="75"/>
  <c r="R143" i="75"/>
  <c r="S143" i="75" s="1"/>
  <c r="L73" i="75"/>
  <c r="L74" i="75"/>
  <c r="L75" i="75"/>
  <c r="L76" i="75"/>
  <c r="L77" i="75"/>
  <c r="M91" i="75"/>
  <c r="L91" i="75"/>
  <c r="M90" i="75"/>
  <c r="L90" i="75"/>
  <c r="M89" i="75"/>
  <c r="L89" i="75"/>
  <c r="M88" i="75"/>
  <c r="L88" i="75"/>
  <c r="M87" i="75"/>
  <c r="L87" i="75"/>
  <c r="M84" i="75"/>
  <c r="L84" i="75"/>
  <c r="M83" i="75"/>
  <c r="L83" i="75"/>
  <c r="M82" i="75"/>
  <c r="L82" i="75"/>
  <c r="M81" i="75"/>
  <c r="L81" i="75"/>
  <c r="M80" i="75"/>
  <c r="L80" i="75"/>
  <c r="M77" i="75"/>
  <c r="M76" i="75"/>
  <c r="M75" i="75"/>
  <c r="M74" i="75"/>
  <c r="M73" i="75"/>
  <c r="O73" i="75" s="1" a="1"/>
  <c r="M70" i="75"/>
  <c r="L70" i="75"/>
  <c r="M69" i="75"/>
  <c r="L69" i="75"/>
  <c r="M68" i="75"/>
  <c r="L68" i="75"/>
  <c r="M67" i="75"/>
  <c r="L67" i="75"/>
  <c r="M66" i="75"/>
  <c r="L66" i="75"/>
  <c r="M63" i="75"/>
  <c r="L63" i="75"/>
  <c r="M62" i="75"/>
  <c r="L62" i="75"/>
  <c r="M61" i="75"/>
  <c r="L61" i="75"/>
  <c r="M60" i="75"/>
  <c r="L60" i="75"/>
  <c r="M59" i="75"/>
  <c r="L59" i="75"/>
  <c r="M56" i="75"/>
  <c r="L56" i="75"/>
  <c r="M55" i="75"/>
  <c r="L55" i="75"/>
  <c r="M54" i="75"/>
  <c r="L54" i="75"/>
  <c r="M53" i="75"/>
  <c r="L53" i="75"/>
  <c r="M52" i="75"/>
  <c r="O52" i="75" s="1" a="1"/>
  <c r="L52" i="75"/>
  <c r="M49" i="75"/>
  <c r="L49" i="75"/>
  <c r="M48" i="75"/>
  <c r="L48" i="75"/>
  <c r="M47" i="75"/>
  <c r="L47" i="75"/>
  <c r="M46" i="75"/>
  <c r="L46" i="75"/>
  <c r="M45" i="75"/>
  <c r="L45" i="75"/>
  <c r="M42" i="75"/>
  <c r="L42" i="75"/>
  <c r="M41" i="75"/>
  <c r="L41" i="75"/>
  <c r="M40" i="75"/>
  <c r="L40" i="75"/>
  <c r="M39" i="75"/>
  <c r="L39" i="75"/>
  <c r="M38" i="75"/>
  <c r="O38" i="75" s="1" a="1"/>
  <c r="L38" i="75"/>
  <c r="P110" i="75" l="1"/>
  <c r="R108" i="75"/>
  <c r="S108" i="75" s="1"/>
  <c r="O131" i="75"/>
  <c r="S115" i="75"/>
  <c r="O87" i="75" a="1"/>
  <c r="O80" i="75" a="1"/>
  <c r="P152" i="75"/>
  <c r="R150" i="75"/>
  <c r="S150" i="75" s="1"/>
  <c r="P53" i="75"/>
  <c r="O53" i="75"/>
  <c r="O52" i="75"/>
  <c r="O54" i="75" s="1"/>
  <c r="P52" i="75"/>
  <c r="O66" i="75" a="1"/>
  <c r="P117" i="75"/>
  <c r="P74" i="75"/>
  <c r="P75" i="75" s="1"/>
  <c r="O73" i="75"/>
  <c r="P73" i="75"/>
  <c r="O74" i="75"/>
  <c r="O152" i="75"/>
  <c r="P131" i="75"/>
  <c r="P95" i="75"/>
  <c r="O94" i="75"/>
  <c r="P94" i="75"/>
  <c r="O95" i="75"/>
  <c r="O96" i="75" s="1"/>
  <c r="P101" i="75"/>
  <c r="P102" i="75"/>
  <c r="P103" i="75" s="1"/>
  <c r="O102" i="75"/>
  <c r="O103" i="75" s="1"/>
  <c r="O101" i="75"/>
  <c r="P138" i="75"/>
  <c r="R136" i="75"/>
  <c r="S136" i="75" s="1"/>
  <c r="O45" i="75" a="1"/>
  <c r="P39" i="75"/>
  <c r="O38" i="75"/>
  <c r="P38" i="75"/>
  <c r="O39" i="75"/>
  <c r="O40" i="75" s="1"/>
  <c r="O59" i="75" a="1"/>
  <c r="M35" i="75"/>
  <c r="L35" i="75"/>
  <c r="M34" i="75"/>
  <c r="L34" i="75"/>
  <c r="M33" i="75"/>
  <c r="L33" i="75"/>
  <c r="M32" i="75"/>
  <c r="L32" i="75"/>
  <c r="M31" i="75"/>
  <c r="O31" i="75" s="1" a="1"/>
  <c r="L31" i="75"/>
  <c r="M28" i="75"/>
  <c r="L28" i="75"/>
  <c r="M27" i="75"/>
  <c r="L27" i="75"/>
  <c r="M26" i="75"/>
  <c r="L26" i="75"/>
  <c r="M25" i="75"/>
  <c r="L25" i="75"/>
  <c r="M24" i="75"/>
  <c r="L24" i="75"/>
  <c r="P46" i="75" l="1"/>
  <c r="O46" i="75"/>
  <c r="P45" i="75"/>
  <c r="O45" i="75"/>
  <c r="O32" i="75"/>
  <c r="P31" i="75"/>
  <c r="P32" i="75"/>
  <c r="P33" i="75" s="1"/>
  <c r="O31" i="75"/>
  <c r="O33" i="75" s="1"/>
  <c r="P67" i="75"/>
  <c r="O66" i="75"/>
  <c r="P66" i="75"/>
  <c r="O67" i="75"/>
  <c r="O68" i="75" s="1"/>
  <c r="O24" i="75" a="1"/>
  <c r="P96" i="75"/>
  <c r="R94" i="75"/>
  <c r="S94" i="75" s="1"/>
  <c r="P81" i="75"/>
  <c r="P80" i="75"/>
  <c r="O81" i="75"/>
  <c r="O80" i="75"/>
  <c r="P59" i="75"/>
  <c r="P60" i="75"/>
  <c r="P61" i="75" s="1"/>
  <c r="O60" i="75"/>
  <c r="O59" i="75"/>
  <c r="O61" i="75" s="1"/>
  <c r="P88" i="75"/>
  <c r="O87" i="75"/>
  <c r="P87" i="75"/>
  <c r="R87" i="75" s="1"/>
  <c r="S87" i="75" s="1"/>
  <c r="O88" i="75"/>
  <c r="O89" i="75" s="1"/>
  <c r="P54" i="75"/>
  <c r="R52" i="75"/>
  <c r="S52" i="75" s="1"/>
  <c r="R101" i="75"/>
  <c r="S101" i="75" s="1"/>
  <c r="P40" i="75"/>
  <c r="R38" i="75"/>
  <c r="S38" i="75" s="1"/>
  <c r="O75" i="75"/>
  <c r="R73" i="75"/>
  <c r="S73" i="75" s="1"/>
  <c r="M21" i="75"/>
  <c r="L21" i="75"/>
  <c r="M20" i="75"/>
  <c r="L20" i="75"/>
  <c r="M19" i="75"/>
  <c r="L19" i="75"/>
  <c r="M18" i="75"/>
  <c r="L18" i="75"/>
  <c r="M17" i="75"/>
  <c r="O17" i="75" s="1" a="1"/>
  <c r="L17" i="75"/>
  <c r="P25" i="75" l="1"/>
  <c r="O24" i="75"/>
  <c r="P24" i="75"/>
  <c r="O25" i="75"/>
  <c r="O26" i="75" s="1"/>
  <c r="P68" i="75"/>
  <c r="R66" i="75"/>
  <c r="S66" i="75" s="1"/>
  <c r="P18" i="75"/>
  <c r="O17" i="75"/>
  <c r="P17" i="75"/>
  <c r="O18" i="75"/>
  <c r="O19" i="75" s="1"/>
  <c r="O47" i="75"/>
  <c r="P89" i="75"/>
  <c r="R31" i="75"/>
  <c r="S31" i="75" s="1"/>
  <c r="R59" i="75"/>
  <c r="S59" i="75" s="1"/>
  <c r="P47" i="75"/>
  <c r="R45" i="75"/>
  <c r="S45" i="75" s="1"/>
  <c r="O82" i="75"/>
  <c r="P82" i="75"/>
  <c r="R80" i="75"/>
  <c r="S80" i="75" s="1"/>
  <c r="M14" i="75"/>
  <c r="L14" i="75"/>
  <c r="M13" i="75"/>
  <c r="L13" i="75"/>
  <c r="M12" i="75"/>
  <c r="L12" i="75"/>
  <c r="M11" i="75"/>
  <c r="L11" i="75"/>
  <c r="M10" i="75"/>
  <c r="L10" i="75"/>
  <c r="P19" i="75" l="1"/>
  <c r="R17" i="75"/>
  <c r="S17" i="75" s="1"/>
  <c r="P26" i="75"/>
  <c r="R24" i="75"/>
  <c r="S24" i="75" s="1"/>
  <c r="O10" i="75" a="1"/>
  <c r="O10" i="75" s="1"/>
  <c r="P11" i="75" l="1"/>
  <c r="O11" i="75"/>
  <c r="O12" i="75" s="1"/>
  <c r="P10" i="75"/>
  <c r="R10" i="75" s="1"/>
  <c r="S10" i="75" s="1"/>
  <c r="P12" i="75" l="1"/>
  <c r="W85" i="70"/>
  <c r="W57" i="70" l="1"/>
  <c r="V57" i="70"/>
  <c r="W56" i="70"/>
  <c r="V56" i="70"/>
  <c r="W39" i="70"/>
  <c r="V40" i="70"/>
  <c r="W60" i="70"/>
  <c r="W61" i="70"/>
  <c r="V61" i="70"/>
  <c r="V60" i="70"/>
  <c r="W59" i="70"/>
  <c r="V59" i="70"/>
  <c r="W58" i="70"/>
  <c r="V58" i="70"/>
  <c r="V41" i="70"/>
  <c r="W41" i="70"/>
  <c r="V42" i="70"/>
  <c r="W42" i="70"/>
  <c r="V43" i="70"/>
  <c r="W43" i="70"/>
  <c r="V45" i="70"/>
  <c r="W45" i="70"/>
  <c r="V46" i="70"/>
  <c r="W46" i="70"/>
  <c r="V47" i="70"/>
  <c r="W47" i="70"/>
  <c r="V48" i="70"/>
  <c r="W48" i="70"/>
  <c r="V49" i="70"/>
  <c r="W49" i="70"/>
  <c r="V50" i="70"/>
  <c r="W50" i="70"/>
  <c r="V51" i="70"/>
  <c r="W51" i="70"/>
  <c r="V52" i="70"/>
  <c r="W52" i="70"/>
  <c r="V53" i="70"/>
  <c r="W53" i="70"/>
  <c r="V54" i="70"/>
  <c r="W54" i="70"/>
  <c r="V55" i="70"/>
  <c r="W55" i="70"/>
  <c r="V85" i="70"/>
  <c r="W84" i="70"/>
  <c r="V84" i="70"/>
  <c r="W83" i="70"/>
  <c r="V83" i="70"/>
  <c r="W82" i="70"/>
  <c r="V82" i="70"/>
  <c r="W81" i="70"/>
  <c r="V81" i="70"/>
  <c r="W80" i="70"/>
  <c r="V80" i="70"/>
  <c r="W79" i="70"/>
  <c r="V79" i="70"/>
  <c r="W78" i="70"/>
  <c r="V78" i="70"/>
  <c r="W77" i="70"/>
  <c r="V77" i="70"/>
  <c r="W76" i="70"/>
  <c r="V76" i="70"/>
  <c r="W75" i="70"/>
  <c r="V75" i="70"/>
  <c r="W74" i="70"/>
  <c r="V74" i="70"/>
  <c r="W73" i="70"/>
  <c r="V73" i="70"/>
  <c r="W72" i="70"/>
  <c r="V72" i="70"/>
  <c r="W71" i="70"/>
  <c r="V71" i="70"/>
  <c r="W70" i="70"/>
  <c r="V70" i="70"/>
  <c r="W69" i="70"/>
  <c r="V69" i="70"/>
  <c r="W68" i="70"/>
  <c r="V68" i="70"/>
  <c r="W67" i="70"/>
  <c r="V67" i="70"/>
  <c r="W66" i="70"/>
  <c r="V66" i="70"/>
  <c r="W65" i="70"/>
  <c r="V65" i="70"/>
  <c r="W40" i="70"/>
  <c r="V39" i="70"/>
  <c r="V15" i="70" l="1"/>
  <c r="W15" i="70"/>
  <c r="V16" i="70"/>
  <c r="W16" i="70"/>
  <c r="N1246" i="67" l="1"/>
  <c r="M1246" i="67"/>
  <c r="N1245" i="67"/>
  <c r="M1245" i="67"/>
  <c r="N1244" i="67"/>
  <c r="M1244" i="67"/>
  <c r="N1243" i="67"/>
  <c r="M1243" i="67"/>
  <c r="N1242" i="67"/>
  <c r="M1242" i="67"/>
  <c r="N1239" i="67"/>
  <c r="M1239" i="67"/>
  <c r="N1238" i="67"/>
  <c r="M1238" i="67"/>
  <c r="N1237" i="67"/>
  <c r="M1237" i="67"/>
  <c r="N1236" i="67"/>
  <c r="M1236" i="67"/>
  <c r="N1235" i="67"/>
  <c r="M1235" i="67"/>
  <c r="N1232" i="67"/>
  <c r="M1232" i="67"/>
  <c r="N1231" i="67"/>
  <c r="M1231" i="67"/>
  <c r="N1230" i="67"/>
  <c r="M1230" i="67"/>
  <c r="N1229" i="67"/>
  <c r="M1229" i="67"/>
  <c r="N1228" i="67"/>
  <c r="M1228" i="67"/>
  <c r="N1225" i="67"/>
  <c r="M1225" i="67"/>
  <c r="N1224" i="67"/>
  <c r="M1224" i="67"/>
  <c r="N1223" i="67"/>
  <c r="M1223" i="67"/>
  <c r="N1222" i="67"/>
  <c r="M1222" i="67"/>
  <c r="N1221" i="67"/>
  <c r="M1221" i="67"/>
  <c r="N1218" i="67"/>
  <c r="M1218" i="67"/>
  <c r="N1217" i="67"/>
  <c r="M1217" i="67"/>
  <c r="N1216" i="67"/>
  <c r="M1216" i="67"/>
  <c r="N1215" i="67"/>
  <c r="M1215" i="67"/>
  <c r="N1214" i="67"/>
  <c r="M1214" i="67"/>
  <c r="N1211" i="67"/>
  <c r="M1211" i="67"/>
  <c r="N1210" i="67"/>
  <c r="M1210" i="67"/>
  <c r="N1209" i="67"/>
  <c r="M1209" i="67"/>
  <c r="N1208" i="67"/>
  <c r="M1208" i="67"/>
  <c r="N1207" i="67"/>
  <c r="M1207" i="67"/>
  <c r="N1204" i="67"/>
  <c r="M1204" i="67"/>
  <c r="N1203" i="67"/>
  <c r="M1203" i="67"/>
  <c r="N1202" i="67"/>
  <c r="M1202" i="67"/>
  <c r="N1201" i="67"/>
  <c r="M1201" i="67"/>
  <c r="N1200" i="67"/>
  <c r="M1200" i="67"/>
  <c r="N1197" i="67"/>
  <c r="M1197" i="67"/>
  <c r="N1196" i="67"/>
  <c r="M1196" i="67"/>
  <c r="N1195" i="67"/>
  <c r="M1195" i="67"/>
  <c r="N1194" i="67"/>
  <c r="M1194" i="67"/>
  <c r="N1193" i="67"/>
  <c r="M1193" i="67"/>
  <c r="N1190" i="67"/>
  <c r="M1190" i="67"/>
  <c r="N1189" i="67"/>
  <c r="M1189" i="67"/>
  <c r="N1188" i="67"/>
  <c r="M1188" i="67"/>
  <c r="N1187" i="67"/>
  <c r="M1187" i="67"/>
  <c r="N1186" i="67"/>
  <c r="M1186" i="67"/>
  <c r="N1183" i="67"/>
  <c r="M1183" i="67"/>
  <c r="N1182" i="67"/>
  <c r="M1182" i="67"/>
  <c r="N1181" i="67"/>
  <c r="M1181" i="67"/>
  <c r="N1180" i="67"/>
  <c r="M1180" i="67"/>
  <c r="N1179" i="67"/>
  <c r="M1179" i="67"/>
  <c r="N1176" i="67"/>
  <c r="M1176" i="67"/>
  <c r="N1175" i="67"/>
  <c r="M1175" i="67"/>
  <c r="N1174" i="67"/>
  <c r="M1174" i="67"/>
  <c r="N1173" i="67"/>
  <c r="M1173" i="67"/>
  <c r="N1172" i="67"/>
  <c r="M1172" i="67"/>
  <c r="N1169" i="67"/>
  <c r="M1169" i="67"/>
  <c r="N1168" i="67"/>
  <c r="M1168" i="67"/>
  <c r="N1167" i="67"/>
  <c r="M1167" i="67"/>
  <c r="N1166" i="67"/>
  <c r="M1166" i="67"/>
  <c r="N1165" i="67"/>
  <c r="M1165" i="67"/>
  <c r="N1162" i="67" l="1"/>
  <c r="M1162" i="67"/>
  <c r="N1161" i="67"/>
  <c r="M1161" i="67"/>
  <c r="N1160" i="67"/>
  <c r="M1160" i="67"/>
  <c r="N1159" i="67"/>
  <c r="M1159" i="67"/>
  <c r="N1158" i="67"/>
  <c r="M1158" i="67"/>
  <c r="N1155" i="67"/>
  <c r="M1155" i="67"/>
  <c r="N1154" i="67"/>
  <c r="M1154" i="67"/>
  <c r="N1153" i="67"/>
  <c r="M1153" i="67"/>
  <c r="N1152" i="67"/>
  <c r="M1152" i="67"/>
  <c r="N1151" i="67"/>
  <c r="M1151" i="67"/>
  <c r="N1148" i="67"/>
  <c r="M1148" i="67"/>
  <c r="N1147" i="67"/>
  <c r="M1147" i="67"/>
  <c r="N1146" i="67"/>
  <c r="M1146" i="67"/>
  <c r="N1145" i="67"/>
  <c r="M1145" i="67"/>
  <c r="N1144" i="67"/>
  <c r="M1144" i="67"/>
  <c r="N1141" i="67"/>
  <c r="M1141" i="67"/>
  <c r="N1140" i="67"/>
  <c r="M1140" i="67"/>
  <c r="N1139" i="67"/>
  <c r="M1139" i="67"/>
  <c r="N1138" i="67"/>
  <c r="M1138" i="67"/>
  <c r="N1137" i="67"/>
  <c r="M1137" i="67"/>
  <c r="N1134" i="67"/>
  <c r="M1134" i="67"/>
  <c r="N1133" i="67"/>
  <c r="M1133" i="67"/>
  <c r="N1132" i="67"/>
  <c r="M1132" i="67"/>
  <c r="N1131" i="67"/>
  <c r="M1131" i="67"/>
  <c r="N1130" i="67"/>
  <c r="M1130" i="67"/>
  <c r="N1127" i="67" l="1"/>
  <c r="M1127" i="67"/>
  <c r="N1126" i="67"/>
  <c r="M1126" i="67"/>
  <c r="N1125" i="67"/>
  <c r="M1125" i="67"/>
  <c r="N1124" i="67"/>
  <c r="M1124" i="67"/>
  <c r="N1123" i="67"/>
  <c r="M1123" i="67"/>
  <c r="N1120" i="67"/>
  <c r="M1120" i="67"/>
  <c r="N1119" i="67"/>
  <c r="M1119" i="67"/>
  <c r="N1118" i="67"/>
  <c r="M1118" i="67"/>
  <c r="N1117" i="67"/>
  <c r="M1117" i="67"/>
  <c r="N1116" i="67"/>
  <c r="M1116" i="67"/>
  <c r="N1113" i="67"/>
  <c r="M1113" i="67"/>
  <c r="N1112" i="67"/>
  <c r="M1112" i="67"/>
  <c r="N1111" i="67"/>
  <c r="M1111" i="67"/>
  <c r="N1110" i="67"/>
  <c r="M1110" i="67"/>
  <c r="N1109" i="67"/>
  <c r="M1109" i="67"/>
  <c r="W24" i="70" l="1"/>
  <c r="W25" i="70"/>
  <c r="W26" i="70"/>
  <c r="W27" i="70"/>
  <c r="W28" i="70"/>
  <c r="W29" i="70"/>
  <c r="W30" i="70"/>
  <c r="W31" i="70"/>
  <c r="W32" i="70"/>
  <c r="W33" i="70"/>
  <c r="W34" i="70"/>
  <c r="W35" i="70"/>
  <c r="V17" i="70"/>
  <c r="V18" i="70"/>
  <c r="V19" i="70"/>
  <c r="V20" i="70"/>
  <c r="V21" i="70"/>
  <c r="V22" i="70"/>
  <c r="V23" i="70"/>
  <c r="V24" i="70"/>
  <c r="V25" i="70"/>
  <c r="V26" i="70"/>
  <c r="V27" i="70"/>
  <c r="V28" i="70"/>
  <c r="V29" i="70"/>
  <c r="V30" i="70"/>
  <c r="V31" i="70"/>
  <c r="V32" i="70"/>
  <c r="V33" i="70"/>
  <c r="V34" i="70"/>
  <c r="V35" i="70"/>
  <c r="W20" i="70"/>
  <c r="W21" i="70"/>
  <c r="W22" i="70"/>
  <c r="W23" i="70"/>
  <c r="W19" i="70"/>
  <c r="W18" i="70"/>
  <c r="W17" i="70"/>
  <c r="N1106" i="67" l="1"/>
  <c r="M1106" i="67"/>
  <c r="N1105" i="67"/>
  <c r="M1105" i="67"/>
  <c r="N1104" i="67"/>
  <c r="M1104" i="67"/>
  <c r="N1103" i="67"/>
  <c r="M1103" i="67"/>
  <c r="N1102" i="67"/>
  <c r="M1102" i="67"/>
  <c r="N1099" i="67"/>
  <c r="M1099" i="67"/>
  <c r="N1098" i="67"/>
  <c r="M1098" i="67"/>
  <c r="N1097" i="67"/>
  <c r="M1097" i="67"/>
  <c r="N1096" i="67"/>
  <c r="M1096" i="67"/>
  <c r="N1095" i="67"/>
  <c r="M1095" i="67"/>
  <c r="N1092" i="67"/>
  <c r="M1092" i="67"/>
  <c r="N1091" i="67"/>
  <c r="M1091" i="67"/>
  <c r="N1090" i="67"/>
  <c r="M1090" i="67"/>
  <c r="N1089" i="67"/>
  <c r="M1089" i="67"/>
  <c r="N1088" i="67"/>
  <c r="M1088" i="67"/>
  <c r="N1085" i="67"/>
  <c r="M1085" i="67"/>
  <c r="N1084" i="67"/>
  <c r="M1084" i="67"/>
  <c r="N1083" i="67"/>
  <c r="M1083" i="67"/>
  <c r="N1082" i="67"/>
  <c r="M1082" i="67"/>
  <c r="N1081" i="67"/>
  <c r="M1081" i="67"/>
  <c r="N1078" i="67"/>
  <c r="M1078" i="67"/>
  <c r="N1077" i="67"/>
  <c r="M1077" i="67"/>
  <c r="N1076" i="67"/>
  <c r="M1076" i="67"/>
  <c r="N1075" i="67"/>
  <c r="M1075" i="67"/>
  <c r="N1074" i="67"/>
  <c r="M1074" i="67"/>
  <c r="N1071" i="67"/>
  <c r="M1071" i="67"/>
  <c r="N1070" i="67"/>
  <c r="M1070" i="67"/>
  <c r="N1069" i="67"/>
  <c r="M1069" i="67"/>
  <c r="N1068" i="67"/>
  <c r="M1068" i="67"/>
  <c r="N1067" i="67"/>
  <c r="M1067" i="67"/>
  <c r="Y1360" i="65" l="1"/>
  <c r="X1360" i="65"/>
  <c r="W1360" i="65"/>
  <c r="Y1359" i="65"/>
  <c r="X1359" i="65"/>
  <c r="W1359" i="65"/>
  <c r="Y1358" i="65"/>
  <c r="X1358" i="65"/>
  <c r="W1358" i="65"/>
  <c r="Y1357" i="65"/>
  <c r="X1357" i="65"/>
  <c r="W1357" i="65"/>
  <c r="Y1356" i="65"/>
  <c r="AF1356" i="65" s="1" a="1"/>
  <c r="X1356" i="65"/>
  <c r="AD1356" i="65" s="1" a="1"/>
  <c r="W1356" i="65"/>
  <c r="AB1356" i="65" s="1" a="1"/>
  <c r="AC1357" i="65" l="1"/>
  <c r="AB1357" i="65"/>
  <c r="AB1356" i="65"/>
  <c r="AB1358" i="65" s="1"/>
  <c r="AC1356" i="65"/>
  <c r="AI1356" i="65" s="1"/>
  <c r="AJ1356" i="65" s="1"/>
  <c r="AE1356" i="65"/>
  <c r="AE1357" i="65"/>
  <c r="AE1358" i="65" s="1"/>
  <c r="AD1357" i="65"/>
  <c r="AD1356" i="65"/>
  <c r="AG1357" i="65"/>
  <c r="AF1356" i="65"/>
  <c r="AG1356" i="65"/>
  <c r="AO1356" i="65" s="1"/>
  <c r="AF1357" i="65"/>
  <c r="AF1358" i="65" s="1"/>
  <c r="N1064" i="67"/>
  <c r="M1064" i="67"/>
  <c r="N1063" i="67"/>
  <c r="M1063" i="67"/>
  <c r="N1062" i="67"/>
  <c r="M1062" i="67"/>
  <c r="N1061" i="67"/>
  <c r="M1061" i="67"/>
  <c r="N1060" i="67"/>
  <c r="M1060" i="67"/>
  <c r="N1057" i="67"/>
  <c r="M1057" i="67"/>
  <c r="N1056" i="67"/>
  <c r="M1056" i="67"/>
  <c r="N1055" i="67"/>
  <c r="M1055" i="67"/>
  <c r="N1054" i="67"/>
  <c r="M1054" i="67"/>
  <c r="N1053" i="67"/>
  <c r="M1053" i="67"/>
  <c r="N1050" i="67"/>
  <c r="M1050" i="67"/>
  <c r="N1049" i="67"/>
  <c r="M1049" i="67"/>
  <c r="N1048" i="67"/>
  <c r="M1048" i="67"/>
  <c r="N1047" i="67"/>
  <c r="M1047" i="67"/>
  <c r="N1046" i="67"/>
  <c r="M1046" i="67"/>
  <c r="N1043" i="67"/>
  <c r="M1043" i="67"/>
  <c r="N1042" i="67"/>
  <c r="M1042" i="67"/>
  <c r="N1041" i="67"/>
  <c r="M1041" i="67"/>
  <c r="N1040" i="67"/>
  <c r="M1040" i="67"/>
  <c r="N1039" i="67"/>
  <c r="M1039" i="67"/>
  <c r="N1036" i="67"/>
  <c r="M1036" i="67"/>
  <c r="N1035" i="67"/>
  <c r="M1035" i="67"/>
  <c r="N1034" i="67"/>
  <c r="M1034" i="67"/>
  <c r="N1033" i="67"/>
  <c r="M1033" i="67"/>
  <c r="N1032" i="67"/>
  <c r="M1032" i="67"/>
  <c r="N1029" i="67"/>
  <c r="M1029" i="67"/>
  <c r="N1028" i="67"/>
  <c r="M1028" i="67"/>
  <c r="N1027" i="67"/>
  <c r="M1027" i="67"/>
  <c r="N1026" i="67"/>
  <c r="M1026" i="67"/>
  <c r="N1025" i="67"/>
  <c r="M1025" i="67"/>
  <c r="N1022" i="67"/>
  <c r="M1022" i="67"/>
  <c r="N1021" i="67"/>
  <c r="M1021" i="67"/>
  <c r="N1020" i="67"/>
  <c r="M1020" i="67"/>
  <c r="N1019" i="67"/>
  <c r="M1019" i="67"/>
  <c r="N1018" i="67"/>
  <c r="M1018" i="67"/>
  <c r="N1015" i="67"/>
  <c r="M1015" i="67"/>
  <c r="N1014" i="67"/>
  <c r="M1014" i="67"/>
  <c r="N1013" i="67"/>
  <c r="M1013" i="67"/>
  <c r="N1012" i="67"/>
  <c r="M1012" i="67"/>
  <c r="N1011" i="67"/>
  <c r="M1011" i="67"/>
  <c r="Y1352" i="65"/>
  <c r="X1352" i="65"/>
  <c r="W1352" i="65"/>
  <c r="Y1351" i="65"/>
  <c r="X1351" i="65"/>
  <c r="W1351" i="65"/>
  <c r="Y1350" i="65"/>
  <c r="X1350" i="65"/>
  <c r="W1350" i="65"/>
  <c r="Y1349" i="65"/>
  <c r="X1349" i="65"/>
  <c r="W1349" i="65"/>
  <c r="Y1348" i="65"/>
  <c r="X1348" i="65"/>
  <c r="W1348" i="65"/>
  <c r="Y1344" i="65"/>
  <c r="X1344" i="65"/>
  <c r="W1344" i="65"/>
  <c r="Y1343" i="65"/>
  <c r="X1343" i="65"/>
  <c r="W1343" i="65"/>
  <c r="Y1342" i="65"/>
  <c r="X1342" i="65"/>
  <c r="W1342" i="65"/>
  <c r="Y1341" i="65"/>
  <c r="X1341" i="65"/>
  <c r="W1341" i="65"/>
  <c r="Y1340" i="65"/>
  <c r="X1340" i="65"/>
  <c r="W1340" i="65"/>
  <c r="Y1336" i="65"/>
  <c r="X1336" i="65"/>
  <c r="W1336" i="65"/>
  <c r="Y1335" i="65"/>
  <c r="X1335" i="65"/>
  <c r="W1335" i="65"/>
  <c r="Y1334" i="65"/>
  <c r="X1334" i="65"/>
  <c r="W1334" i="65"/>
  <c r="Y1333" i="65"/>
  <c r="X1333" i="65"/>
  <c r="W1333" i="65"/>
  <c r="Y1332" i="65"/>
  <c r="X1332" i="65"/>
  <c r="W1332" i="65"/>
  <c r="Y1328" i="65"/>
  <c r="X1328" i="65"/>
  <c r="W1328" i="65"/>
  <c r="Y1327" i="65"/>
  <c r="X1327" i="65"/>
  <c r="W1327" i="65"/>
  <c r="Y1326" i="65"/>
  <c r="X1326" i="65"/>
  <c r="W1326" i="65"/>
  <c r="Y1325" i="65"/>
  <c r="X1325" i="65"/>
  <c r="W1325" i="65"/>
  <c r="Y1324" i="65"/>
  <c r="X1324" i="65"/>
  <c r="W1324" i="65"/>
  <c r="Y1320" i="65"/>
  <c r="X1320" i="65"/>
  <c r="W1320" i="65"/>
  <c r="Y1319" i="65"/>
  <c r="X1319" i="65"/>
  <c r="W1319" i="65"/>
  <c r="Y1318" i="65"/>
  <c r="X1318" i="65"/>
  <c r="W1318" i="65"/>
  <c r="Y1317" i="65"/>
  <c r="X1317" i="65"/>
  <c r="W1317" i="65"/>
  <c r="Y1316" i="65"/>
  <c r="X1316" i="65"/>
  <c r="W1316" i="65"/>
  <c r="Y1312" i="65"/>
  <c r="X1312" i="65"/>
  <c r="W1312" i="65"/>
  <c r="Y1311" i="65"/>
  <c r="X1311" i="65"/>
  <c r="W1311" i="65"/>
  <c r="Y1310" i="65"/>
  <c r="X1310" i="65"/>
  <c r="W1310" i="65"/>
  <c r="Y1309" i="65"/>
  <c r="X1309" i="65"/>
  <c r="W1309" i="65"/>
  <c r="Y1308" i="65"/>
  <c r="X1308" i="65"/>
  <c r="W1308" i="65"/>
  <c r="AP1356" i="65" l="1"/>
  <c r="AL1356" i="65"/>
  <c r="AM1356" i="65" s="1"/>
  <c r="AB1332" i="65" a="1"/>
  <c r="AB1348" i="65" a="1"/>
  <c r="AD1358" i="65"/>
  <c r="AB1324" i="65" a="1"/>
  <c r="AB1340" i="65" a="1"/>
  <c r="AF1348" i="65" a="1"/>
  <c r="AD1308" i="65" a="1"/>
  <c r="AD1324" i="65" a="1"/>
  <c r="AD1348" i="65" a="1"/>
  <c r="AF1340" i="65" a="1"/>
  <c r="AF1324" i="65" a="1"/>
  <c r="AG1358" i="65"/>
  <c r="AB1316" i="65" a="1"/>
  <c r="AB1308" i="65" a="1"/>
  <c r="AF1308" i="65" a="1"/>
  <c r="AD1340" i="65" a="1"/>
  <c r="AD1332" i="65" a="1"/>
  <c r="AF1332" i="65" a="1"/>
  <c r="AD1316" i="65" a="1"/>
  <c r="AF1316" i="65" a="1"/>
  <c r="AC1358" i="65"/>
  <c r="N1008" i="67"/>
  <c r="M1008" i="67"/>
  <c r="N1007" i="67"/>
  <c r="M1007" i="67"/>
  <c r="N1006" i="67"/>
  <c r="M1006" i="67"/>
  <c r="N1005" i="67"/>
  <c r="M1005" i="67"/>
  <c r="N1004" i="67"/>
  <c r="M1004" i="67"/>
  <c r="N1001" i="67"/>
  <c r="M1001" i="67"/>
  <c r="N1000" i="67"/>
  <c r="M1000" i="67"/>
  <c r="N999" i="67"/>
  <c r="M999" i="67"/>
  <c r="N998" i="67"/>
  <c r="M998" i="67"/>
  <c r="N997" i="67"/>
  <c r="M997" i="67"/>
  <c r="N994" i="67"/>
  <c r="M994" i="67"/>
  <c r="N993" i="67"/>
  <c r="M993" i="67"/>
  <c r="N992" i="67"/>
  <c r="M992" i="67"/>
  <c r="N991" i="67"/>
  <c r="M991" i="67"/>
  <c r="N990" i="67"/>
  <c r="M990" i="67"/>
  <c r="N987" i="67"/>
  <c r="M987" i="67"/>
  <c r="N986" i="67"/>
  <c r="M986" i="67"/>
  <c r="N985" i="67"/>
  <c r="M985" i="67"/>
  <c r="N984" i="67"/>
  <c r="M984" i="67"/>
  <c r="N983" i="67"/>
  <c r="M983" i="67"/>
  <c r="N980" i="67"/>
  <c r="M980" i="67"/>
  <c r="N979" i="67"/>
  <c r="M979" i="67"/>
  <c r="N978" i="67"/>
  <c r="M978" i="67"/>
  <c r="N977" i="67"/>
  <c r="M977" i="67"/>
  <c r="N976" i="67"/>
  <c r="M976" i="67"/>
  <c r="N973" i="67"/>
  <c r="M973" i="67"/>
  <c r="N972" i="67"/>
  <c r="M972" i="67"/>
  <c r="N971" i="67"/>
  <c r="M971" i="67"/>
  <c r="N970" i="67"/>
  <c r="M970" i="67"/>
  <c r="N969" i="67"/>
  <c r="M969" i="67"/>
  <c r="N966" i="67"/>
  <c r="M966" i="67"/>
  <c r="N965" i="67"/>
  <c r="M965" i="67"/>
  <c r="N964" i="67"/>
  <c r="M964" i="67"/>
  <c r="N963" i="67"/>
  <c r="M963" i="67"/>
  <c r="N962" i="67"/>
  <c r="M962" i="67"/>
  <c r="Y1304" i="65"/>
  <c r="X1304" i="65"/>
  <c r="W1304" i="65"/>
  <c r="Y1303" i="65"/>
  <c r="X1303" i="65"/>
  <c r="W1303" i="65"/>
  <c r="Y1302" i="65"/>
  <c r="X1302" i="65"/>
  <c r="W1302" i="65"/>
  <c r="Y1301" i="65"/>
  <c r="X1301" i="65"/>
  <c r="W1301" i="65"/>
  <c r="Y1300" i="65"/>
  <c r="X1300" i="65"/>
  <c r="W1300" i="65"/>
  <c r="Y1296" i="65"/>
  <c r="X1296" i="65"/>
  <c r="W1296" i="65"/>
  <c r="Y1295" i="65"/>
  <c r="X1295" i="65"/>
  <c r="W1295" i="65"/>
  <c r="Y1294" i="65"/>
  <c r="X1294" i="65"/>
  <c r="W1294" i="65"/>
  <c r="Y1293" i="65"/>
  <c r="X1293" i="65"/>
  <c r="W1293" i="65"/>
  <c r="Y1292" i="65"/>
  <c r="X1292" i="65"/>
  <c r="W1292" i="65"/>
  <c r="Y1288" i="65"/>
  <c r="X1288" i="65"/>
  <c r="W1288" i="65"/>
  <c r="Y1287" i="65"/>
  <c r="X1287" i="65"/>
  <c r="W1287" i="65"/>
  <c r="Y1286" i="65"/>
  <c r="X1286" i="65"/>
  <c r="W1286" i="65"/>
  <c r="Y1285" i="65"/>
  <c r="X1285" i="65"/>
  <c r="W1285" i="65"/>
  <c r="Y1284" i="65"/>
  <c r="X1284" i="65"/>
  <c r="W1284" i="65"/>
  <c r="Y1280" i="65"/>
  <c r="X1280" i="65"/>
  <c r="W1280" i="65"/>
  <c r="Y1279" i="65"/>
  <c r="X1279" i="65"/>
  <c r="W1279" i="65"/>
  <c r="Y1278" i="65"/>
  <c r="X1278" i="65"/>
  <c r="W1278" i="65"/>
  <c r="Y1277" i="65"/>
  <c r="X1277" i="65"/>
  <c r="W1277" i="65"/>
  <c r="Y1276" i="65"/>
  <c r="X1276" i="65"/>
  <c r="W1276" i="65"/>
  <c r="Y1272" i="65"/>
  <c r="X1272" i="65"/>
  <c r="W1272" i="65"/>
  <c r="Y1271" i="65"/>
  <c r="X1271" i="65"/>
  <c r="W1271" i="65"/>
  <c r="Y1270" i="65"/>
  <c r="X1270" i="65"/>
  <c r="W1270" i="65"/>
  <c r="Y1269" i="65"/>
  <c r="X1269" i="65"/>
  <c r="W1269" i="65"/>
  <c r="Y1268" i="65"/>
  <c r="X1268" i="65"/>
  <c r="W1268" i="65"/>
  <c r="Y1264" i="65"/>
  <c r="X1264" i="65"/>
  <c r="W1264" i="65"/>
  <c r="Y1263" i="65"/>
  <c r="X1263" i="65"/>
  <c r="W1263" i="65"/>
  <c r="Y1262" i="65"/>
  <c r="X1262" i="65"/>
  <c r="W1262" i="65"/>
  <c r="Y1261" i="65"/>
  <c r="X1261" i="65"/>
  <c r="W1261" i="65"/>
  <c r="Y1260" i="65"/>
  <c r="X1260" i="65"/>
  <c r="W1260" i="65"/>
  <c r="Y1256" i="65"/>
  <c r="X1256" i="65"/>
  <c r="W1256" i="65"/>
  <c r="Y1255" i="65"/>
  <c r="X1255" i="65"/>
  <c r="W1255" i="65"/>
  <c r="Y1254" i="65"/>
  <c r="X1254" i="65"/>
  <c r="W1254" i="65"/>
  <c r="Y1253" i="65"/>
  <c r="X1253" i="65"/>
  <c r="W1253" i="65"/>
  <c r="Y1252" i="65"/>
  <c r="X1252" i="65"/>
  <c r="W1252" i="65"/>
  <c r="AF1309" i="65" l="1"/>
  <c r="AF1308" i="65"/>
  <c r="AF1310" i="65" s="1"/>
  <c r="AG1308" i="65"/>
  <c r="AO1308" i="65" s="1"/>
  <c r="AG1309" i="65"/>
  <c r="AG1310" i="65" s="1"/>
  <c r="AC1309" i="65"/>
  <c r="AC1308" i="65"/>
  <c r="AB1308" i="65"/>
  <c r="AB1309" i="65"/>
  <c r="AE1341" i="65"/>
  <c r="AE1340" i="65"/>
  <c r="AD1341" i="65"/>
  <c r="AD1340" i="65"/>
  <c r="AB1316" i="65"/>
  <c r="AC1316" i="65"/>
  <c r="AB1317" i="65"/>
  <c r="AC1317" i="65"/>
  <c r="AG1325" i="65"/>
  <c r="AG1324" i="65"/>
  <c r="AF1325" i="65"/>
  <c r="AF1324" i="65"/>
  <c r="AB1300" i="65" a="1"/>
  <c r="AF1341" i="65"/>
  <c r="AG1341" i="65"/>
  <c r="AG1340" i="65"/>
  <c r="AF1340" i="65"/>
  <c r="AD1300" i="65" a="1"/>
  <c r="AE1349" i="65"/>
  <c r="AD1349" i="65"/>
  <c r="AE1348" i="65"/>
  <c r="AD1348" i="65"/>
  <c r="AB1284" i="65" a="1"/>
  <c r="AD1292" i="65" a="1"/>
  <c r="AF1300" i="65" a="1"/>
  <c r="AD1324" i="65"/>
  <c r="AE1325" i="65"/>
  <c r="AD1325" i="65"/>
  <c r="AD1326" i="65" s="1"/>
  <c r="AE1324" i="65"/>
  <c r="AL1324" i="65" s="1"/>
  <c r="AM1324" i="65" s="1"/>
  <c r="AF1292" i="65" a="1"/>
  <c r="AD1309" i="65"/>
  <c r="AD1308" i="65"/>
  <c r="AE1308" i="65"/>
  <c r="AL1308" i="65" s="1"/>
  <c r="AE1309" i="65"/>
  <c r="AE1310" i="65" s="1"/>
  <c r="AD1276" i="65" a="1"/>
  <c r="AF1284" i="65" a="1"/>
  <c r="AG1349" i="65"/>
  <c r="AF1349" i="65"/>
  <c r="AG1348" i="65"/>
  <c r="AF1348" i="65"/>
  <c r="AB1276" i="65" a="1"/>
  <c r="AB1260" i="65" a="1"/>
  <c r="AD1268" i="65" a="1"/>
  <c r="AF1276" i="65" a="1"/>
  <c r="AC1341" i="65"/>
  <c r="AB1340" i="65"/>
  <c r="AC1340" i="65"/>
  <c r="AB1341" i="65"/>
  <c r="AB1268" i="65" a="1"/>
  <c r="AF1268" i="65" a="1"/>
  <c r="AF1316" i="65"/>
  <c r="AF1317" i="65"/>
  <c r="AF1318" i="65" s="1"/>
  <c r="AG1316" i="65"/>
  <c r="AG1317" i="65"/>
  <c r="AB1325" i="65"/>
  <c r="AC1325" i="65"/>
  <c r="AC1326" i="65" s="1"/>
  <c r="AB1324" i="65"/>
  <c r="AC1324" i="65"/>
  <c r="AB1292" i="65" a="1"/>
  <c r="AB1252" i="65" a="1"/>
  <c r="AD1252" i="65" a="1"/>
  <c r="AF1260" i="65" a="1"/>
  <c r="AD1316" i="65"/>
  <c r="AE1316" i="65"/>
  <c r="AD1317" i="65"/>
  <c r="AE1317" i="65"/>
  <c r="AE1318" i="65" s="1"/>
  <c r="AF1252" i="65" a="1"/>
  <c r="AG1333" i="65"/>
  <c r="AG1332" i="65"/>
  <c r="AF1333" i="65"/>
  <c r="AF1332" i="65"/>
  <c r="AC1349" i="65"/>
  <c r="AC1350" i="65" s="1"/>
  <c r="AC1348" i="65"/>
  <c r="AB1349" i="65"/>
  <c r="AB1348" i="65"/>
  <c r="AD1284" i="65" a="1"/>
  <c r="AD1260" i="65" a="1"/>
  <c r="AE1333" i="65"/>
  <c r="AE1332" i="65"/>
  <c r="AD1333" i="65"/>
  <c r="AD1332" i="65"/>
  <c r="AB1332" i="65"/>
  <c r="AC1333" i="65"/>
  <c r="AB1333" i="65"/>
  <c r="AB1334" i="65" s="1"/>
  <c r="AC1332" i="65"/>
  <c r="N959" i="67"/>
  <c r="M959" i="67"/>
  <c r="N958" i="67"/>
  <c r="M958" i="67"/>
  <c r="N957" i="67"/>
  <c r="M957" i="67"/>
  <c r="N956" i="67"/>
  <c r="M956" i="67"/>
  <c r="N955" i="67"/>
  <c r="M955" i="67"/>
  <c r="N952" i="67"/>
  <c r="M952" i="67"/>
  <c r="N951" i="67"/>
  <c r="M951" i="67"/>
  <c r="N950" i="67"/>
  <c r="M950" i="67"/>
  <c r="N949" i="67"/>
  <c r="M949" i="67"/>
  <c r="N948" i="67"/>
  <c r="M948" i="67"/>
  <c r="N945" i="67"/>
  <c r="M945" i="67"/>
  <c r="N944" i="67"/>
  <c r="M944" i="67"/>
  <c r="N943" i="67"/>
  <c r="M943" i="67"/>
  <c r="N942" i="67"/>
  <c r="M942" i="67"/>
  <c r="N941" i="67"/>
  <c r="M941" i="67"/>
  <c r="N938" i="67"/>
  <c r="M938" i="67"/>
  <c r="N937" i="67"/>
  <c r="M937" i="67"/>
  <c r="N936" i="67"/>
  <c r="M936" i="67"/>
  <c r="N935" i="67"/>
  <c r="M935" i="67"/>
  <c r="N934" i="67"/>
  <c r="M934" i="67"/>
  <c r="N931" i="67"/>
  <c r="M931" i="67"/>
  <c r="N930" i="67"/>
  <c r="M930" i="67"/>
  <c r="N929" i="67"/>
  <c r="M929" i="67"/>
  <c r="N928" i="67"/>
  <c r="M928" i="67"/>
  <c r="N927" i="67"/>
  <c r="M927" i="67"/>
  <c r="N924" i="67"/>
  <c r="M924" i="67"/>
  <c r="N923" i="67"/>
  <c r="M923" i="67"/>
  <c r="N922" i="67"/>
  <c r="M922" i="67"/>
  <c r="N921" i="67"/>
  <c r="M921" i="67"/>
  <c r="N920" i="67"/>
  <c r="M920" i="67"/>
  <c r="Y1248" i="65"/>
  <c r="X1248" i="65"/>
  <c r="W1248" i="65"/>
  <c r="Y1247" i="65"/>
  <c r="X1247" i="65"/>
  <c r="W1247" i="65"/>
  <c r="Y1246" i="65"/>
  <c r="X1246" i="65"/>
  <c r="W1246" i="65"/>
  <c r="Y1245" i="65"/>
  <c r="X1245" i="65"/>
  <c r="W1245" i="65"/>
  <c r="Y1244" i="65"/>
  <c r="X1244" i="65"/>
  <c r="W1244" i="65"/>
  <c r="Y1240" i="65"/>
  <c r="X1240" i="65"/>
  <c r="W1240" i="65"/>
  <c r="Y1239" i="65"/>
  <c r="X1239" i="65"/>
  <c r="W1239" i="65"/>
  <c r="Y1238" i="65"/>
  <c r="X1238" i="65"/>
  <c r="W1238" i="65"/>
  <c r="Y1237" i="65"/>
  <c r="X1237" i="65"/>
  <c r="W1237" i="65"/>
  <c r="Y1236" i="65"/>
  <c r="X1236" i="65"/>
  <c r="W1236" i="65"/>
  <c r="Y1232" i="65"/>
  <c r="X1232" i="65"/>
  <c r="W1232" i="65"/>
  <c r="Y1231" i="65"/>
  <c r="X1231" i="65"/>
  <c r="W1231" i="65"/>
  <c r="Y1230" i="65"/>
  <c r="X1230" i="65"/>
  <c r="W1230" i="65"/>
  <c r="Y1229" i="65"/>
  <c r="X1229" i="65"/>
  <c r="W1229" i="65"/>
  <c r="Y1228" i="65"/>
  <c r="X1228" i="65"/>
  <c r="W1228" i="65"/>
  <c r="Y1224" i="65"/>
  <c r="X1224" i="65"/>
  <c r="W1224" i="65"/>
  <c r="Y1223" i="65"/>
  <c r="X1223" i="65"/>
  <c r="W1223" i="65"/>
  <c r="Y1222" i="65"/>
  <c r="X1222" i="65"/>
  <c r="W1222" i="65"/>
  <c r="Y1221" i="65"/>
  <c r="X1221" i="65"/>
  <c r="W1221" i="65"/>
  <c r="Y1220" i="65"/>
  <c r="X1220" i="65"/>
  <c r="W1220" i="65"/>
  <c r="Y1216" i="65"/>
  <c r="X1216" i="65"/>
  <c r="W1216" i="65"/>
  <c r="Y1215" i="65"/>
  <c r="X1215" i="65"/>
  <c r="W1215" i="65"/>
  <c r="Y1214" i="65"/>
  <c r="X1214" i="65"/>
  <c r="W1214" i="65"/>
  <c r="Y1213" i="65"/>
  <c r="X1213" i="65"/>
  <c r="W1213" i="65"/>
  <c r="Y1212" i="65"/>
  <c r="X1212" i="65"/>
  <c r="W1212" i="65"/>
  <c r="Y1208" i="65"/>
  <c r="X1208" i="65"/>
  <c r="W1208" i="65"/>
  <c r="Y1207" i="65"/>
  <c r="X1207" i="65"/>
  <c r="W1207" i="65"/>
  <c r="Y1206" i="65"/>
  <c r="X1206" i="65"/>
  <c r="W1206" i="65"/>
  <c r="Y1205" i="65"/>
  <c r="X1205" i="65"/>
  <c r="W1205" i="65"/>
  <c r="Y1204" i="65"/>
  <c r="X1204" i="65"/>
  <c r="W1204" i="65"/>
  <c r="Y1200" i="65"/>
  <c r="X1200" i="65"/>
  <c r="W1200" i="65"/>
  <c r="Y1199" i="65"/>
  <c r="X1199" i="65"/>
  <c r="W1199" i="65"/>
  <c r="Y1198" i="65"/>
  <c r="X1198" i="65"/>
  <c r="W1198" i="65"/>
  <c r="Y1197" i="65"/>
  <c r="X1197" i="65"/>
  <c r="W1197" i="65"/>
  <c r="Y1196" i="65"/>
  <c r="AF1196" i="65" s="1" a="1"/>
  <c r="X1196" i="65"/>
  <c r="W1196" i="65"/>
  <c r="AD1318" i="65" l="1"/>
  <c r="AL1316" i="65"/>
  <c r="AD1310" i="65"/>
  <c r="AB1310" i="65"/>
  <c r="AE1334" i="65"/>
  <c r="AC1342" i="65"/>
  <c r="AI1332" i="65"/>
  <c r="AC1318" i="65"/>
  <c r="AJ1332" i="65"/>
  <c r="AO1316" i="65"/>
  <c r="AP1316" i="65" s="1"/>
  <c r="AL1348" i="65"/>
  <c r="AM1348" i="65" s="1"/>
  <c r="AI1308" i="65"/>
  <c r="AJ1308" i="65" s="1"/>
  <c r="AI1324" i="65"/>
  <c r="AJ1324" i="65" s="1"/>
  <c r="AB1318" i="65"/>
  <c r="AG1318" i="65"/>
  <c r="AI1316" i="65"/>
  <c r="AJ1316" i="65" s="1"/>
  <c r="AG1334" i="65"/>
  <c r="AL1340" i="65"/>
  <c r="AM1340" i="65" s="1"/>
  <c r="AC1334" i="65"/>
  <c r="AM1308" i="65"/>
  <c r="AM1316" i="65"/>
  <c r="AO1340" i="65"/>
  <c r="AP1340" i="65" s="1"/>
  <c r="AL1332" i="65"/>
  <c r="AM1332" i="65" s="1"/>
  <c r="AI1340" i="65"/>
  <c r="AJ1340" i="65" s="1"/>
  <c r="AO1348" i="65"/>
  <c r="AP1348" i="65" s="1"/>
  <c r="AO1332" i="65"/>
  <c r="AP1332" i="65" s="1"/>
  <c r="AF1326" i="65"/>
  <c r="AP1308" i="65"/>
  <c r="AO1324" i="65"/>
  <c r="AP1324" i="65" s="1"/>
  <c r="AI1348" i="65"/>
  <c r="AJ1348" i="65" s="1"/>
  <c r="AD1292" i="65"/>
  <c r="AE1292" i="65"/>
  <c r="AE1293" i="65"/>
  <c r="AD1293" i="65"/>
  <c r="AB1284" i="65"/>
  <c r="AB1285" i="65"/>
  <c r="AB1286" i="65" s="1"/>
  <c r="AC1284" i="65"/>
  <c r="AC1285" i="65"/>
  <c r="AF1334" i="65"/>
  <c r="AF1350" i="65"/>
  <c r="AG1350" i="65"/>
  <c r="AG1284" i="65"/>
  <c r="AF1284" i="65"/>
  <c r="AG1285" i="65"/>
  <c r="AF1285" i="65"/>
  <c r="AD1350" i="65"/>
  <c r="AG1253" i="65"/>
  <c r="AF1252" i="65"/>
  <c r="AF1253" i="65"/>
  <c r="AG1252" i="65"/>
  <c r="AO1252" i="65" s="1"/>
  <c r="AD1277" i="65"/>
  <c r="AE1276" i="65"/>
  <c r="AD1276" i="65"/>
  <c r="AD1278" i="65" s="1"/>
  <c r="AE1277" i="65"/>
  <c r="AE1350" i="65"/>
  <c r="AD1342" i="65"/>
  <c r="AE1301" i="65"/>
  <c r="AD1300" i="65"/>
  <c r="AD1301" i="65"/>
  <c r="AE1300" i="65"/>
  <c r="AB1268" i="65"/>
  <c r="AC1268" i="65"/>
  <c r="AI1268" i="65" s="1"/>
  <c r="AC1269" i="65"/>
  <c r="AB1269" i="65"/>
  <c r="AE1342" i="65"/>
  <c r="AG1269" i="65"/>
  <c r="AF1269" i="65"/>
  <c r="AG1268" i="65"/>
  <c r="AF1268" i="65"/>
  <c r="AB1244" i="65" a="1"/>
  <c r="AD1334" i="65"/>
  <c r="AB1342" i="65"/>
  <c r="AB1236" i="65" a="1"/>
  <c r="AD1244" i="65" a="1"/>
  <c r="AG1342" i="65"/>
  <c r="AB1228" i="65" a="1"/>
  <c r="AD1236" i="65" a="1"/>
  <c r="AF1244" i="65" a="1"/>
  <c r="AF1260" i="65"/>
  <c r="AG1261" i="65"/>
  <c r="AF1261" i="65"/>
  <c r="AG1260" i="65"/>
  <c r="AG1293" i="65"/>
  <c r="AF1293" i="65"/>
  <c r="AG1292" i="65"/>
  <c r="AF1292" i="65"/>
  <c r="AF1342" i="65"/>
  <c r="AD1228" i="65" a="1"/>
  <c r="AD1260" i="65"/>
  <c r="AE1261" i="65"/>
  <c r="AD1261" i="65"/>
  <c r="AE1260" i="65"/>
  <c r="AE1253" i="65"/>
  <c r="AD1252" i="65"/>
  <c r="AD1253" i="65"/>
  <c r="AE1252" i="65"/>
  <c r="AC1300" i="65"/>
  <c r="AC1301" i="65"/>
  <c r="AB1301" i="65"/>
  <c r="AB1300" i="65"/>
  <c r="AC1310" i="65"/>
  <c r="AB1220" i="65" a="1"/>
  <c r="AD1220" i="65" a="1"/>
  <c r="AF1228" i="65" a="1"/>
  <c r="AE1284" i="65"/>
  <c r="AD1285" i="65"/>
  <c r="AD1284" i="65"/>
  <c r="AE1285" i="65"/>
  <c r="AC1253" i="65"/>
  <c r="AB1252" i="65"/>
  <c r="AB1253" i="65"/>
  <c r="AC1252" i="65"/>
  <c r="AG1277" i="65"/>
  <c r="AG1276" i="65"/>
  <c r="AF1277" i="65"/>
  <c r="AF1276" i="65"/>
  <c r="AF1220" i="65" a="1"/>
  <c r="AB1292" i="65"/>
  <c r="AC1292" i="65"/>
  <c r="AC1293" i="65"/>
  <c r="AC1294" i="65" s="1"/>
  <c r="AB1293" i="65"/>
  <c r="AD1268" i="65"/>
  <c r="AE1269" i="65"/>
  <c r="AD1269" i="65"/>
  <c r="AE1268" i="65"/>
  <c r="AE1326" i="65"/>
  <c r="AF1236" i="65" a="1"/>
  <c r="AD1212" i="65" a="1"/>
  <c r="AB1196" i="65" a="1"/>
  <c r="AD1204" i="65" a="1"/>
  <c r="AF1212" i="65" a="1"/>
  <c r="AB1350" i="65"/>
  <c r="AC1261" i="65"/>
  <c r="AB1261" i="65"/>
  <c r="AC1260" i="65"/>
  <c r="AB1260" i="65"/>
  <c r="AG1197" i="65"/>
  <c r="AG1196" i="65"/>
  <c r="AF1197" i="65"/>
  <c r="AF1196" i="65"/>
  <c r="AB1212" i="65" a="1"/>
  <c r="AB1204" i="65" a="1"/>
  <c r="AD1196" i="65" a="1"/>
  <c r="AF1204" i="65" a="1"/>
  <c r="AB1326" i="65"/>
  <c r="AB1276" i="65"/>
  <c r="AB1277" i="65"/>
  <c r="AB1278" i="65" s="1"/>
  <c r="AC1276" i="65"/>
  <c r="AC1277" i="65"/>
  <c r="AC1278" i="65" s="1"/>
  <c r="AG1301" i="65"/>
  <c r="AF1301" i="65"/>
  <c r="AF1300" i="65"/>
  <c r="AG1300" i="65"/>
  <c r="AO1300" i="65" s="1"/>
  <c r="AG1326" i="65"/>
  <c r="N917" i="67"/>
  <c r="M917" i="67"/>
  <c r="N916" i="67"/>
  <c r="M916" i="67"/>
  <c r="N915" i="67"/>
  <c r="M915" i="67"/>
  <c r="N914" i="67"/>
  <c r="M914" i="67"/>
  <c r="N913" i="67"/>
  <c r="M913" i="67"/>
  <c r="N910" i="67"/>
  <c r="M910" i="67"/>
  <c r="N909" i="67"/>
  <c r="M909" i="67"/>
  <c r="N908" i="67"/>
  <c r="M908" i="67"/>
  <c r="N907" i="67"/>
  <c r="M907" i="67"/>
  <c r="N906" i="67"/>
  <c r="M906" i="67"/>
  <c r="N903" i="67"/>
  <c r="M903" i="67"/>
  <c r="N902" i="67"/>
  <c r="M902" i="67"/>
  <c r="N901" i="67"/>
  <c r="M901" i="67"/>
  <c r="N900" i="67"/>
  <c r="M900" i="67"/>
  <c r="N899" i="67"/>
  <c r="M899" i="67"/>
  <c r="N896" i="67"/>
  <c r="M896" i="67"/>
  <c r="N895" i="67"/>
  <c r="M895" i="67"/>
  <c r="N894" i="67"/>
  <c r="M894" i="67"/>
  <c r="N893" i="67"/>
  <c r="M893" i="67"/>
  <c r="N892" i="67"/>
  <c r="M892" i="67"/>
  <c r="N889" i="67"/>
  <c r="M889" i="67"/>
  <c r="N888" i="67"/>
  <c r="M888" i="67"/>
  <c r="N887" i="67"/>
  <c r="M887" i="67"/>
  <c r="N886" i="67"/>
  <c r="M886" i="67"/>
  <c r="N885" i="67"/>
  <c r="M885" i="67"/>
  <c r="N882" i="67"/>
  <c r="M882" i="67"/>
  <c r="N881" i="67"/>
  <c r="M881" i="67"/>
  <c r="N880" i="67"/>
  <c r="M880" i="67"/>
  <c r="N879" i="67"/>
  <c r="M879" i="67"/>
  <c r="N878" i="67"/>
  <c r="M878" i="67"/>
  <c r="AO1260" i="65" l="1"/>
  <c r="AP1260" i="65" s="1"/>
  <c r="AP1252" i="65"/>
  <c r="AD1294" i="65"/>
  <c r="AF1262" i="65"/>
  <c r="AB1270" i="65"/>
  <c r="AL1292" i="65"/>
  <c r="AM1292" i="65" s="1"/>
  <c r="AI1284" i="65"/>
  <c r="AJ1284" i="65" s="1"/>
  <c r="AJ1268" i="65"/>
  <c r="AO1196" i="65"/>
  <c r="AP1196" i="65" s="1"/>
  <c r="AO1284" i="65"/>
  <c r="AP1284" i="65" s="1"/>
  <c r="AP1300" i="65"/>
  <c r="AB1294" i="65"/>
  <c r="AI1292" i="65"/>
  <c r="AJ1292" i="65" s="1"/>
  <c r="AE1278" i="65"/>
  <c r="AC1286" i="65"/>
  <c r="AD1262" i="65"/>
  <c r="AD1302" i="65"/>
  <c r="AO1292" i="65"/>
  <c r="AP1292" i="65" s="1"/>
  <c r="AI1276" i="65"/>
  <c r="AJ1276" i="65" s="1"/>
  <c r="AO1268" i="65"/>
  <c r="AP1268" i="65" s="1"/>
  <c r="AL1276" i="65"/>
  <c r="AM1276" i="65" s="1"/>
  <c r="AI1260" i="65"/>
  <c r="AJ1260" i="65" s="1"/>
  <c r="AF1278" i="65"/>
  <c r="AB1302" i="65"/>
  <c r="AO1276" i="65"/>
  <c r="AP1276" i="65" s="1"/>
  <c r="AG1278" i="65"/>
  <c r="AI1300" i="65"/>
  <c r="AJ1300" i="65" s="1"/>
  <c r="AF1254" i="65"/>
  <c r="AE1294" i="65"/>
  <c r="AB1262" i="65"/>
  <c r="AI1252" i="65"/>
  <c r="AJ1252" i="65" s="1"/>
  <c r="AL1252" i="65"/>
  <c r="AM1252" i="65" s="1"/>
  <c r="AB1254" i="65"/>
  <c r="AD1254" i="65"/>
  <c r="AC1270" i="65"/>
  <c r="AL1268" i="65"/>
  <c r="AM1268" i="65" s="1"/>
  <c r="AF1286" i="65"/>
  <c r="AL1284" i="65"/>
  <c r="AM1284" i="65" s="1"/>
  <c r="AD1270" i="65"/>
  <c r="AE1286" i="65"/>
  <c r="AL1260" i="65"/>
  <c r="AM1260" i="65" s="1"/>
  <c r="AL1300" i="65"/>
  <c r="AM1300" i="65" s="1"/>
  <c r="AG1286" i="65"/>
  <c r="AC1245" i="65"/>
  <c r="AB1245" i="65"/>
  <c r="AB1244" i="65"/>
  <c r="AC1244" i="65"/>
  <c r="AI1244" i="65" s="1"/>
  <c r="AC1213" i="65"/>
  <c r="AC1212" i="65"/>
  <c r="AB1212" i="65"/>
  <c r="AB1213" i="65"/>
  <c r="AG1237" i="65"/>
  <c r="AF1237" i="65"/>
  <c r="AG1236" i="65"/>
  <c r="AF1236" i="65"/>
  <c r="AF1270" i="65"/>
  <c r="AC1254" i="65"/>
  <c r="AE1236" i="65"/>
  <c r="AD1236" i="65"/>
  <c r="AD1237" i="65"/>
  <c r="AE1237" i="65"/>
  <c r="AC1229" i="65"/>
  <c r="AB1228" i="65"/>
  <c r="AC1228" i="65"/>
  <c r="AB1229" i="65"/>
  <c r="AE1213" i="65"/>
  <c r="AE1212" i="65"/>
  <c r="AD1212" i="65"/>
  <c r="AD1213" i="65"/>
  <c r="AG1262" i="65"/>
  <c r="AD1286" i="65"/>
  <c r="AE1262" i="65"/>
  <c r="AG1245" i="65"/>
  <c r="AG1244" i="65"/>
  <c r="AF1244" i="65"/>
  <c r="AF1245" i="65"/>
  <c r="AG1198" i="65"/>
  <c r="AE1270" i="65"/>
  <c r="AF1302" i="65"/>
  <c r="AG1302" i="65"/>
  <c r="AE1229" i="65"/>
  <c r="AD1228" i="65"/>
  <c r="AD1229" i="65"/>
  <c r="AE1228" i="65"/>
  <c r="AG1254" i="65"/>
  <c r="AB1197" i="65"/>
  <c r="AC1197" i="65"/>
  <c r="AC1196" i="65"/>
  <c r="AB1196" i="65"/>
  <c r="AE1254" i="65"/>
  <c r="AE1244" i="65"/>
  <c r="AD1245" i="65"/>
  <c r="AE1245" i="65"/>
  <c r="AD1244" i="65"/>
  <c r="AB1204" i="65"/>
  <c r="AC1205" i="65"/>
  <c r="AC1204" i="65"/>
  <c r="AB1205" i="65"/>
  <c r="AE1221" i="65"/>
  <c r="AD1220" i="65"/>
  <c r="AE1220" i="65"/>
  <c r="AD1221" i="65"/>
  <c r="AC1262" i="65"/>
  <c r="AC1237" i="65"/>
  <c r="AB1236" i="65"/>
  <c r="AB1237" i="65"/>
  <c r="AB1238" i="65" s="1"/>
  <c r="AC1236" i="65"/>
  <c r="AC1221" i="65"/>
  <c r="AB1221" i="65"/>
  <c r="AC1220" i="65"/>
  <c r="AB1220" i="65"/>
  <c r="AD1196" i="65"/>
  <c r="AE1197" i="65"/>
  <c r="AE1196" i="65"/>
  <c r="AD1197" i="65"/>
  <c r="AF1198" i="65"/>
  <c r="AG1221" i="65"/>
  <c r="AF1220" i="65"/>
  <c r="AF1221" i="65"/>
  <c r="AG1220" i="65"/>
  <c r="AG1270" i="65"/>
  <c r="AG1213" i="65"/>
  <c r="AF1212" i="65"/>
  <c r="AG1212" i="65"/>
  <c r="AF1213" i="65"/>
  <c r="AF1294" i="65"/>
  <c r="AG1229" i="65"/>
  <c r="AF1228" i="65"/>
  <c r="AF1229" i="65"/>
  <c r="AG1228" i="65"/>
  <c r="AG1205" i="65"/>
  <c r="AF1204" i="65"/>
  <c r="AF1205" i="65"/>
  <c r="AG1204" i="65"/>
  <c r="AO1204" i="65" s="1"/>
  <c r="AE1205" i="65"/>
  <c r="AE1204" i="65"/>
  <c r="AD1205" i="65"/>
  <c r="AD1204" i="65"/>
  <c r="AC1302" i="65"/>
  <c r="AG1294" i="65"/>
  <c r="AE1302" i="65"/>
  <c r="Y1192" i="65"/>
  <c r="X1192" i="65"/>
  <c r="W1192" i="65"/>
  <c r="Y1191" i="65"/>
  <c r="X1191" i="65"/>
  <c r="W1191" i="65"/>
  <c r="Y1190" i="65"/>
  <c r="X1190" i="65"/>
  <c r="W1190" i="65"/>
  <c r="Y1189" i="65"/>
  <c r="X1189" i="65"/>
  <c r="W1189" i="65"/>
  <c r="Y1188" i="65"/>
  <c r="X1188" i="65"/>
  <c r="W1188" i="65"/>
  <c r="Y1184" i="65"/>
  <c r="X1184" i="65"/>
  <c r="W1184" i="65"/>
  <c r="Y1183" i="65"/>
  <c r="X1183" i="65"/>
  <c r="W1183" i="65"/>
  <c r="Y1182" i="65"/>
  <c r="X1182" i="65"/>
  <c r="W1182" i="65"/>
  <c r="Y1181" i="65"/>
  <c r="X1181" i="65"/>
  <c r="W1181" i="65"/>
  <c r="Y1180" i="65"/>
  <c r="X1180" i="65"/>
  <c r="W1180" i="65"/>
  <c r="Y1176" i="65"/>
  <c r="X1176" i="65"/>
  <c r="W1176" i="65"/>
  <c r="Y1175" i="65"/>
  <c r="X1175" i="65"/>
  <c r="W1175" i="65"/>
  <c r="Y1174" i="65"/>
  <c r="X1174" i="65"/>
  <c r="W1174" i="65"/>
  <c r="Y1173" i="65"/>
  <c r="X1173" i="65"/>
  <c r="W1173" i="65"/>
  <c r="Y1172" i="65"/>
  <c r="X1172" i="65"/>
  <c r="W1172" i="65"/>
  <c r="Y1168" i="65"/>
  <c r="X1168" i="65"/>
  <c r="W1168" i="65"/>
  <c r="Y1167" i="65"/>
  <c r="X1167" i="65"/>
  <c r="W1167" i="65"/>
  <c r="Y1166" i="65"/>
  <c r="X1166" i="65"/>
  <c r="W1166" i="65"/>
  <c r="Y1165" i="65"/>
  <c r="X1165" i="65"/>
  <c r="W1165" i="65"/>
  <c r="Y1164" i="65"/>
  <c r="X1164" i="65"/>
  <c r="W1164" i="65"/>
  <c r="Y1160" i="65"/>
  <c r="X1160" i="65"/>
  <c r="W1160" i="65"/>
  <c r="Y1159" i="65"/>
  <c r="X1159" i="65"/>
  <c r="W1159" i="65"/>
  <c r="Y1158" i="65"/>
  <c r="X1158" i="65"/>
  <c r="W1158" i="65"/>
  <c r="Y1157" i="65"/>
  <c r="X1157" i="65"/>
  <c r="W1157" i="65"/>
  <c r="Y1156" i="65"/>
  <c r="X1156" i="65"/>
  <c r="W1156" i="65"/>
  <c r="Y1152" i="65"/>
  <c r="X1152" i="65"/>
  <c r="W1152" i="65"/>
  <c r="Y1151" i="65"/>
  <c r="X1151" i="65"/>
  <c r="W1151" i="65"/>
  <c r="Y1150" i="65"/>
  <c r="X1150" i="65"/>
  <c r="W1150" i="65"/>
  <c r="Y1149" i="65"/>
  <c r="X1149" i="65"/>
  <c r="W1149" i="65"/>
  <c r="Y1148" i="65"/>
  <c r="X1148" i="65"/>
  <c r="W1148" i="65"/>
  <c r="Y1144" i="65"/>
  <c r="X1144" i="65"/>
  <c r="W1144" i="65"/>
  <c r="Y1143" i="65"/>
  <c r="X1143" i="65"/>
  <c r="W1143" i="65"/>
  <c r="Y1142" i="65"/>
  <c r="X1142" i="65"/>
  <c r="W1142" i="65"/>
  <c r="Y1141" i="65"/>
  <c r="X1141" i="65"/>
  <c r="W1141" i="65"/>
  <c r="Y1140" i="65"/>
  <c r="X1140" i="65"/>
  <c r="W1140" i="65"/>
  <c r="AI1236" i="65" l="1"/>
  <c r="AI1228" i="65"/>
  <c r="AF1222" i="65"/>
  <c r="AO1220" i="65"/>
  <c r="AO1228" i="65"/>
  <c r="AP1228" i="65" s="1"/>
  <c r="AB1206" i="65"/>
  <c r="AI1204" i="65"/>
  <c r="AB1230" i="65"/>
  <c r="AJ1204" i="65"/>
  <c r="AD1198" i="65"/>
  <c r="AE1222" i="65"/>
  <c r="AD1230" i="65"/>
  <c r="AL1212" i="65"/>
  <c r="AM1212" i="65" s="1"/>
  <c r="AB1214" i="65"/>
  <c r="AC1206" i="65"/>
  <c r="AB1180" i="65" a="1"/>
  <c r="AC1181" i="65" s="1"/>
  <c r="AD1188" i="65" a="1"/>
  <c r="AD1188" i="65" s="1"/>
  <c r="AJ1236" i="65"/>
  <c r="AL1244" i="65"/>
  <c r="AM1244" i="65" s="1"/>
  <c r="AP1220" i="65"/>
  <c r="AP1204" i="65"/>
  <c r="AF1206" i="65"/>
  <c r="AL1220" i="65"/>
  <c r="AM1220" i="65" s="1"/>
  <c r="AD1214" i="65"/>
  <c r="AL1228" i="65"/>
  <c r="AM1228" i="65" s="1"/>
  <c r="AB1188" i="65" a="1"/>
  <c r="AB1188" i="65" s="1"/>
  <c r="AO1212" i="65"/>
  <c r="AP1212" i="65" s="1"/>
  <c r="AF1246" i="65"/>
  <c r="AD1238" i="65"/>
  <c r="AI1196" i="65"/>
  <c r="AJ1196" i="65" s="1"/>
  <c r="AO1236" i="65"/>
  <c r="AP1236" i="65" s="1"/>
  <c r="AO1244" i="65"/>
  <c r="AP1244" i="65" s="1"/>
  <c r="AL1196" i="65"/>
  <c r="AM1196" i="65" s="1"/>
  <c r="AI1212" i="65"/>
  <c r="AJ1212" i="65" s="1"/>
  <c r="AL1236" i="65"/>
  <c r="AM1236" i="65" s="1"/>
  <c r="AJ1228" i="65"/>
  <c r="AL1204" i="65"/>
  <c r="AM1204" i="65" s="1"/>
  <c r="AG1230" i="65"/>
  <c r="AJ1244" i="65"/>
  <c r="AI1220" i="65"/>
  <c r="AJ1220" i="65" s="1"/>
  <c r="AD1246" i="65"/>
  <c r="AF1214" i="65"/>
  <c r="AE1246" i="65"/>
  <c r="AE1238" i="65"/>
  <c r="AF1180" i="65" a="1"/>
  <c r="AF1238" i="65"/>
  <c r="AG1238" i="65"/>
  <c r="AD1156" i="65" a="1"/>
  <c r="AB1222" i="65"/>
  <c r="AE1230" i="65"/>
  <c r="AE1214" i="65"/>
  <c r="AD1172" i="65" a="1"/>
  <c r="AG1214" i="65"/>
  <c r="AF1156" i="65" a="1"/>
  <c r="AE1206" i="65"/>
  <c r="AC1222" i="65"/>
  <c r="AB1164" i="65" a="1"/>
  <c r="AD1206" i="65"/>
  <c r="AF1188" i="65" a="1"/>
  <c r="AF1164" i="65" a="1"/>
  <c r="AF1148" i="65" a="1"/>
  <c r="AC1230" i="65"/>
  <c r="AC1214" i="65"/>
  <c r="AD1180" i="65" a="1"/>
  <c r="AB1148" i="65" a="1"/>
  <c r="AG1206" i="65"/>
  <c r="AC1238" i="65"/>
  <c r="AE1198" i="65"/>
  <c r="AF1172" i="65" a="1"/>
  <c r="AB1140" i="65" a="1"/>
  <c r="AB1198" i="65"/>
  <c r="AB1172" i="65" a="1"/>
  <c r="AD1164" i="65" a="1"/>
  <c r="AD1148" i="65" a="1"/>
  <c r="AF1230" i="65"/>
  <c r="AG1222" i="65"/>
  <c r="AD1222" i="65"/>
  <c r="AB1246" i="65"/>
  <c r="AB1156" i="65" a="1"/>
  <c r="AD1140" i="65" a="1"/>
  <c r="AF1140" i="65" a="1"/>
  <c r="AC1198" i="65"/>
  <c r="AG1246" i="65"/>
  <c r="AC1246" i="65"/>
  <c r="N875" i="67"/>
  <c r="M875" i="67"/>
  <c r="N874" i="67"/>
  <c r="M874" i="67"/>
  <c r="N873" i="67"/>
  <c r="M873" i="67"/>
  <c r="N872" i="67"/>
  <c r="M872" i="67"/>
  <c r="N871" i="67"/>
  <c r="M871" i="67"/>
  <c r="N868" i="67"/>
  <c r="M868" i="67"/>
  <c r="N867" i="67"/>
  <c r="M867" i="67"/>
  <c r="N866" i="67"/>
  <c r="M866" i="67"/>
  <c r="N865" i="67"/>
  <c r="M865" i="67"/>
  <c r="N864" i="67"/>
  <c r="M864" i="67"/>
  <c r="N861" i="67"/>
  <c r="M861" i="67"/>
  <c r="N860" i="67"/>
  <c r="M860" i="67"/>
  <c r="N859" i="67"/>
  <c r="M859" i="67"/>
  <c r="N858" i="67"/>
  <c r="M858" i="67"/>
  <c r="N857" i="67"/>
  <c r="M857" i="67"/>
  <c r="N854" i="67"/>
  <c r="M854" i="67"/>
  <c r="N853" i="67"/>
  <c r="M853" i="67"/>
  <c r="N852" i="67"/>
  <c r="M852" i="67"/>
  <c r="N851" i="67"/>
  <c r="M851" i="67"/>
  <c r="N850" i="67"/>
  <c r="M850" i="67"/>
  <c r="N847" i="67"/>
  <c r="M847" i="67"/>
  <c r="N846" i="67"/>
  <c r="M846" i="67"/>
  <c r="N845" i="67"/>
  <c r="M845" i="67"/>
  <c r="N844" i="67"/>
  <c r="M844" i="67"/>
  <c r="N843" i="67"/>
  <c r="M843" i="67"/>
  <c r="N840" i="67"/>
  <c r="M840" i="67"/>
  <c r="N839" i="67"/>
  <c r="M839" i="67"/>
  <c r="N838" i="67"/>
  <c r="M838" i="67"/>
  <c r="N837" i="67"/>
  <c r="M837" i="67"/>
  <c r="N836" i="67"/>
  <c r="M836" i="67"/>
  <c r="N833" i="67"/>
  <c r="M833" i="67"/>
  <c r="N832" i="67"/>
  <c r="M832" i="67"/>
  <c r="N831" i="67"/>
  <c r="M831" i="67"/>
  <c r="N830" i="67"/>
  <c r="M830" i="67"/>
  <c r="N829" i="67"/>
  <c r="M829" i="67"/>
  <c r="AD1189" i="65" l="1"/>
  <c r="AC1180" i="65"/>
  <c r="AB1180" i="65"/>
  <c r="AB1181" i="65"/>
  <c r="AC1189" i="65"/>
  <c r="AB1189" i="65"/>
  <c r="AI1180" i="65"/>
  <c r="AJ1180" i="65" s="1"/>
  <c r="AE1189" i="65"/>
  <c r="AD1190" i="65"/>
  <c r="AE1188" i="65"/>
  <c r="AL1188" i="65" s="1"/>
  <c r="AC1188" i="65"/>
  <c r="AM1188" i="65"/>
  <c r="AI1188" i="65"/>
  <c r="AJ1188" i="65" s="1"/>
  <c r="AG1141" i="65"/>
  <c r="AG1140" i="65"/>
  <c r="AF1140" i="65"/>
  <c r="AF1141" i="65"/>
  <c r="AG1149" i="65"/>
  <c r="AG1148" i="65"/>
  <c r="AF1149" i="65"/>
  <c r="AF1148" i="65"/>
  <c r="AG1165" i="65"/>
  <c r="AF1165" i="65"/>
  <c r="AG1164" i="65"/>
  <c r="AF1164" i="65"/>
  <c r="AD1181" i="65"/>
  <c r="AE1181" i="65"/>
  <c r="AD1180" i="65"/>
  <c r="AE1180" i="65"/>
  <c r="AE1157" i="65"/>
  <c r="AE1156" i="65"/>
  <c r="AD1157" i="65"/>
  <c r="AD1156" i="65"/>
  <c r="AF1181" i="65"/>
  <c r="AG1181" i="65"/>
  <c r="AG1180" i="65"/>
  <c r="AF1180" i="65"/>
  <c r="AD1141" i="65"/>
  <c r="AE1141" i="65"/>
  <c r="AD1140" i="65"/>
  <c r="AD1142" i="65" s="1"/>
  <c r="AE1140" i="65"/>
  <c r="AL1140" i="65" s="1"/>
  <c r="AM1140" i="65" s="1"/>
  <c r="AB1182" i="65"/>
  <c r="AG1173" i="65"/>
  <c r="AF1173" i="65"/>
  <c r="AF1172" i="65"/>
  <c r="AG1172" i="65"/>
  <c r="AO1172" i="65" s="1"/>
  <c r="AC1182" i="65"/>
  <c r="AB1164" i="65"/>
  <c r="AC1164" i="65"/>
  <c r="AC1165" i="65"/>
  <c r="AC1166" i="65" s="1"/>
  <c r="AB1165" i="65"/>
  <c r="AF1188" i="65"/>
  <c r="AG1189" i="65"/>
  <c r="AG1188" i="65"/>
  <c r="AF1189" i="65"/>
  <c r="AE1149" i="65"/>
  <c r="AE1148" i="65"/>
  <c r="AD1148" i="65"/>
  <c r="AD1149" i="65"/>
  <c r="AC1157" i="65"/>
  <c r="AC1156" i="65"/>
  <c r="AB1156" i="65"/>
  <c r="AB1157" i="65"/>
  <c r="AB1158" i="65" s="1"/>
  <c r="AG1157" i="65"/>
  <c r="AG1156" i="65"/>
  <c r="AF1157" i="65"/>
  <c r="AF1156" i="65"/>
  <c r="AD1164" i="65"/>
  <c r="AE1164" i="65"/>
  <c r="AE1165" i="65"/>
  <c r="AE1166" i="65" s="1"/>
  <c r="AD1165" i="65"/>
  <c r="AC1172" i="65"/>
  <c r="AB1173" i="65"/>
  <c r="AB1172" i="65"/>
  <c r="AC1173" i="65"/>
  <c r="AC1174" i="65" s="1"/>
  <c r="AB1190" i="65"/>
  <c r="AC1141" i="65"/>
  <c r="AC1140" i="65"/>
  <c r="AB1141" i="65"/>
  <c r="AB1140" i="65"/>
  <c r="AB1149" i="65"/>
  <c r="AC1148" i="65"/>
  <c r="AB1148" i="65"/>
  <c r="AB1150" i="65" s="1"/>
  <c r="AC1149" i="65"/>
  <c r="AE1173" i="65"/>
  <c r="AD1173" i="65"/>
  <c r="AD1172" i="65"/>
  <c r="AE1172" i="65"/>
  <c r="Y1136" i="65"/>
  <c r="X1136" i="65"/>
  <c r="W1136" i="65"/>
  <c r="Y1135" i="65"/>
  <c r="X1135" i="65"/>
  <c r="W1135" i="65"/>
  <c r="Y1134" i="65"/>
  <c r="X1134" i="65"/>
  <c r="W1134" i="65"/>
  <c r="Y1133" i="65"/>
  <c r="X1133" i="65"/>
  <c r="W1133" i="65"/>
  <c r="Y1132" i="65"/>
  <c r="X1132" i="65"/>
  <c r="W1132" i="65"/>
  <c r="Y1128" i="65"/>
  <c r="X1128" i="65"/>
  <c r="W1128" i="65"/>
  <c r="Y1127" i="65"/>
  <c r="X1127" i="65"/>
  <c r="W1127" i="65"/>
  <c r="Y1126" i="65"/>
  <c r="X1126" i="65"/>
  <c r="W1126" i="65"/>
  <c r="Y1125" i="65"/>
  <c r="X1125" i="65"/>
  <c r="W1125" i="65"/>
  <c r="Y1124" i="65"/>
  <c r="X1124" i="65"/>
  <c r="W1124" i="65"/>
  <c r="Y1120" i="65"/>
  <c r="X1120" i="65"/>
  <c r="W1120" i="65"/>
  <c r="Y1119" i="65"/>
  <c r="X1119" i="65"/>
  <c r="W1119" i="65"/>
  <c r="Y1118" i="65"/>
  <c r="X1118" i="65"/>
  <c r="W1118" i="65"/>
  <c r="Y1117" i="65"/>
  <c r="X1117" i="65"/>
  <c r="W1117" i="65"/>
  <c r="Y1116" i="65"/>
  <c r="X1116" i="65"/>
  <c r="W1116" i="65"/>
  <c r="Y1112" i="65"/>
  <c r="X1112" i="65"/>
  <c r="W1112" i="65"/>
  <c r="Y1111" i="65"/>
  <c r="X1111" i="65"/>
  <c r="W1111" i="65"/>
  <c r="Y1110" i="65"/>
  <c r="X1110" i="65"/>
  <c r="W1110" i="65"/>
  <c r="Y1109" i="65"/>
  <c r="X1109" i="65"/>
  <c r="W1109" i="65"/>
  <c r="Y1108" i="65"/>
  <c r="X1108" i="65"/>
  <c r="W1108" i="65"/>
  <c r="Y1104" i="65"/>
  <c r="X1104" i="65"/>
  <c r="W1104" i="65"/>
  <c r="Y1103" i="65"/>
  <c r="X1103" i="65"/>
  <c r="W1103" i="65"/>
  <c r="Y1102" i="65"/>
  <c r="X1102" i="65"/>
  <c r="W1102" i="65"/>
  <c r="Y1101" i="65"/>
  <c r="X1101" i="65"/>
  <c r="W1101" i="65"/>
  <c r="Y1100" i="65"/>
  <c r="X1100" i="65"/>
  <c r="W1100" i="65"/>
  <c r="Y1096" i="65"/>
  <c r="X1096" i="65"/>
  <c r="W1096" i="65"/>
  <c r="Y1095" i="65"/>
  <c r="X1095" i="65"/>
  <c r="W1095" i="65"/>
  <c r="Y1094" i="65"/>
  <c r="X1094" i="65"/>
  <c r="W1094" i="65"/>
  <c r="Y1093" i="65"/>
  <c r="X1093" i="65"/>
  <c r="W1093" i="65"/>
  <c r="Y1092" i="65"/>
  <c r="X1092" i="65"/>
  <c r="W1092" i="65"/>
  <c r="Y1088" i="65"/>
  <c r="X1088" i="65"/>
  <c r="W1088" i="65"/>
  <c r="Y1087" i="65"/>
  <c r="X1087" i="65"/>
  <c r="W1087" i="65"/>
  <c r="Y1086" i="65"/>
  <c r="X1086" i="65"/>
  <c r="W1086" i="65"/>
  <c r="Y1085" i="65"/>
  <c r="X1085" i="65"/>
  <c r="W1085" i="65"/>
  <c r="Y1084" i="65"/>
  <c r="X1084" i="65"/>
  <c r="W1084" i="65"/>
  <c r="AL1180" i="65" l="1"/>
  <c r="AL1172" i="65"/>
  <c r="AM1172" i="65" s="1"/>
  <c r="AD1150" i="65"/>
  <c r="AC1150" i="65"/>
  <c r="AF1158" i="65"/>
  <c r="AI1164" i="65"/>
  <c r="AJ1164" i="65" s="1"/>
  <c r="AF1142" i="65"/>
  <c r="AG1174" i="65"/>
  <c r="AB1174" i="65"/>
  <c r="AE1190" i="65"/>
  <c r="AD1166" i="65"/>
  <c r="AF1190" i="65"/>
  <c r="AO1188" i="65"/>
  <c r="AP1188" i="65" s="1"/>
  <c r="AL1164" i="65"/>
  <c r="AM1164" i="65" s="1"/>
  <c r="AF1182" i="65"/>
  <c r="AC1190" i="65"/>
  <c r="AL1148" i="65"/>
  <c r="AM1148" i="65" s="1"/>
  <c r="AO1180" i="65"/>
  <c r="AP1180" i="65" s="1"/>
  <c r="AO1148" i="65"/>
  <c r="AP1148" i="65" s="1"/>
  <c r="AI1172" i="65"/>
  <c r="AJ1172" i="65" s="1"/>
  <c r="AO1156" i="65"/>
  <c r="AP1156" i="65" s="1"/>
  <c r="AO1164" i="65"/>
  <c r="AP1164" i="65" s="1"/>
  <c r="AI1148" i="65"/>
  <c r="AJ1148" i="65" s="1"/>
  <c r="AL1156" i="65"/>
  <c r="AM1156" i="65" s="1"/>
  <c r="AO1140" i="65"/>
  <c r="AP1140" i="65" s="1"/>
  <c r="AI1140" i="65"/>
  <c r="AJ1140" i="65" s="1"/>
  <c r="AP1172" i="65"/>
  <c r="AI1156" i="65"/>
  <c r="AJ1156" i="65" s="1"/>
  <c r="AM1180" i="65"/>
  <c r="AD1182" i="65"/>
  <c r="AE1182" i="65"/>
  <c r="AB1124" i="65" a="1"/>
  <c r="AG1190" i="65"/>
  <c r="AF1166" i="65"/>
  <c r="AD1116" i="65" a="1"/>
  <c r="AG1166" i="65"/>
  <c r="AE1174" i="65"/>
  <c r="AD1108" i="65" a="1"/>
  <c r="AE1142" i="65"/>
  <c r="AF1150" i="65"/>
  <c r="AB1108" i="65" a="1"/>
  <c r="AF1108" i="65" a="1"/>
  <c r="AG1182" i="65"/>
  <c r="AD1174" i="65"/>
  <c r="AD1124" i="65" a="1"/>
  <c r="AF1124" i="65" a="1"/>
  <c r="AB1092" i="65" a="1"/>
  <c r="AD1092" i="65" a="1"/>
  <c r="AG1158" i="65"/>
  <c r="AG1150" i="65"/>
  <c r="AF1132" i="65" a="1"/>
  <c r="AD1100" i="65" a="1"/>
  <c r="AF1100" i="65" a="1"/>
  <c r="AB1142" i="65"/>
  <c r="AB1132" i="65" a="1"/>
  <c r="AB1100" i="65" a="1"/>
  <c r="AF1084" i="65" a="1"/>
  <c r="AB1166" i="65"/>
  <c r="AD1158" i="65"/>
  <c r="AB1116" i="65" a="1"/>
  <c r="AB1084" i="65" a="1"/>
  <c r="AF1092" i="65" a="1"/>
  <c r="AC1142" i="65"/>
  <c r="AF1174" i="65"/>
  <c r="AE1150" i="65"/>
  <c r="AD1132" i="65" a="1"/>
  <c r="AF1116" i="65" a="1"/>
  <c r="AD1084" i="65" a="1"/>
  <c r="AC1158" i="65"/>
  <c r="AE1158" i="65"/>
  <c r="AG1142" i="65"/>
  <c r="N826" i="67"/>
  <c r="M826" i="67"/>
  <c r="N825" i="67"/>
  <c r="M825" i="67"/>
  <c r="N824" i="67"/>
  <c r="M824" i="67"/>
  <c r="N823" i="67"/>
  <c r="M823" i="67"/>
  <c r="N822" i="67"/>
  <c r="M822" i="67"/>
  <c r="N819" i="67"/>
  <c r="M819" i="67"/>
  <c r="N818" i="67"/>
  <c r="M818" i="67"/>
  <c r="N817" i="67"/>
  <c r="M817" i="67"/>
  <c r="N816" i="67"/>
  <c r="M816" i="67"/>
  <c r="N815" i="67"/>
  <c r="M815" i="67"/>
  <c r="N812" i="67"/>
  <c r="M812" i="67"/>
  <c r="N811" i="67"/>
  <c r="M811" i="67"/>
  <c r="N810" i="67"/>
  <c r="M810" i="67"/>
  <c r="N809" i="67"/>
  <c r="M809" i="67"/>
  <c r="N808" i="67"/>
  <c r="M808" i="67"/>
  <c r="N805" i="67"/>
  <c r="M805" i="67"/>
  <c r="N804" i="67"/>
  <c r="M804" i="67"/>
  <c r="N803" i="67"/>
  <c r="M803" i="67"/>
  <c r="N802" i="67"/>
  <c r="M802" i="67"/>
  <c r="N801" i="67"/>
  <c r="M801" i="67"/>
  <c r="N798" i="67"/>
  <c r="M798" i="67"/>
  <c r="N797" i="67"/>
  <c r="M797" i="67"/>
  <c r="N796" i="67"/>
  <c r="M796" i="67"/>
  <c r="N795" i="67"/>
  <c r="M795" i="67"/>
  <c r="N794" i="67"/>
  <c r="M794" i="67"/>
  <c r="Y1080" i="65"/>
  <c r="X1080" i="65"/>
  <c r="W1080" i="65"/>
  <c r="Y1079" i="65"/>
  <c r="X1079" i="65"/>
  <c r="W1079" i="65"/>
  <c r="Y1078" i="65"/>
  <c r="X1078" i="65"/>
  <c r="W1078" i="65"/>
  <c r="Y1077" i="65"/>
  <c r="X1077" i="65"/>
  <c r="W1077" i="65"/>
  <c r="Y1076" i="65"/>
  <c r="X1076" i="65"/>
  <c r="W1076" i="65"/>
  <c r="Y1072" i="65"/>
  <c r="X1072" i="65"/>
  <c r="W1072" i="65"/>
  <c r="Y1071" i="65"/>
  <c r="X1071" i="65"/>
  <c r="W1071" i="65"/>
  <c r="Y1070" i="65"/>
  <c r="X1070" i="65"/>
  <c r="W1070" i="65"/>
  <c r="Y1069" i="65"/>
  <c r="X1069" i="65"/>
  <c r="W1069" i="65"/>
  <c r="Y1068" i="65"/>
  <c r="X1068" i="65"/>
  <c r="W1068" i="65"/>
  <c r="Y1064" i="65"/>
  <c r="X1064" i="65"/>
  <c r="W1064" i="65"/>
  <c r="Y1063" i="65"/>
  <c r="X1063" i="65"/>
  <c r="W1063" i="65"/>
  <c r="Y1062" i="65"/>
  <c r="X1062" i="65"/>
  <c r="W1062" i="65"/>
  <c r="Y1061" i="65"/>
  <c r="X1061" i="65"/>
  <c r="W1061" i="65"/>
  <c r="Y1060" i="65"/>
  <c r="X1060" i="65"/>
  <c r="W1060" i="65"/>
  <c r="Y1056" i="65"/>
  <c r="X1056" i="65"/>
  <c r="W1056" i="65"/>
  <c r="Y1055" i="65"/>
  <c r="X1055" i="65"/>
  <c r="W1055" i="65"/>
  <c r="Y1054" i="65"/>
  <c r="X1054" i="65"/>
  <c r="W1054" i="65"/>
  <c r="Y1053" i="65"/>
  <c r="X1053" i="65"/>
  <c r="W1053" i="65"/>
  <c r="Y1052" i="65"/>
  <c r="X1052" i="65"/>
  <c r="W1052" i="65"/>
  <c r="Y1048" i="65"/>
  <c r="X1048" i="65"/>
  <c r="W1048" i="65"/>
  <c r="Y1047" i="65"/>
  <c r="X1047" i="65"/>
  <c r="W1047" i="65"/>
  <c r="Y1046" i="65"/>
  <c r="X1046" i="65"/>
  <c r="W1046" i="65"/>
  <c r="Y1045" i="65"/>
  <c r="X1045" i="65"/>
  <c r="W1045" i="65"/>
  <c r="Y1044" i="65"/>
  <c r="X1044" i="65"/>
  <c r="W1044" i="65"/>
  <c r="Y1040" i="65"/>
  <c r="X1040" i="65"/>
  <c r="W1040" i="65"/>
  <c r="Y1039" i="65"/>
  <c r="X1039" i="65"/>
  <c r="W1039" i="65"/>
  <c r="Y1038" i="65"/>
  <c r="X1038" i="65"/>
  <c r="W1038" i="65"/>
  <c r="Y1037" i="65"/>
  <c r="X1037" i="65"/>
  <c r="W1037" i="65"/>
  <c r="Y1036" i="65"/>
  <c r="X1036" i="65"/>
  <c r="W1036" i="65"/>
  <c r="Y1032" i="65"/>
  <c r="X1032" i="65"/>
  <c r="W1032" i="65"/>
  <c r="Y1031" i="65"/>
  <c r="X1031" i="65"/>
  <c r="W1031" i="65"/>
  <c r="Y1030" i="65"/>
  <c r="X1030" i="65"/>
  <c r="W1030" i="65"/>
  <c r="Y1029" i="65"/>
  <c r="X1029" i="65"/>
  <c r="W1029" i="65"/>
  <c r="Y1028" i="65"/>
  <c r="X1028" i="65"/>
  <c r="W1028" i="65"/>
  <c r="AB1076" i="65" l="1" a="1"/>
  <c r="AC1077" i="65" s="1"/>
  <c r="AG1101" i="65"/>
  <c r="AF1101" i="65"/>
  <c r="AF1100" i="65"/>
  <c r="AG1100" i="65"/>
  <c r="AO1100" i="65" s="1"/>
  <c r="AP1100" i="65" s="1"/>
  <c r="AF1133" i="65"/>
  <c r="AF1132" i="65"/>
  <c r="AF1134" i="65" s="1"/>
  <c r="AG1133" i="65"/>
  <c r="AG1132" i="65"/>
  <c r="AO1132" i="65" s="1"/>
  <c r="AP1132" i="65" s="1"/>
  <c r="AG1092" i="65"/>
  <c r="AF1093" i="65"/>
  <c r="AF1092" i="65"/>
  <c r="AG1093" i="65"/>
  <c r="AG1094" i="65" s="1"/>
  <c r="AE1109" i="65"/>
  <c r="AD1109" i="65"/>
  <c r="AE1108" i="65"/>
  <c r="AL1108" i="65" s="1"/>
  <c r="AD1108" i="65"/>
  <c r="AB1084" i="65"/>
  <c r="AC1085" i="65"/>
  <c r="AB1085" i="65"/>
  <c r="AB1086" i="65" s="1"/>
  <c r="AC1084" i="65"/>
  <c r="AI1084" i="65" s="1"/>
  <c r="AJ1084" i="65" s="1"/>
  <c r="AE1093" i="65"/>
  <c r="AE1092" i="65"/>
  <c r="AD1092" i="65"/>
  <c r="AD1093" i="65"/>
  <c r="AD1094" i="65" s="1"/>
  <c r="AC1117" i="65"/>
  <c r="AB1117" i="65"/>
  <c r="AB1116" i="65"/>
  <c r="AC1116" i="65"/>
  <c r="AI1116" i="65" s="1"/>
  <c r="AJ1116" i="65" s="1"/>
  <c r="AC1092" i="65"/>
  <c r="AI1092" i="65" s="1"/>
  <c r="AC1093" i="65"/>
  <c r="AC1094" i="65" s="1"/>
  <c r="AB1093" i="65"/>
  <c r="AB1092" i="65"/>
  <c r="AF1076" i="65" a="1"/>
  <c r="AG1125" i="65"/>
  <c r="AF1124" i="65"/>
  <c r="AG1124" i="65"/>
  <c r="AO1124" i="65" s="1"/>
  <c r="AP1124" i="65" s="1"/>
  <c r="AF1125" i="65"/>
  <c r="AF1126" i="65" s="1"/>
  <c r="AE1116" i="65"/>
  <c r="AD1116" i="65"/>
  <c r="AE1117" i="65"/>
  <c r="AE1118" i="65" s="1"/>
  <c r="AD1117" i="65"/>
  <c r="AD1118" i="65" s="1"/>
  <c r="AD1060" i="65" a="1"/>
  <c r="AD1125" i="65"/>
  <c r="AE1125" i="65"/>
  <c r="AD1124" i="65"/>
  <c r="AE1124" i="65"/>
  <c r="AE1100" i="65"/>
  <c r="AE1101" i="65"/>
  <c r="AD1100" i="65"/>
  <c r="AD1102" i="65" s="1"/>
  <c r="AD1101" i="65"/>
  <c r="AD1076" i="65" a="1"/>
  <c r="AB1052" i="65" a="1"/>
  <c r="AF1068" i="65" a="1"/>
  <c r="AB1044" i="65" a="1"/>
  <c r="AD1052" i="65" a="1"/>
  <c r="AF1060" i="65" a="1"/>
  <c r="AD1044" i="65" a="1"/>
  <c r="AF1052" i="65" a="1"/>
  <c r="AE1085" i="65"/>
  <c r="AE1084" i="65"/>
  <c r="AD1084" i="65"/>
  <c r="AD1085" i="65"/>
  <c r="AG1085" i="65"/>
  <c r="AF1084" i="65"/>
  <c r="AF1085" i="65"/>
  <c r="AG1084" i="65"/>
  <c r="AB1060" i="65" a="1"/>
  <c r="AD1036" i="65" a="1"/>
  <c r="AF1044" i="65" a="1"/>
  <c r="AF1117" i="65"/>
  <c r="AF1116" i="65"/>
  <c r="AG1116" i="65"/>
  <c r="AO1116" i="65" s="1"/>
  <c r="AG1117" i="65"/>
  <c r="AC1101" i="65"/>
  <c r="AB1101" i="65"/>
  <c r="AC1100" i="65"/>
  <c r="AB1100" i="65"/>
  <c r="AB1068" i="65" a="1"/>
  <c r="AB1028" i="65" a="1"/>
  <c r="AB1132" i="65"/>
  <c r="AC1132" i="65"/>
  <c r="AI1132" i="65" s="1"/>
  <c r="AB1133" i="65"/>
  <c r="AC1133" i="65"/>
  <c r="AC1134" i="65" s="1"/>
  <c r="AC1124" i="65"/>
  <c r="AB1125" i="65"/>
  <c r="AB1124" i="65"/>
  <c r="AC1125" i="65"/>
  <c r="AC1126" i="65" s="1"/>
  <c r="AD1068" i="65" a="1"/>
  <c r="AD1028" i="65" a="1"/>
  <c r="AF1028" i="65" a="1"/>
  <c r="AD1133" i="65"/>
  <c r="AE1132" i="65"/>
  <c r="AE1133" i="65"/>
  <c r="AD1132" i="65"/>
  <c r="AG1108" i="65"/>
  <c r="AG1109" i="65"/>
  <c r="AF1109" i="65"/>
  <c r="AF1110" i="65" s="1"/>
  <c r="AF1108" i="65"/>
  <c r="AB1036" i="65" a="1"/>
  <c r="AF1036" i="65" a="1"/>
  <c r="AB1108" i="65"/>
  <c r="AC1108" i="65"/>
  <c r="AC1109" i="65"/>
  <c r="AB1109" i="65"/>
  <c r="AB1110" i="65" s="1"/>
  <c r="N791" i="67"/>
  <c r="M791" i="67"/>
  <c r="N790" i="67"/>
  <c r="M790" i="67"/>
  <c r="N789" i="67"/>
  <c r="M789" i="67"/>
  <c r="N788" i="67"/>
  <c r="M788" i="67"/>
  <c r="N787" i="67"/>
  <c r="M787" i="67"/>
  <c r="Y1024" i="65"/>
  <c r="X1024" i="65"/>
  <c r="W1024" i="65"/>
  <c r="Y1023" i="65"/>
  <c r="X1023" i="65"/>
  <c r="W1023" i="65"/>
  <c r="Y1022" i="65"/>
  <c r="X1022" i="65"/>
  <c r="W1022" i="65"/>
  <c r="Y1021" i="65"/>
  <c r="X1021" i="65"/>
  <c r="W1021" i="65"/>
  <c r="Y1020" i="65"/>
  <c r="X1020" i="65"/>
  <c r="W1020" i="65"/>
  <c r="Y1016" i="65"/>
  <c r="X1016" i="65"/>
  <c r="W1016" i="65"/>
  <c r="Y1015" i="65"/>
  <c r="X1015" i="65"/>
  <c r="W1015" i="65"/>
  <c r="Y1014" i="65"/>
  <c r="X1014" i="65"/>
  <c r="W1014" i="65"/>
  <c r="Y1013" i="65"/>
  <c r="X1013" i="65"/>
  <c r="W1013" i="65"/>
  <c r="Y1012" i="65"/>
  <c r="X1012" i="65"/>
  <c r="W1012" i="65"/>
  <c r="Y1008" i="65"/>
  <c r="X1008" i="65"/>
  <c r="W1008" i="65"/>
  <c r="Y1007" i="65"/>
  <c r="X1007" i="65"/>
  <c r="W1007" i="65"/>
  <c r="Y1006" i="65"/>
  <c r="X1006" i="65"/>
  <c r="W1006" i="65"/>
  <c r="Y1005" i="65"/>
  <c r="X1005" i="65"/>
  <c r="W1005" i="65"/>
  <c r="Y1004" i="65"/>
  <c r="X1004" i="65"/>
  <c r="W1004" i="65"/>
  <c r="Y1000" i="65"/>
  <c r="X1000" i="65"/>
  <c r="W1000" i="65"/>
  <c r="Y999" i="65"/>
  <c r="X999" i="65"/>
  <c r="W999" i="65"/>
  <c r="Y998" i="65"/>
  <c r="X998" i="65"/>
  <c r="W998" i="65"/>
  <c r="Y997" i="65"/>
  <c r="X997" i="65"/>
  <c r="W997" i="65"/>
  <c r="Y996" i="65"/>
  <c r="X996" i="65"/>
  <c r="W996" i="65"/>
  <c r="Y992" i="65"/>
  <c r="X992" i="65"/>
  <c r="W992" i="65"/>
  <c r="Y991" i="65"/>
  <c r="X991" i="65"/>
  <c r="W991" i="65"/>
  <c r="Y990" i="65"/>
  <c r="X990" i="65"/>
  <c r="W990" i="65"/>
  <c r="Y989" i="65"/>
  <c r="X989" i="65"/>
  <c r="W989" i="65"/>
  <c r="Y988" i="65"/>
  <c r="X988" i="65"/>
  <c r="W988" i="65"/>
  <c r="Y984" i="65"/>
  <c r="X984" i="65"/>
  <c r="W984" i="65"/>
  <c r="Y983" i="65"/>
  <c r="X983" i="65"/>
  <c r="W983" i="65"/>
  <c r="Y982" i="65"/>
  <c r="X982" i="65"/>
  <c r="W982" i="65"/>
  <c r="Y981" i="65"/>
  <c r="X981" i="65"/>
  <c r="W981" i="65"/>
  <c r="Y980" i="65"/>
  <c r="X980" i="65"/>
  <c r="W980" i="65"/>
  <c r="AB980" i="65" s="1" a="1"/>
  <c r="AI1100" i="65" l="1"/>
  <c r="AL1084" i="65"/>
  <c r="AF980" i="65" a="1"/>
  <c r="AF981" i="65" s="1"/>
  <c r="AC1110" i="65"/>
  <c r="AF1118" i="65"/>
  <c r="AE1126" i="65"/>
  <c r="AD980" i="65" a="1"/>
  <c r="AE981" i="65" s="1"/>
  <c r="AF988" i="65" a="1"/>
  <c r="AF988" i="65" s="1"/>
  <c r="AD1134" i="65"/>
  <c r="AI1108" i="65"/>
  <c r="AL1092" i="65"/>
  <c r="AB1134" i="65"/>
  <c r="AO1084" i="65"/>
  <c r="AP1084" i="65" s="1"/>
  <c r="AE1102" i="65"/>
  <c r="AM1108" i="65"/>
  <c r="AE1086" i="65"/>
  <c r="AG1118" i="65"/>
  <c r="AB1076" i="65"/>
  <c r="AC1102" i="65"/>
  <c r="AB1077" i="65"/>
  <c r="AD1086" i="65"/>
  <c r="AL1124" i="65"/>
  <c r="AM1124" i="65" s="1"/>
  <c r="AJ1092" i="65"/>
  <c r="AL1116" i="65"/>
  <c r="AM1116" i="65" s="1"/>
  <c r="AP1116" i="65"/>
  <c r="AO1092" i="65"/>
  <c r="AP1092" i="65" s="1"/>
  <c r="AI1124" i="65"/>
  <c r="AJ1124" i="65" s="1"/>
  <c r="AJ1108" i="65"/>
  <c r="AM1092" i="65"/>
  <c r="AJ1132" i="65"/>
  <c r="AO1108" i="65"/>
  <c r="AP1108" i="65" s="1"/>
  <c r="AL1100" i="65"/>
  <c r="AM1100" i="65" s="1"/>
  <c r="AC1076" i="65"/>
  <c r="AD988" i="65" a="1"/>
  <c r="AE988" i="65" s="1"/>
  <c r="AF996" i="65" a="1"/>
  <c r="AG997" i="65" s="1"/>
  <c r="AL1132" i="65"/>
  <c r="AM1132" i="65" s="1"/>
  <c r="AJ1100" i="65"/>
  <c r="AM1084" i="65"/>
  <c r="AB1094" i="65"/>
  <c r="AE1061" i="65"/>
  <c r="AD1061" i="65"/>
  <c r="AE1060" i="65"/>
  <c r="AD1060" i="65"/>
  <c r="AD1110" i="65"/>
  <c r="AE1045" i="65"/>
  <c r="AD1045" i="65"/>
  <c r="AE1044" i="65"/>
  <c r="AD1044" i="65"/>
  <c r="AE1110" i="65"/>
  <c r="AG1060" i="65"/>
  <c r="AF1060" i="65"/>
  <c r="AF1061" i="65"/>
  <c r="AG1061" i="65"/>
  <c r="AD1053" i="65"/>
  <c r="AE1053" i="65"/>
  <c r="AD1052" i="65"/>
  <c r="AE1052" i="65"/>
  <c r="AE1029" i="65"/>
  <c r="AD1028" i="65"/>
  <c r="AD1029" i="65"/>
  <c r="AE1028" i="65"/>
  <c r="AC1045" i="65"/>
  <c r="AB1045" i="65"/>
  <c r="AC1044" i="65"/>
  <c r="AB1044" i="65"/>
  <c r="AB1118" i="65"/>
  <c r="AF1094" i="65"/>
  <c r="AF1053" i="65"/>
  <c r="AG1052" i="65"/>
  <c r="AF1052" i="65"/>
  <c r="AG1053" i="65"/>
  <c r="AG1054" i="65" s="1"/>
  <c r="AG1045" i="65"/>
  <c r="AF1045" i="65"/>
  <c r="AG1044" i="65"/>
  <c r="AF1044" i="65"/>
  <c r="AF1068" i="65"/>
  <c r="AG1068" i="65"/>
  <c r="AG1069" i="65"/>
  <c r="AG1070" i="65" s="1"/>
  <c r="AF1069" i="65"/>
  <c r="AC1118" i="65"/>
  <c r="AC1053" i="65"/>
  <c r="AB1052" i="65"/>
  <c r="AB1053" i="65"/>
  <c r="AC1052" i="65"/>
  <c r="AE1069" i="65"/>
  <c r="AD1069" i="65"/>
  <c r="AE1068" i="65"/>
  <c r="AD1068" i="65"/>
  <c r="AD1076" i="65"/>
  <c r="AE1076" i="65"/>
  <c r="AL1076" i="65" s="1"/>
  <c r="AE1077" i="65"/>
  <c r="AE1078" i="65" s="1"/>
  <c r="AD1077" i="65"/>
  <c r="AD1078" i="65" s="1"/>
  <c r="AG1134" i="65"/>
  <c r="AG980" i="65"/>
  <c r="AG981" i="65"/>
  <c r="AC1060" i="65"/>
  <c r="AB1060" i="65"/>
  <c r="AC1061" i="65"/>
  <c r="AB1061" i="65"/>
  <c r="AG1126" i="65"/>
  <c r="AB980" i="65"/>
  <c r="AB981" i="65"/>
  <c r="AC980" i="65"/>
  <c r="AC981" i="65"/>
  <c r="AC1037" i="65"/>
  <c r="AB1036" i="65"/>
  <c r="AB1037" i="65"/>
  <c r="AC1036" i="65"/>
  <c r="AB1020" i="65" a="1"/>
  <c r="AG1077" i="65"/>
  <c r="AG1076" i="65"/>
  <c r="AF1076" i="65"/>
  <c r="AF1077" i="65"/>
  <c r="AE1094" i="65"/>
  <c r="AG1029" i="65"/>
  <c r="AG1028" i="65"/>
  <c r="AF1029" i="65"/>
  <c r="AF1028" i="65"/>
  <c r="AB1126" i="65"/>
  <c r="AB1012" i="65" a="1"/>
  <c r="AD1020" i="65" a="1"/>
  <c r="AG1110" i="65"/>
  <c r="AF1086" i="65"/>
  <c r="AF989" i="65"/>
  <c r="AG989" i="65"/>
  <c r="AG1037" i="65"/>
  <c r="AF1037" i="65"/>
  <c r="AG1036" i="65"/>
  <c r="AF1036" i="65"/>
  <c r="AD1012" i="65" a="1"/>
  <c r="AF1020" i="65" a="1"/>
  <c r="AC1029" i="65"/>
  <c r="AB1029" i="65"/>
  <c r="AB1028" i="65"/>
  <c r="AC1028" i="65"/>
  <c r="AG1086" i="65"/>
  <c r="AD1004" i="65" a="1"/>
  <c r="AB1068" i="65"/>
  <c r="AC1069" i="65"/>
  <c r="AB1069" i="65"/>
  <c r="AC1068" i="65"/>
  <c r="AC1086" i="65"/>
  <c r="AF1102" i="65"/>
  <c r="AE1036" i="65"/>
  <c r="AE1037" i="65"/>
  <c r="AD1037" i="65"/>
  <c r="AD1036" i="65"/>
  <c r="AB1004" i="65" a="1"/>
  <c r="AB996" i="65" a="1"/>
  <c r="AF1012" i="65" a="1"/>
  <c r="AB988" i="65" a="1"/>
  <c r="AD996" i="65" a="1"/>
  <c r="AF1004" i="65" a="1"/>
  <c r="AE1134" i="65"/>
  <c r="AB1102" i="65"/>
  <c r="AD1126" i="65"/>
  <c r="AG1102" i="65"/>
  <c r="N784" i="67"/>
  <c r="M784" i="67"/>
  <c r="N783" i="67"/>
  <c r="M783" i="67"/>
  <c r="N782" i="67"/>
  <c r="M782" i="67"/>
  <c r="N781" i="67"/>
  <c r="M781" i="67"/>
  <c r="N780" i="67"/>
  <c r="M780" i="67"/>
  <c r="N777" i="67"/>
  <c r="M777" i="67"/>
  <c r="N776" i="67"/>
  <c r="M776" i="67"/>
  <c r="N775" i="67"/>
  <c r="M775" i="67"/>
  <c r="N774" i="67"/>
  <c r="M774" i="67"/>
  <c r="N773" i="67"/>
  <c r="M773" i="67"/>
  <c r="N770" i="67"/>
  <c r="M770" i="67"/>
  <c r="N769" i="67"/>
  <c r="M769" i="67"/>
  <c r="N768" i="67"/>
  <c r="M768" i="67"/>
  <c r="N767" i="67"/>
  <c r="M767" i="67"/>
  <c r="N766" i="67"/>
  <c r="M766" i="67"/>
  <c r="N763" i="67"/>
  <c r="M763" i="67"/>
  <c r="N762" i="67"/>
  <c r="M762" i="67"/>
  <c r="N761" i="67"/>
  <c r="M761" i="67"/>
  <c r="N760" i="67"/>
  <c r="M760" i="67"/>
  <c r="N759" i="67"/>
  <c r="M759" i="67"/>
  <c r="N756" i="67"/>
  <c r="M756" i="67"/>
  <c r="N755" i="67"/>
  <c r="M755" i="67"/>
  <c r="N754" i="67"/>
  <c r="M754" i="67"/>
  <c r="N753" i="67"/>
  <c r="M753" i="67"/>
  <c r="N752" i="67"/>
  <c r="M752" i="67"/>
  <c r="N749" i="67"/>
  <c r="M749" i="67"/>
  <c r="N748" i="67"/>
  <c r="M748" i="67"/>
  <c r="N747" i="67"/>
  <c r="M747" i="67"/>
  <c r="N746" i="67"/>
  <c r="M746" i="67"/>
  <c r="N745" i="67"/>
  <c r="M745" i="67"/>
  <c r="N742" i="67"/>
  <c r="M742" i="67"/>
  <c r="N741" i="67"/>
  <c r="M741" i="67"/>
  <c r="N740" i="67"/>
  <c r="M740" i="67"/>
  <c r="N739" i="67"/>
  <c r="M739" i="67"/>
  <c r="N738" i="67"/>
  <c r="M738" i="67"/>
  <c r="N735" i="67"/>
  <c r="M735" i="67"/>
  <c r="N734" i="67"/>
  <c r="M734" i="67"/>
  <c r="N733" i="67"/>
  <c r="M733" i="67"/>
  <c r="N732" i="67"/>
  <c r="M732" i="67"/>
  <c r="N731" i="67"/>
  <c r="M731" i="67"/>
  <c r="N728" i="67"/>
  <c r="M728" i="67"/>
  <c r="N727" i="67"/>
  <c r="M727" i="67"/>
  <c r="N726" i="67"/>
  <c r="M726" i="67"/>
  <c r="N725" i="67"/>
  <c r="M725" i="67"/>
  <c r="N724" i="67"/>
  <c r="M724" i="67"/>
  <c r="N721" i="67"/>
  <c r="M721" i="67"/>
  <c r="N720" i="67"/>
  <c r="M720" i="67"/>
  <c r="N719" i="67"/>
  <c r="M719" i="67"/>
  <c r="N718" i="67"/>
  <c r="M718" i="67"/>
  <c r="N717" i="67"/>
  <c r="M717" i="67"/>
  <c r="N714" i="67"/>
  <c r="M714" i="67"/>
  <c r="N713" i="67"/>
  <c r="M713" i="67"/>
  <c r="N712" i="67"/>
  <c r="M712" i="67"/>
  <c r="N711" i="67"/>
  <c r="M711" i="67"/>
  <c r="N710" i="67"/>
  <c r="M710" i="67"/>
  <c r="N707" i="67"/>
  <c r="M707" i="67"/>
  <c r="N706" i="67"/>
  <c r="M706" i="67"/>
  <c r="N705" i="67"/>
  <c r="M705" i="67"/>
  <c r="N704" i="67"/>
  <c r="M704" i="67"/>
  <c r="N703" i="67"/>
  <c r="M703" i="67"/>
  <c r="Y976" i="65"/>
  <c r="X976" i="65"/>
  <c r="W976" i="65"/>
  <c r="Y975" i="65"/>
  <c r="X975" i="65"/>
  <c r="W975" i="65"/>
  <c r="Y974" i="65"/>
  <c r="X974" i="65"/>
  <c r="W974" i="65"/>
  <c r="Y973" i="65"/>
  <c r="X973" i="65"/>
  <c r="W973" i="65"/>
  <c r="Y972" i="65"/>
  <c r="X972" i="65"/>
  <c r="W972" i="65"/>
  <c r="Y968" i="65"/>
  <c r="X968" i="65"/>
  <c r="W968" i="65"/>
  <c r="Y967" i="65"/>
  <c r="X967" i="65"/>
  <c r="W967" i="65"/>
  <c r="Y966" i="65"/>
  <c r="X966" i="65"/>
  <c r="W966" i="65"/>
  <c r="Y965" i="65"/>
  <c r="X965" i="65"/>
  <c r="W965" i="65"/>
  <c r="Y964" i="65"/>
  <c r="X964" i="65"/>
  <c r="W964" i="65"/>
  <c r="Y960" i="65"/>
  <c r="X960" i="65"/>
  <c r="W960" i="65"/>
  <c r="Y959" i="65"/>
  <c r="X959" i="65"/>
  <c r="W959" i="65"/>
  <c r="Y958" i="65"/>
  <c r="X958" i="65"/>
  <c r="W958" i="65"/>
  <c r="Y957" i="65"/>
  <c r="X957" i="65"/>
  <c r="W957" i="65"/>
  <c r="Y956" i="65"/>
  <c r="X956" i="65"/>
  <c r="W956" i="65"/>
  <c r="Y952" i="65"/>
  <c r="X952" i="65"/>
  <c r="W952" i="65"/>
  <c r="Y951" i="65"/>
  <c r="X951" i="65"/>
  <c r="W951" i="65"/>
  <c r="Y950" i="65"/>
  <c r="X950" i="65"/>
  <c r="W950" i="65"/>
  <c r="Y949" i="65"/>
  <c r="X949" i="65"/>
  <c r="W949" i="65"/>
  <c r="Y948" i="65"/>
  <c r="X948" i="65"/>
  <c r="W948" i="65"/>
  <c r="Y944" i="65"/>
  <c r="X944" i="65"/>
  <c r="W944" i="65"/>
  <c r="Y943" i="65"/>
  <c r="X943" i="65"/>
  <c r="W943" i="65"/>
  <c r="Y942" i="65"/>
  <c r="X942" i="65"/>
  <c r="W942" i="65"/>
  <c r="Y941" i="65"/>
  <c r="X941" i="65"/>
  <c r="W941" i="65"/>
  <c r="Y940" i="65"/>
  <c r="X940" i="65"/>
  <c r="W940" i="65"/>
  <c r="Y936" i="65"/>
  <c r="X936" i="65"/>
  <c r="W936" i="65"/>
  <c r="Y935" i="65"/>
  <c r="X935" i="65"/>
  <c r="W935" i="65"/>
  <c r="Y934" i="65"/>
  <c r="X934" i="65"/>
  <c r="W934" i="65"/>
  <c r="Y933" i="65"/>
  <c r="X933" i="65"/>
  <c r="W933" i="65"/>
  <c r="Y932" i="65"/>
  <c r="X932" i="65"/>
  <c r="W932" i="65"/>
  <c r="AI1028" i="65" l="1"/>
  <c r="AJ1028" i="65" s="1"/>
  <c r="AC982" i="65"/>
  <c r="AE980" i="65"/>
  <c r="AD981" i="65"/>
  <c r="AI1068" i="65"/>
  <c r="AJ1068" i="65" s="1"/>
  <c r="AG988" i="65"/>
  <c r="AO988" i="65" s="1"/>
  <c r="AF980" i="65"/>
  <c r="AI1076" i="65"/>
  <c r="AD980" i="65"/>
  <c r="AG990" i="65"/>
  <c r="AB1054" i="65"/>
  <c r="AB1078" i="65"/>
  <c r="AC1062" i="65"/>
  <c r="AI1052" i="65"/>
  <c r="AJ1052" i="65" s="1"/>
  <c r="AJ1076" i="65"/>
  <c r="AL1044" i="65"/>
  <c r="AM1044" i="65" s="1"/>
  <c r="AD964" i="65" a="1"/>
  <c r="AD965" i="65" s="1"/>
  <c r="AF972" i="65" a="1"/>
  <c r="AF973" i="65" s="1"/>
  <c r="AI980" i="65"/>
  <c r="AB956" i="65" a="1"/>
  <c r="AC956" i="65" s="1"/>
  <c r="AB982" i="65"/>
  <c r="AD1054" i="65"/>
  <c r="AC1078" i="65"/>
  <c r="AG1062" i="65"/>
  <c r="AL980" i="65"/>
  <c r="AM980" i="65" s="1"/>
  <c r="AB1062" i="65"/>
  <c r="AF1062" i="65"/>
  <c r="AI1060" i="65"/>
  <c r="AB1070" i="65"/>
  <c r="AP988" i="65"/>
  <c r="AG1078" i="65"/>
  <c r="AI1044" i="65"/>
  <c r="AJ1044" i="65" s="1"/>
  <c r="AD1046" i="65"/>
  <c r="AD1030" i="65"/>
  <c r="AL1036" i="65"/>
  <c r="AM1036" i="65" s="1"/>
  <c r="AJ980" i="65"/>
  <c r="AL1052" i="65"/>
  <c r="AM1052" i="65" s="1"/>
  <c r="AL1068" i="65"/>
  <c r="AM1068" i="65" s="1"/>
  <c r="AO1044" i="65"/>
  <c r="AP1044" i="65" s="1"/>
  <c r="AO1028" i="65"/>
  <c r="AP1028" i="65" s="1"/>
  <c r="AL1060" i="65"/>
  <c r="AM1060" i="65" s="1"/>
  <c r="AO1052" i="65"/>
  <c r="AP1052" i="65" s="1"/>
  <c r="AG1046" i="65"/>
  <c r="AO1036" i="65"/>
  <c r="AP1036" i="65" s="1"/>
  <c r="AF1038" i="65"/>
  <c r="AF1078" i="65"/>
  <c r="AJ1060" i="65"/>
  <c r="AO1060" i="65"/>
  <c r="AP1060" i="65" s="1"/>
  <c r="AF997" i="65"/>
  <c r="AO1076" i="65"/>
  <c r="AP1076" i="65" s="1"/>
  <c r="AD988" i="65"/>
  <c r="AL988" i="65" s="1"/>
  <c r="AG996" i="65"/>
  <c r="AC1070" i="65"/>
  <c r="AD989" i="65"/>
  <c r="AD990" i="65" s="1"/>
  <c r="AF996" i="65"/>
  <c r="AF1070" i="65"/>
  <c r="AE989" i="65"/>
  <c r="AE990" i="65" s="1"/>
  <c r="AM1076" i="65"/>
  <c r="AB972" i="65" a="1"/>
  <c r="AC973" i="65" s="1"/>
  <c r="AI1036" i="65"/>
  <c r="AJ1036" i="65" s="1"/>
  <c r="AO980" i="65"/>
  <c r="AP980" i="65" s="1"/>
  <c r="AB964" i="65" a="1"/>
  <c r="AB964" i="65" s="1"/>
  <c r="AD972" i="65" a="1"/>
  <c r="AD972" i="65" s="1"/>
  <c r="AO1068" i="65"/>
  <c r="AP1068" i="65" s="1"/>
  <c r="AL1028" i="65"/>
  <c r="AM1028" i="65" s="1"/>
  <c r="AG1013" i="65"/>
  <c r="AF1012" i="65"/>
  <c r="AG1012" i="65"/>
  <c r="AF1013" i="65"/>
  <c r="AC996" i="65"/>
  <c r="AC997" i="65"/>
  <c r="AB997" i="65"/>
  <c r="AB996" i="65"/>
  <c r="AC1004" i="65"/>
  <c r="AB1004" i="65"/>
  <c r="AB1005" i="65"/>
  <c r="AC1005" i="65"/>
  <c r="AG1038" i="65"/>
  <c r="AD1070" i="65"/>
  <c r="AE1054" i="65"/>
  <c r="AE1046" i="65"/>
  <c r="AE1004" i="65"/>
  <c r="AD1005" i="65"/>
  <c r="AE1005" i="65"/>
  <c r="AD1004" i="65"/>
  <c r="AE1070" i="65"/>
  <c r="AD1038" i="65"/>
  <c r="AF990" i="65"/>
  <c r="AF1054" i="65"/>
  <c r="AF956" i="65" a="1"/>
  <c r="AE1038" i="65"/>
  <c r="AB1021" i="65"/>
  <c r="AC1021" i="65"/>
  <c r="AB1020" i="65"/>
  <c r="AC1020" i="65"/>
  <c r="AI1020" i="65" s="1"/>
  <c r="AD1062" i="65"/>
  <c r="AF972" i="65"/>
  <c r="AB932" i="65" a="1"/>
  <c r="AD932" i="65" a="1"/>
  <c r="AF982" i="65"/>
  <c r="AC1054" i="65"/>
  <c r="AE1062" i="65"/>
  <c r="AF964" i="65" a="1"/>
  <c r="AF940" i="65" a="1"/>
  <c r="AF932" i="65" a="1"/>
  <c r="AD982" i="65"/>
  <c r="AB1038" i="65"/>
  <c r="AG982" i="65"/>
  <c r="AE1021" i="65"/>
  <c r="AD1020" i="65"/>
  <c r="AE1020" i="65"/>
  <c r="AD1021" i="65"/>
  <c r="AD1022" i="65" s="1"/>
  <c r="AD948" i="65" a="1"/>
  <c r="AC1013" i="65"/>
  <c r="AC1012" i="65"/>
  <c r="AB1013" i="65"/>
  <c r="AB1012" i="65"/>
  <c r="AC1038" i="65"/>
  <c r="AB1046" i="65"/>
  <c r="AB940" i="65" a="1"/>
  <c r="AB1030" i="65"/>
  <c r="AC1030" i="65"/>
  <c r="AC1046" i="65"/>
  <c r="AB948" i="65" a="1"/>
  <c r="AD940" i="65" a="1"/>
  <c r="AE982" i="65"/>
  <c r="AF1030" i="65"/>
  <c r="AD956" i="65" a="1"/>
  <c r="AF1005" i="65"/>
  <c r="AG1005" i="65"/>
  <c r="AG1004" i="65"/>
  <c r="AF1004" i="65"/>
  <c r="AG1021" i="65"/>
  <c r="AF1020" i="65"/>
  <c r="AF1021" i="65"/>
  <c r="AF1022" i="65" s="1"/>
  <c r="AG1020" i="65"/>
  <c r="AO1020" i="65" s="1"/>
  <c r="AP1020" i="65" s="1"/>
  <c r="AF948" i="65" a="1"/>
  <c r="AD997" i="65"/>
  <c r="AE997" i="65"/>
  <c r="AD996" i="65"/>
  <c r="AE996" i="65"/>
  <c r="AD1013" i="65"/>
  <c r="AE1013" i="65"/>
  <c r="AD1012" i="65"/>
  <c r="AE1012" i="65"/>
  <c r="AC989" i="65"/>
  <c r="AB988" i="65"/>
  <c r="AB989" i="65"/>
  <c r="AC988" i="65"/>
  <c r="AG1030" i="65"/>
  <c r="AF1046" i="65"/>
  <c r="AE1030" i="65"/>
  <c r="N700" i="67"/>
  <c r="M700" i="67"/>
  <c r="N699" i="67"/>
  <c r="M699" i="67"/>
  <c r="N698" i="67"/>
  <c r="M698" i="67"/>
  <c r="N697" i="67"/>
  <c r="M697" i="67"/>
  <c r="N696" i="67"/>
  <c r="M696" i="67"/>
  <c r="N693" i="67"/>
  <c r="M693" i="67"/>
  <c r="N692" i="67"/>
  <c r="M692" i="67"/>
  <c r="N691" i="67"/>
  <c r="M691" i="67"/>
  <c r="N690" i="67"/>
  <c r="M690" i="67"/>
  <c r="N689" i="67"/>
  <c r="M689" i="67"/>
  <c r="N686" i="67"/>
  <c r="M686" i="67"/>
  <c r="N685" i="67"/>
  <c r="M685" i="67"/>
  <c r="N684" i="67"/>
  <c r="M684" i="67"/>
  <c r="N683" i="67"/>
  <c r="M683" i="67"/>
  <c r="N682" i="67"/>
  <c r="M682" i="67"/>
  <c r="N679" i="67"/>
  <c r="M679" i="67"/>
  <c r="N678" i="67"/>
  <c r="M678" i="67"/>
  <c r="N677" i="67"/>
  <c r="M677" i="67"/>
  <c r="N676" i="67"/>
  <c r="M676" i="67"/>
  <c r="N675" i="67"/>
  <c r="M675" i="67"/>
  <c r="N672" i="67"/>
  <c r="M672" i="67"/>
  <c r="N671" i="67"/>
  <c r="M671" i="67"/>
  <c r="N670" i="67"/>
  <c r="M670" i="67"/>
  <c r="N669" i="67"/>
  <c r="M669" i="67"/>
  <c r="N668" i="67"/>
  <c r="M668" i="67"/>
  <c r="N665" i="67"/>
  <c r="M665" i="67"/>
  <c r="N664" i="67"/>
  <c r="M664" i="67"/>
  <c r="N663" i="67"/>
  <c r="M663" i="67"/>
  <c r="N662" i="67"/>
  <c r="M662" i="67"/>
  <c r="N661" i="67"/>
  <c r="M661" i="67"/>
  <c r="N658" i="67"/>
  <c r="M658" i="67"/>
  <c r="N657" i="67"/>
  <c r="M657" i="67"/>
  <c r="N656" i="67"/>
  <c r="M656" i="67"/>
  <c r="N655" i="67"/>
  <c r="M655" i="67"/>
  <c r="N654" i="67"/>
  <c r="M654" i="67"/>
  <c r="AG973" i="65" l="1"/>
  <c r="AB990" i="65"/>
  <c r="AE1006" i="65"/>
  <c r="AG972" i="65"/>
  <c r="AI988" i="65"/>
  <c r="AJ988" i="65" s="1"/>
  <c r="AF1014" i="65"/>
  <c r="AL1020" i="65"/>
  <c r="AM1020" i="65" s="1"/>
  <c r="AC957" i="65"/>
  <c r="AC958" i="65" s="1"/>
  <c r="AE965" i="65"/>
  <c r="AB956" i="65"/>
  <c r="AE964" i="65"/>
  <c r="AB957" i="65"/>
  <c r="AB958" i="65" s="1"/>
  <c r="AE998" i="65"/>
  <c r="AC1006" i="65"/>
  <c r="AD964" i="65"/>
  <c r="AD966" i="65" s="1"/>
  <c r="AF974" i="65"/>
  <c r="AC998" i="65"/>
  <c r="AM988" i="65"/>
  <c r="AB1006" i="65"/>
  <c r="AD998" i="65"/>
  <c r="AO972" i="65"/>
  <c r="AP972" i="65" s="1"/>
  <c r="AE973" i="65"/>
  <c r="AD973" i="65"/>
  <c r="AD974" i="65" s="1"/>
  <c r="AB965" i="65"/>
  <c r="AB966" i="65" s="1"/>
  <c r="AC964" i="65"/>
  <c r="AI964" i="65" s="1"/>
  <c r="AI956" i="65"/>
  <c r="AI996" i="65"/>
  <c r="AJ996" i="65" s="1"/>
  <c r="AE972" i="65"/>
  <c r="AL972" i="65" s="1"/>
  <c r="AC965" i="65"/>
  <c r="AE966" i="65"/>
  <c r="AE1022" i="65"/>
  <c r="AL1012" i="65"/>
  <c r="AM1012" i="65" s="1"/>
  <c r="AO1012" i="65"/>
  <c r="AP1012" i="65" s="1"/>
  <c r="AO996" i="65"/>
  <c r="AP996" i="65" s="1"/>
  <c r="AE1014" i="65"/>
  <c r="AO1004" i="65"/>
  <c r="AP1004" i="65" s="1"/>
  <c r="AJ1020" i="65"/>
  <c r="AD1006" i="65"/>
  <c r="AC972" i="65"/>
  <c r="AC974" i="65" s="1"/>
  <c r="AG1006" i="65"/>
  <c r="AI1012" i="65"/>
  <c r="AJ1012" i="65" s="1"/>
  <c r="AL1004" i="65"/>
  <c r="AM1004" i="65" s="1"/>
  <c r="AI1004" i="65"/>
  <c r="AJ1004" i="65" s="1"/>
  <c r="AB973" i="65"/>
  <c r="AB972" i="65"/>
  <c r="AG998" i="65"/>
  <c r="AL996" i="65"/>
  <c r="AM996" i="65" s="1"/>
  <c r="AF998" i="65"/>
  <c r="AG933" i="65"/>
  <c r="AF933" i="65"/>
  <c r="AF932" i="65"/>
  <c r="AG932" i="65"/>
  <c r="AG941" i="65"/>
  <c r="AG940" i="65"/>
  <c r="AF941" i="65"/>
  <c r="AF940" i="65"/>
  <c r="AG974" i="65"/>
  <c r="AB1014" i="65"/>
  <c r="AB998" i="65"/>
  <c r="AC949" i="65"/>
  <c r="AB949" i="65"/>
  <c r="AB948" i="65"/>
  <c r="AC948" i="65"/>
  <c r="AC1022" i="65"/>
  <c r="AG949" i="65"/>
  <c r="AG948" i="65"/>
  <c r="AF949" i="65"/>
  <c r="AF948" i="65"/>
  <c r="AC990" i="65"/>
  <c r="AB1022" i="65"/>
  <c r="AE957" i="65"/>
  <c r="AE956" i="65"/>
  <c r="AD957" i="65"/>
  <c r="AD956" i="65"/>
  <c r="AC1014" i="65"/>
  <c r="AE949" i="65"/>
  <c r="AE948" i="65"/>
  <c r="AD949" i="65"/>
  <c r="AD948" i="65"/>
  <c r="AB941" i="65"/>
  <c r="AB940" i="65"/>
  <c r="AC940" i="65"/>
  <c r="AC941" i="65"/>
  <c r="AG957" i="65"/>
  <c r="AG956" i="65"/>
  <c r="AF957" i="65"/>
  <c r="AF956" i="65"/>
  <c r="AD933" i="65"/>
  <c r="AE933" i="65"/>
  <c r="AD932" i="65"/>
  <c r="AE932" i="65"/>
  <c r="AG965" i="65"/>
  <c r="AF965" i="65"/>
  <c r="AG964" i="65"/>
  <c r="AF964" i="65"/>
  <c r="AD1014" i="65"/>
  <c r="AE941" i="65"/>
  <c r="AD941" i="65"/>
  <c r="AD940" i="65"/>
  <c r="AE940" i="65"/>
  <c r="AG1022" i="65"/>
  <c r="AF1006" i="65"/>
  <c r="AB933" i="65"/>
  <c r="AB932" i="65"/>
  <c r="AC932" i="65"/>
  <c r="AI932" i="65" s="1"/>
  <c r="AC933" i="65"/>
  <c r="AC934" i="65" s="1"/>
  <c r="AG1014" i="65"/>
  <c r="N651" i="67"/>
  <c r="M651" i="67"/>
  <c r="N650" i="67"/>
  <c r="M650" i="67"/>
  <c r="N649" i="67"/>
  <c r="M649" i="67"/>
  <c r="N648" i="67"/>
  <c r="M648" i="67"/>
  <c r="N647" i="67"/>
  <c r="M647" i="67"/>
  <c r="AI940" i="65" l="1"/>
  <c r="AJ956" i="65"/>
  <c r="AI948" i="65"/>
  <c r="AL964" i="65"/>
  <c r="AM964" i="65" s="1"/>
  <c r="AL932" i="65"/>
  <c r="AL940" i="65"/>
  <c r="AM940" i="65" s="1"/>
  <c r="AC942" i="65"/>
  <c r="AC966" i="65"/>
  <c r="AM932" i="65"/>
  <c r="AB974" i="65"/>
  <c r="AM972" i="65"/>
  <c r="AD934" i="65"/>
  <c r="AO948" i="65"/>
  <c r="AP948" i="65" s="1"/>
  <c r="AJ948" i="65"/>
  <c r="AO964" i="65"/>
  <c r="AP964" i="65" s="1"/>
  <c r="AB934" i="65"/>
  <c r="AL948" i="65"/>
  <c r="AM948" i="65" s="1"/>
  <c r="AJ964" i="65"/>
  <c r="AD958" i="65"/>
  <c r="AL956" i="65"/>
  <c r="AM956" i="65" s="1"/>
  <c r="AB950" i="65"/>
  <c r="AC950" i="65"/>
  <c r="AI972" i="65"/>
  <c r="AJ972" i="65" s="1"/>
  <c r="AO940" i="65"/>
  <c r="AP940" i="65" s="1"/>
  <c r="AJ932" i="65"/>
  <c r="AO956" i="65"/>
  <c r="AP956" i="65" s="1"/>
  <c r="AJ940" i="65"/>
  <c r="AE974" i="65"/>
  <c r="AE942" i="65"/>
  <c r="AB942" i="65"/>
  <c r="AO932" i="65"/>
  <c r="AP932" i="65" s="1"/>
  <c r="AE958" i="65"/>
  <c r="AD950" i="65"/>
  <c r="AG942" i="65"/>
  <c r="AG958" i="65"/>
  <c r="AG950" i="65"/>
  <c r="AF966" i="65"/>
  <c r="AF942" i="65"/>
  <c r="AF950" i="65"/>
  <c r="AE934" i="65"/>
  <c r="AF934" i="65"/>
  <c r="AG934" i="65"/>
  <c r="AG966" i="65"/>
  <c r="AE950" i="65"/>
  <c r="AD942" i="65"/>
  <c r="AF958" i="65"/>
  <c r="N644" i="67"/>
  <c r="M644" i="67"/>
  <c r="N643" i="67"/>
  <c r="M643" i="67"/>
  <c r="N642" i="67"/>
  <c r="M642" i="67"/>
  <c r="N641" i="67"/>
  <c r="M641" i="67"/>
  <c r="N640" i="67"/>
  <c r="M640" i="67"/>
  <c r="N637" i="67"/>
  <c r="M637" i="67"/>
  <c r="N636" i="67"/>
  <c r="M636" i="67"/>
  <c r="N635" i="67"/>
  <c r="M635" i="67"/>
  <c r="N634" i="67"/>
  <c r="M634" i="67"/>
  <c r="N633" i="67"/>
  <c r="M633" i="67"/>
  <c r="N630" i="67"/>
  <c r="M630" i="67"/>
  <c r="N629" i="67"/>
  <c r="M629" i="67"/>
  <c r="N628" i="67"/>
  <c r="M628" i="67"/>
  <c r="N627" i="67"/>
  <c r="M627" i="67"/>
  <c r="N626" i="67"/>
  <c r="M626" i="67"/>
  <c r="N623" i="67"/>
  <c r="M623" i="67"/>
  <c r="N622" i="67"/>
  <c r="M622" i="67"/>
  <c r="N621" i="67"/>
  <c r="M621" i="67"/>
  <c r="N620" i="67"/>
  <c r="M620" i="67"/>
  <c r="N619" i="67"/>
  <c r="M619" i="67"/>
  <c r="N616" i="67"/>
  <c r="M616" i="67"/>
  <c r="N615" i="67"/>
  <c r="M615" i="67"/>
  <c r="N614" i="67"/>
  <c r="M614" i="67"/>
  <c r="N613" i="67"/>
  <c r="M613" i="67"/>
  <c r="N612" i="67"/>
  <c r="M612" i="67"/>
  <c r="N609" i="67"/>
  <c r="M609" i="67"/>
  <c r="N608" i="67"/>
  <c r="M608" i="67"/>
  <c r="N607" i="67"/>
  <c r="M607" i="67"/>
  <c r="N606" i="67"/>
  <c r="M606" i="67"/>
  <c r="N605" i="67"/>
  <c r="M605" i="67"/>
  <c r="N602" i="67"/>
  <c r="M602" i="67"/>
  <c r="N601" i="67"/>
  <c r="M601" i="67"/>
  <c r="N600" i="67"/>
  <c r="M600" i="67"/>
  <c r="N599" i="67"/>
  <c r="M599" i="67"/>
  <c r="N598" i="67"/>
  <c r="M598" i="67"/>
  <c r="Y928" i="65"/>
  <c r="X928" i="65"/>
  <c r="W928" i="65"/>
  <c r="Y927" i="65"/>
  <c r="X927" i="65"/>
  <c r="W927" i="65"/>
  <c r="Y926" i="65"/>
  <c r="X926" i="65"/>
  <c r="W926" i="65"/>
  <c r="Y925" i="65"/>
  <c r="X925" i="65"/>
  <c r="W925" i="65"/>
  <c r="Y924" i="65"/>
  <c r="X924" i="65"/>
  <c r="W924" i="65"/>
  <c r="Y920" i="65"/>
  <c r="X920" i="65"/>
  <c r="W920" i="65"/>
  <c r="Y919" i="65"/>
  <c r="X919" i="65"/>
  <c r="W919" i="65"/>
  <c r="Y918" i="65"/>
  <c r="X918" i="65"/>
  <c r="W918" i="65"/>
  <c r="Y917" i="65"/>
  <c r="X917" i="65"/>
  <c r="W917" i="65"/>
  <c r="Y916" i="65"/>
  <c r="X916" i="65"/>
  <c r="W916" i="65"/>
  <c r="Y912" i="65"/>
  <c r="X912" i="65"/>
  <c r="W912" i="65"/>
  <c r="Y911" i="65"/>
  <c r="X911" i="65"/>
  <c r="W911" i="65"/>
  <c r="Y910" i="65"/>
  <c r="X910" i="65"/>
  <c r="W910" i="65"/>
  <c r="Y909" i="65"/>
  <c r="X909" i="65"/>
  <c r="W909" i="65"/>
  <c r="Y908" i="65"/>
  <c r="X908" i="65"/>
  <c r="W908" i="65"/>
  <c r="Y904" i="65"/>
  <c r="X904" i="65"/>
  <c r="W904" i="65"/>
  <c r="Y903" i="65"/>
  <c r="X903" i="65"/>
  <c r="W903" i="65"/>
  <c r="Y902" i="65"/>
  <c r="X902" i="65"/>
  <c r="W902" i="65"/>
  <c r="Y901" i="65"/>
  <c r="X901" i="65"/>
  <c r="W901" i="65"/>
  <c r="Y900" i="65"/>
  <c r="X900" i="65"/>
  <c r="W900" i="65"/>
  <c r="Y896" i="65"/>
  <c r="X896" i="65"/>
  <c r="W896" i="65"/>
  <c r="Y895" i="65"/>
  <c r="X895" i="65"/>
  <c r="W895" i="65"/>
  <c r="Y894" i="65"/>
  <c r="X894" i="65"/>
  <c r="W894" i="65"/>
  <c r="Y893" i="65"/>
  <c r="X893" i="65"/>
  <c r="W893" i="65"/>
  <c r="Y892" i="65"/>
  <c r="X892" i="65"/>
  <c r="W892" i="65"/>
  <c r="Y888" i="65"/>
  <c r="X888" i="65"/>
  <c r="W888" i="65"/>
  <c r="Y887" i="65"/>
  <c r="X887" i="65"/>
  <c r="W887" i="65"/>
  <c r="Y886" i="65"/>
  <c r="X886" i="65"/>
  <c r="W886" i="65"/>
  <c r="Y885" i="65"/>
  <c r="X885" i="65"/>
  <c r="W885" i="65"/>
  <c r="Y884" i="65"/>
  <c r="X884" i="65"/>
  <c r="W884" i="65"/>
  <c r="Y880" i="65"/>
  <c r="X880" i="65"/>
  <c r="W880" i="65"/>
  <c r="Y879" i="65"/>
  <c r="X879" i="65"/>
  <c r="W879" i="65"/>
  <c r="Y878" i="65"/>
  <c r="X878" i="65"/>
  <c r="W878" i="65"/>
  <c r="Y877" i="65"/>
  <c r="X877" i="65"/>
  <c r="W877" i="65"/>
  <c r="Y876" i="65"/>
  <c r="X876" i="65"/>
  <c r="W876" i="65"/>
  <c r="Y872" i="65"/>
  <c r="X872" i="65"/>
  <c r="W872" i="65"/>
  <c r="Y871" i="65"/>
  <c r="X871" i="65"/>
  <c r="W871" i="65"/>
  <c r="Y870" i="65"/>
  <c r="X870" i="65"/>
  <c r="W870" i="65"/>
  <c r="Y869" i="65"/>
  <c r="X869" i="65"/>
  <c r="W869" i="65"/>
  <c r="Y868" i="65"/>
  <c r="X868" i="65"/>
  <c r="W868" i="65"/>
  <c r="Y864" i="65"/>
  <c r="X864" i="65"/>
  <c r="W864" i="65"/>
  <c r="Y863" i="65"/>
  <c r="X863" i="65"/>
  <c r="W863" i="65"/>
  <c r="Y862" i="65"/>
  <c r="X862" i="65"/>
  <c r="W862" i="65"/>
  <c r="Y861" i="65"/>
  <c r="X861" i="65"/>
  <c r="W861" i="65"/>
  <c r="Y860" i="65"/>
  <c r="X860" i="65"/>
  <c r="W860" i="65"/>
  <c r="Y856" i="65"/>
  <c r="X856" i="65"/>
  <c r="W856" i="65"/>
  <c r="Y855" i="65"/>
  <c r="X855" i="65"/>
  <c r="W855" i="65"/>
  <c r="Y854" i="65"/>
  <c r="X854" i="65"/>
  <c r="W854" i="65"/>
  <c r="Y853" i="65"/>
  <c r="X853" i="65"/>
  <c r="W853" i="65"/>
  <c r="Y852" i="65"/>
  <c r="X852" i="65"/>
  <c r="W852" i="65"/>
  <c r="Y848" i="65"/>
  <c r="X848" i="65"/>
  <c r="W848" i="65"/>
  <c r="Y847" i="65"/>
  <c r="X847" i="65"/>
  <c r="W847" i="65"/>
  <c r="Y846" i="65"/>
  <c r="X846" i="65"/>
  <c r="W846" i="65"/>
  <c r="Y845" i="65"/>
  <c r="X845" i="65"/>
  <c r="W845" i="65"/>
  <c r="Y844" i="65"/>
  <c r="X844" i="65"/>
  <c r="W844" i="65"/>
  <c r="Y840" i="65"/>
  <c r="X840" i="65"/>
  <c r="W840" i="65"/>
  <c r="Y839" i="65"/>
  <c r="X839" i="65"/>
  <c r="W839" i="65"/>
  <c r="Y838" i="65"/>
  <c r="X838" i="65"/>
  <c r="W838" i="65"/>
  <c r="Y837" i="65"/>
  <c r="X837" i="65"/>
  <c r="W837" i="65"/>
  <c r="Y836" i="65"/>
  <c r="X836" i="65"/>
  <c r="W836" i="65"/>
  <c r="Y832" i="65"/>
  <c r="X832" i="65"/>
  <c r="W832" i="65"/>
  <c r="Y831" i="65"/>
  <c r="X831" i="65"/>
  <c r="W831" i="65"/>
  <c r="Y830" i="65"/>
  <c r="X830" i="65"/>
  <c r="W830" i="65"/>
  <c r="Y829" i="65"/>
  <c r="X829" i="65"/>
  <c r="W829" i="65"/>
  <c r="Y828" i="65"/>
  <c r="X828" i="65"/>
  <c r="W828" i="65"/>
  <c r="Y824" i="65"/>
  <c r="X824" i="65"/>
  <c r="W824" i="65"/>
  <c r="Y823" i="65"/>
  <c r="X823" i="65"/>
  <c r="W823" i="65"/>
  <c r="Y822" i="65"/>
  <c r="X822" i="65"/>
  <c r="W822" i="65"/>
  <c r="Y821" i="65"/>
  <c r="X821" i="65"/>
  <c r="W821" i="65"/>
  <c r="Y820" i="65"/>
  <c r="X820" i="65"/>
  <c r="W820" i="65"/>
  <c r="AB828" i="65" l="1" a="1"/>
  <c r="AD828" i="65" a="1"/>
  <c r="AF836" i="65" a="1"/>
  <c r="AF837" i="65" s="1"/>
  <c r="AF828" i="65" a="1"/>
  <c r="AG829" i="65" s="1"/>
  <c r="AF820" i="65" a="1"/>
  <c r="AG820" i="65" s="1"/>
  <c r="AB820" i="65" a="1"/>
  <c r="AC821" i="65" s="1"/>
  <c r="AD836" i="65" a="1"/>
  <c r="AD836" i="65" s="1"/>
  <c r="AF844" i="65" a="1"/>
  <c r="AG845" i="65" s="1"/>
  <c r="AD820" i="65" a="1"/>
  <c r="AE820" i="65" s="1"/>
  <c r="AB924" i="65" a="1"/>
  <c r="AB916" i="65" a="1"/>
  <c r="AD924" i="65" a="1"/>
  <c r="AG828" i="65"/>
  <c r="AB908" i="65" a="1"/>
  <c r="AD916" i="65" a="1"/>
  <c r="AF924" i="65" a="1"/>
  <c r="AB900" i="65" a="1"/>
  <c r="AD908" i="65" a="1"/>
  <c r="AF916" i="65" a="1"/>
  <c r="AB892" i="65" a="1"/>
  <c r="AD900" i="65" a="1"/>
  <c r="AF908" i="65" a="1"/>
  <c r="AG837" i="65"/>
  <c r="AG836" i="65"/>
  <c r="AF836" i="65"/>
  <c r="AB884" i="65" a="1"/>
  <c r="AD892" i="65" a="1"/>
  <c r="AF900" i="65" a="1"/>
  <c r="AB876" i="65" a="1"/>
  <c r="AD884" i="65" a="1"/>
  <c r="AF892" i="65" a="1"/>
  <c r="AG821" i="65"/>
  <c r="AB868" i="65" a="1"/>
  <c r="AD876" i="65" a="1"/>
  <c r="AF884" i="65" a="1"/>
  <c r="AB860" i="65" a="1"/>
  <c r="AD868" i="65" a="1"/>
  <c r="AF876" i="65" a="1"/>
  <c r="AE829" i="65"/>
  <c r="AD829" i="65"/>
  <c r="AE828" i="65"/>
  <c r="AD828" i="65"/>
  <c r="AB852" i="65" a="1"/>
  <c r="AD860" i="65" a="1"/>
  <c r="AF868" i="65" a="1"/>
  <c r="AB844" i="65" a="1"/>
  <c r="AD852" i="65" a="1"/>
  <c r="AF860" i="65" a="1"/>
  <c r="AC829" i="65"/>
  <c r="AB828" i="65"/>
  <c r="AB829" i="65"/>
  <c r="AC828" i="65"/>
  <c r="AB836" i="65" a="1"/>
  <c r="AD844" i="65" a="1"/>
  <c r="AF852" i="65" a="1"/>
  <c r="Y816" i="65"/>
  <c r="X816" i="65"/>
  <c r="W816" i="65"/>
  <c r="Y815" i="65"/>
  <c r="X815" i="65"/>
  <c r="W815" i="65"/>
  <c r="Y814" i="65"/>
  <c r="X814" i="65"/>
  <c r="W814" i="65"/>
  <c r="Y813" i="65"/>
  <c r="X813" i="65"/>
  <c r="W813" i="65"/>
  <c r="Y812" i="65"/>
  <c r="X812" i="65"/>
  <c r="W812" i="65"/>
  <c r="Y808" i="65"/>
  <c r="X808" i="65"/>
  <c r="W808" i="65"/>
  <c r="Y807" i="65"/>
  <c r="X807" i="65"/>
  <c r="W807" i="65"/>
  <c r="Y806" i="65"/>
  <c r="X806" i="65"/>
  <c r="W806" i="65"/>
  <c r="Y805" i="65"/>
  <c r="X805" i="65"/>
  <c r="W805" i="65"/>
  <c r="Y804" i="65"/>
  <c r="X804" i="65"/>
  <c r="W804" i="65"/>
  <c r="Y800" i="65"/>
  <c r="X800" i="65"/>
  <c r="W800" i="65"/>
  <c r="Y799" i="65"/>
  <c r="X799" i="65"/>
  <c r="W799" i="65"/>
  <c r="Y798" i="65"/>
  <c r="X798" i="65"/>
  <c r="W798" i="65"/>
  <c r="Y797" i="65"/>
  <c r="X797" i="65"/>
  <c r="W797" i="65"/>
  <c r="Y796" i="65"/>
  <c r="X796" i="65"/>
  <c r="W796" i="65"/>
  <c r="Y792" i="65"/>
  <c r="X792" i="65"/>
  <c r="W792" i="65"/>
  <c r="Y791" i="65"/>
  <c r="X791" i="65"/>
  <c r="W791" i="65"/>
  <c r="Y790" i="65"/>
  <c r="X790" i="65"/>
  <c r="W790" i="65"/>
  <c r="Y789" i="65"/>
  <c r="X789" i="65"/>
  <c r="W789" i="65"/>
  <c r="Y788" i="65"/>
  <c r="X788" i="65"/>
  <c r="W788" i="65"/>
  <c r="Y784" i="65"/>
  <c r="X784" i="65"/>
  <c r="W784" i="65"/>
  <c r="Y783" i="65"/>
  <c r="X783" i="65"/>
  <c r="W783" i="65"/>
  <c r="Y782" i="65"/>
  <c r="X782" i="65"/>
  <c r="W782" i="65"/>
  <c r="Y781" i="65"/>
  <c r="X781" i="65"/>
  <c r="W781" i="65"/>
  <c r="Y780" i="65"/>
  <c r="X780" i="65"/>
  <c r="W780" i="65"/>
  <c r="Y776" i="65"/>
  <c r="X776" i="65"/>
  <c r="W776" i="65"/>
  <c r="Y775" i="65"/>
  <c r="X775" i="65"/>
  <c r="W775" i="65"/>
  <c r="Y774" i="65"/>
  <c r="X774" i="65"/>
  <c r="W774" i="65"/>
  <c r="Y773" i="65"/>
  <c r="X773" i="65"/>
  <c r="W773" i="65"/>
  <c r="Y772" i="65"/>
  <c r="X772" i="65"/>
  <c r="W772" i="65"/>
  <c r="Y768" i="65"/>
  <c r="X768" i="65"/>
  <c r="W768" i="65"/>
  <c r="Y767" i="65"/>
  <c r="X767" i="65"/>
  <c r="W767" i="65"/>
  <c r="Y766" i="65"/>
  <c r="X766" i="65"/>
  <c r="W766" i="65"/>
  <c r="Y765" i="65"/>
  <c r="X765" i="65"/>
  <c r="W765" i="65"/>
  <c r="Y764" i="65"/>
  <c r="X764" i="65"/>
  <c r="W764" i="65"/>
  <c r="AF821" i="65" l="1"/>
  <c r="AO836" i="65"/>
  <c r="AF844" i="65"/>
  <c r="AE821" i="65"/>
  <c r="AD821" i="65"/>
  <c r="AG844" i="65"/>
  <c r="AD837" i="65"/>
  <c r="AE836" i="65"/>
  <c r="AL836" i="65" s="1"/>
  <c r="AE837" i="65"/>
  <c r="AE838" i="65" s="1"/>
  <c r="AG822" i="65"/>
  <c r="AO844" i="65"/>
  <c r="AI828" i="65"/>
  <c r="AJ828" i="65" s="1"/>
  <c r="AD838" i="65"/>
  <c r="AF845" i="65"/>
  <c r="AF846" i="65" s="1"/>
  <c r="AL828" i="65"/>
  <c r="AM828" i="65" s="1"/>
  <c r="AD788" i="65" a="1"/>
  <c r="AD789" i="65" s="1"/>
  <c r="AF796" i="65" a="1"/>
  <c r="AF797" i="65" s="1"/>
  <c r="AB780" i="65" a="1"/>
  <c r="AC780" i="65" s="1"/>
  <c r="AB772" i="65" a="1"/>
  <c r="AC773" i="65" s="1"/>
  <c r="AD780" i="65" a="1"/>
  <c r="AE780" i="65" s="1"/>
  <c r="AF788" i="65" a="1"/>
  <c r="AG788" i="65" s="1"/>
  <c r="AC830" i="65"/>
  <c r="AB764" i="65" a="1"/>
  <c r="AC765" i="65" s="1"/>
  <c r="AP836" i="65"/>
  <c r="AF780" i="65" a="1"/>
  <c r="AG780" i="65" s="1"/>
  <c r="AF772" i="65" a="1"/>
  <c r="AG773" i="65" s="1"/>
  <c r="AE822" i="65"/>
  <c r="AB820" i="65"/>
  <c r="AF829" i="65"/>
  <c r="AC820" i="65"/>
  <c r="AI820" i="65" s="1"/>
  <c r="AB821" i="65"/>
  <c r="AB822" i="65" s="1"/>
  <c r="AF820" i="65"/>
  <c r="AO820" i="65" s="1"/>
  <c r="AP820" i="65" s="1"/>
  <c r="AD820" i="65"/>
  <c r="AL820" i="65" s="1"/>
  <c r="AF828" i="65"/>
  <c r="AO828" i="65" s="1"/>
  <c r="AD772" i="65" a="1"/>
  <c r="AE773" i="65" s="1"/>
  <c r="AD764" i="65" a="1"/>
  <c r="AD764" i="65" s="1"/>
  <c r="AF876" i="65"/>
  <c r="AG876" i="65"/>
  <c r="AF877" i="65"/>
  <c r="AG877" i="65"/>
  <c r="AG878" i="65" s="1"/>
  <c r="AF838" i="65"/>
  <c r="AB860" i="65"/>
  <c r="AB861" i="65"/>
  <c r="AC860" i="65"/>
  <c r="AC861" i="65"/>
  <c r="AF925" i="65"/>
  <c r="AG925" i="65"/>
  <c r="AF924" i="65"/>
  <c r="AG924" i="65"/>
  <c r="AG885" i="65"/>
  <c r="AG884" i="65"/>
  <c r="AF884" i="65"/>
  <c r="AF885" i="65"/>
  <c r="AG838" i="65"/>
  <c r="AD916" i="65"/>
  <c r="AE916" i="65"/>
  <c r="AD917" i="65"/>
  <c r="AD918" i="65" s="1"/>
  <c r="AE917" i="65"/>
  <c r="AG909" i="65"/>
  <c r="AF908" i="65"/>
  <c r="AF909" i="65"/>
  <c r="AG908" i="65"/>
  <c r="AC908" i="65"/>
  <c r="AB909" i="65"/>
  <c r="AC909" i="65"/>
  <c r="AB908" i="65"/>
  <c r="AE900" i="65"/>
  <c r="AE901" i="65"/>
  <c r="AD901" i="65"/>
  <c r="AD900" i="65"/>
  <c r="AD876" i="65"/>
  <c r="AE877" i="65"/>
  <c r="AE876" i="65"/>
  <c r="AL876" i="65" s="1"/>
  <c r="AD877" i="65"/>
  <c r="AD878" i="65" s="1"/>
  <c r="AB892" i="65"/>
  <c r="AC893" i="65"/>
  <c r="AB893" i="65"/>
  <c r="AB894" i="65" s="1"/>
  <c r="AC892" i="65"/>
  <c r="AC845" i="65"/>
  <c r="AC844" i="65"/>
  <c r="AI844" i="65" s="1"/>
  <c r="AJ844" i="65" s="1"/>
  <c r="AB844" i="65"/>
  <c r="AB845" i="65"/>
  <c r="AC869" i="65"/>
  <c r="AB869" i="65"/>
  <c r="AC868" i="65"/>
  <c r="AB868" i="65"/>
  <c r="AG830" i="65"/>
  <c r="AE853" i="65"/>
  <c r="AE852" i="65"/>
  <c r="AD853" i="65"/>
  <c r="AD852" i="65"/>
  <c r="AF868" i="65"/>
  <c r="AG869" i="65"/>
  <c r="AG868" i="65"/>
  <c r="AF869" i="65"/>
  <c r="AD925" i="65"/>
  <c r="AD924" i="65"/>
  <c r="AE924" i="65"/>
  <c r="AE925" i="65"/>
  <c r="AG861" i="65"/>
  <c r="AF861" i="65"/>
  <c r="AF860" i="65"/>
  <c r="AG860" i="65"/>
  <c r="AO860" i="65" s="1"/>
  <c r="AE861" i="65"/>
  <c r="AD861" i="65"/>
  <c r="AD860" i="65"/>
  <c r="AE860" i="65"/>
  <c r="AG893" i="65"/>
  <c r="AG892" i="65"/>
  <c r="AF893" i="65"/>
  <c r="AF892" i="65"/>
  <c r="AC916" i="65"/>
  <c r="AC917" i="65"/>
  <c r="AB917" i="65"/>
  <c r="AB916" i="65"/>
  <c r="AB853" i="65"/>
  <c r="AC852" i="65"/>
  <c r="AB852" i="65"/>
  <c r="AC853" i="65"/>
  <c r="AD884" i="65"/>
  <c r="AE885" i="65"/>
  <c r="AE884" i="65"/>
  <c r="AD885" i="65"/>
  <c r="AF916" i="65"/>
  <c r="AG916" i="65"/>
  <c r="AO916" i="65" s="1"/>
  <c r="AF917" i="65"/>
  <c r="AG917" i="65"/>
  <c r="AB925" i="65"/>
  <c r="AC925" i="65"/>
  <c r="AC924" i="65"/>
  <c r="AB924" i="65"/>
  <c r="AB812" i="65" a="1"/>
  <c r="AE845" i="65"/>
  <c r="AD845" i="65"/>
  <c r="AE844" i="65"/>
  <c r="AD844" i="65"/>
  <c r="AB876" i="65"/>
  <c r="AC876" i="65"/>
  <c r="AB877" i="65"/>
  <c r="AC877" i="65"/>
  <c r="AE908" i="65"/>
  <c r="AD909" i="65"/>
  <c r="AD908" i="65"/>
  <c r="AE909" i="65"/>
  <c r="AE869" i="65"/>
  <c r="AD869" i="65"/>
  <c r="AD868" i="65"/>
  <c r="AE868" i="65"/>
  <c r="AL868" i="65" s="1"/>
  <c r="AG853" i="65"/>
  <c r="AF852" i="65"/>
  <c r="AG852" i="65"/>
  <c r="AF853" i="65"/>
  <c r="AB804" i="65" a="1"/>
  <c r="AG900" i="65"/>
  <c r="AF900" i="65"/>
  <c r="AF901" i="65"/>
  <c r="AG901" i="65"/>
  <c r="AC901" i="65"/>
  <c r="AB901" i="65"/>
  <c r="AC900" i="65"/>
  <c r="AB900" i="65"/>
  <c r="AD812" i="65" a="1"/>
  <c r="AB796" i="65" a="1"/>
  <c r="AD804" i="65" a="1"/>
  <c r="AF812" i="65" a="1"/>
  <c r="AD830" i="65"/>
  <c r="AE893" i="65"/>
  <c r="AE892" i="65"/>
  <c r="AD893" i="65"/>
  <c r="AD892" i="65"/>
  <c r="AF764" i="65" a="1"/>
  <c r="AC837" i="65"/>
  <c r="AB837" i="65"/>
  <c r="AC836" i="65"/>
  <c r="AB836" i="65"/>
  <c r="AB788" i="65" a="1"/>
  <c r="AD796" i="65" a="1"/>
  <c r="AF804" i="65" a="1"/>
  <c r="AB830" i="65"/>
  <c r="AE830" i="65"/>
  <c r="AB884" i="65"/>
  <c r="AB885" i="65"/>
  <c r="AC884" i="65"/>
  <c r="AC885" i="65"/>
  <c r="AG846" i="65"/>
  <c r="N595" i="67"/>
  <c r="M595" i="67"/>
  <c r="N594" i="67"/>
  <c r="M594" i="67"/>
  <c r="N593" i="67"/>
  <c r="M593" i="67"/>
  <c r="N592" i="67"/>
  <c r="M592" i="67"/>
  <c r="N591" i="67"/>
  <c r="M591" i="67"/>
  <c r="N588" i="67"/>
  <c r="M588" i="67"/>
  <c r="N587" i="67"/>
  <c r="M587" i="67"/>
  <c r="N586" i="67"/>
  <c r="M586" i="67"/>
  <c r="N585" i="67"/>
  <c r="M585" i="67"/>
  <c r="N584" i="67"/>
  <c r="M584" i="67"/>
  <c r="N581" i="67"/>
  <c r="M581" i="67"/>
  <c r="N580" i="67"/>
  <c r="M580" i="67"/>
  <c r="N579" i="67"/>
  <c r="M579" i="67"/>
  <c r="N578" i="67"/>
  <c r="M578" i="67"/>
  <c r="N577" i="67"/>
  <c r="M577" i="67"/>
  <c r="N574" i="67"/>
  <c r="M574" i="67"/>
  <c r="N573" i="67"/>
  <c r="M573" i="67"/>
  <c r="N572" i="67"/>
  <c r="M572" i="67"/>
  <c r="N571" i="67"/>
  <c r="M571" i="67"/>
  <c r="N570" i="67"/>
  <c r="M570" i="67"/>
  <c r="N567" i="67"/>
  <c r="M567" i="67"/>
  <c r="N566" i="67"/>
  <c r="M566" i="67"/>
  <c r="N565" i="67"/>
  <c r="M565" i="67"/>
  <c r="N564" i="67"/>
  <c r="M564" i="67"/>
  <c r="N563" i="67"/>
  <c r="M563" i="67"/>
  <c r="N560" i="67"/>
  <c r="M560" i="67"/>
  <c r="N559" i="67"/>
  <c r="M559" i="67"/>
  <c r="N558" i="67"/>
  <c r="M558" i="67"/>
  <c r="N557" i="67"/>
  <c r="M557" i="67"/>
  <c r="N556" i="67"/>
  <c r="M556" i="67"/>
  <c r="N553" i="67"/>
  <c r="M553" i="67"/>
  <c r="N552" i="67"/>
  <c r="M552" i="67"/>
  <c r="N551" i="67"/>
  <c r="M551" i="67"/>
  <c r="N550" i="67"/>
  <c r="M550" i="67"/>
  <c r="N549" i="67"/>
  <c r="M549" i="67"/>
  <c r="AF878" i="65" l="1"/>
  <c r="AB846" i="65"/>
  <c r="AE772" i="65"/>
  <c r="AE764" i="65"/>
  <c r="AF781" i="65"/>
  <c r="AG781" i="65"/>
  <c r="AD765" i="65"/>
  <c r="AE765" i="65"/>
  <c r="AC862" i="65"/>
  <c r="AM836" i="65"/>
  <c r="AE910" i="65"/>
  <c r="AD772" i="65"/>
  <c r="AL772" i="65" s="1"/>
  <c r="AM772" i="65" s="1"/>
  <c r="AD773" i="65"/>
  <c r="AD774" i="65" s="1"/>
  <c r="AC918" i="65"/>
  <c r="AD926" i="65"/>
  <c r="AD766" i="65"/>
  <c r="AD862" i="65"/>
  <c r="AB902" i="65"/>
  <c r="AL852" i="65"/>
  <c r="AM852" i="65" s="1"/>
  <c r="AO876" i="65"/>
  <c r="AP876" i="65" s="1"/>
  <c r="AC886" i="65"/>
  <c r="AF773" i="65"/>
  <c r="AF772" i="65"/>
  <c r="AF854" i="65"/>
  <c r="AP828" i="65"/>
  <c r="AO852" i="65"/>
  <c r="AP852" i="65" s="1"/>
  <c r="AL844" i="65"/>
  <c r="AM844" i="65" s="1"/>
  <c r="AD886" i="65"/>
  <c r="AC910" i="65"/>
  <c r="AO924" i="65"/>
  <c r="AP924" i="65" s="1"/>
  <c r="AM820" i="65"/>
  <c r="AC894" i="65"/>
  <c r="AI868" i="65"/>
  <c r="AJ868" i="65" s="1"/>
  <c r="AM876" i="65"/>
  <c r="AI884" i="65"/>
  <c r="AJ884" i="65" s="1"/>
  <c r="AL892" i="65"/>
  <c r="AM892" i="65" s="1"/>
  <c r="AB870" i="65"/>
  <c r="AI860" i="65"/>
  <c r="AJ860" i="65" s="1"/>
  <c r="AB886" i="65"/>
  <c r="AC870" i="65"/>
  <c r="AB862" i="65"/>
  <c r="AI876" i="65"/>
  <c r="AJ876" i="65" s="1"/>
  <c r="AL924" i="65"/>
  <c r="AM924" i="65" s="1"/>
  <c r="AG772" i="65"/>
  <c r="AE902" i="65"/>
  <c r="AL916" i="65"/>
  <c r="AM916" i="65" s="1"/>
  <c r="AL900" i="65"/>
  <c r="AM900" i="65" s="1"/>
  <c r="AL884" i="65"/>
  <c r="AM884" i="65" s="1"/>
  <c r="AO868" i="65"/>
  <c r="AP868" i="65" s="1"/>
  <c r="AB765" i="65"/>
  <c r="AF780" i="65"/>
  <c r="AF782" i="65" s="1"/>
  <c r="AC764" i="65"/>
  <c r="AC766" i="65" s="1"/>
  <c r="AF886" i="65"/>
  <c r="AB764" i="65"/>
  <c r="AI836" i="65"/>
  <c r="AJ836" i="65" s="1"/>
  <c r="AF902" i="65"/>
  <c r="AI892" i="65"/>
  <c r="AJ892" i="65" s="1"/>
  <c r="AI916" i="65"/>
  <c r="AJ916" i="65" s="1"/>
  <c r="AB910" i="65"/>
  <c r="AJ820" i="65"/>
  <c r="AF830" i="65"/>
  <c r="AF822" i="65"/>
  <c r="AE846" i="65"/>
  <c r="AO892" i="65"/>
  <c r="AP892" i="65" s="1"/>
  <c r="AG870" i="65"/>
  <c r="AI908" i="65"/>
  <c r="AJ908" i="65" s="1"/>
  <c r="AO884" i="65"/>
  <c r="AP884" i="65" s="1"/>
  <c r="AC781" i="65"/>
  <c r="AC782" i="65" s="1"/>
  <c r="AO908" i="65"/>
  <c r="AP908" i="65" s="1"/>
  <c r="AF894" i="65"/>
  <c r="AM868" i="65"/>
  <c r="AE788" i="65"/>
  <c r="AL764" i="65"/>
  <c r="AM764" i="65" s="1"/>
  <c r="AC854" i="65"/>
  <c r="AL860" i="65"/>
  <c r="AM860" i="65" s="1"/>
  <c r="AB780" i="65"/>
  <c r="AI780" i="65" s="1"/>
  <c r="AG789" i="65"/>
  <c r="AG790" i="65" s="1"/>
  <c r="AO900" i="65"/>
  <c r="AP900" i="65" s="1"/>
  <c r="AB781" i="65"/>
  <c r="AB782" i="65" s="1"/>
  <c r="AF789" i="65"/>
  <c r="AG796" i="65"/>
  <c r="AI852" i="65"/>
  <c r="AJ852" i="65" s="1"/>
  <c r="AF788" i="65"/>
  <c r="AO788" i="65" s="1"/>
  <c r="AF796" i="65"/>
  <c r="AF798" i="65" s="1"/>
  <c r="AP844" i="65"/>
  <c r="AP916" i="65"/>
  <c r="AE789" i="65"/>
  <c r="AD788" i="65"/>
  <c r="AD790" i="65" s="1"/>
  <c r="AI900" i="65"/>
  <c r="AJ900" i="65" s="1"/>
  <c r="AE854" i="65"/>
  <c r="AD780" i="65"/>
  <c r="AL780" i="65" s="1"/>
  <c r="AC772" i="65"/>
  <c r="AC774" i="65" s="1"/>
  <c r="AG797" i="65"/>
  <c r="AD822" i="65"/>
  <c r="AB926" i="65"/>
  <c r="AP860" i="65"/>
  <c r="AE781" i="65"/>
  <c r="AE782" i="65" s="1"/>
  <c r="AB773" i="65"/>
  <c r="AC902" i="65"/>
  <c r="AI924" i="65"/>
  <c r="AJ924" i="65" s="1"/>
  <c r="AC822" i="65"/>
  <c r="AD781" i="65"/>
  <c r="AB772" i="65"/>
  <c r="AL908" i="65"/>
  <c r="AM908" i="65" s="1"/>
  <c r="AG813" i="65"/>
  <c r="AF812" i="65"/>
  <c r="AF813" i="65"/>
  <c r="AF814" i="65" s="1"/>
  <c r="AG812" i="65"/>
  <c r="AO812" i="65" s="1"/>
  <c r="AP812" i="65" s="1"/>
  <c r="AF918" i="65"/>
  <c r="AE918" i="65"/>
  <c r="AB805" i="65"/>
  <c r="AC804" i="65"/>
  <c r="AB804" i="65"/>
  <c r="AC805" i="65"/>
  <c r="AG854" i="65"/>
  <c r="AF870" i="65"/>
  <c r="AE878" i="65"/>
  <c r="AG765" i="65"/>
  <c r="AG764" i="65"/>
  <c r="AF765" i="65"/>
  <c r="AF764" i="65"/>
  <c r="AG894" i="65"/>
  <c r="AD870" i="65"/>
  <c r="AD854" i="65"/>
  <c r="AG886" i="65"/>
  <c r="AE870" i="65"/>
  <c r="AF910" i="65"/>
  <c r="AD805" i="65"/>
  <c r="AE805" i="65"/>
  <c r="AE804" i="65"/>
  <c r="AD804" i="65"/>
  <c r="AB813" i="65"/>
  <c r="AB812" i="65"/>
  <c r="AB814" i="65" s="1"/>
  <c r="AC813" i="65"/>
  <c r="AC812" i="65"/>
  <c r="AE862" i="65"/>
  <c r="AB838" i="65"/>
  <c r="AE766" i="65"/>
  <c r="AB854" i="65"/>
  <c r="AD894" i="65"/>
  <c r="AD910" i="65"/>
  <c r="AC846" i="65"/>
  <c r="AG910" i="65"/>
  <c r="AE813" i="65"/>
  <c r="AD813" i="65"/>
  <c r="AE812" i="65"/>
  <c r="AD812" i="65"/>
  <c r="AE886" i="65"/>
  <c r="AD846" i="65"/>
  <c r="AG805" i="65"/>
  <c r="AF805" i="65"/>
  <c r="AG804" i="65"/>
  <c r="AF804" i="65"/>
  <c r="AE894" i="65"/>
  <c r="AG902" i="65"/>
  <c r="AC926" i="65"/>
  <c r="AF862" i="65"/>
  <c r="AD902" i="65"/>
  <c r="AB797" i="65"/>
  <c r="AC796" i="65"/>
  <c r="AB796" i="65"/>
  <c r="AC797" i="65"/>
  <c r="AC838" i="65"/>
  <c r="AD797" i="65"/>
  <c r="AE797" i="65"/>
  <c r="AE796" i="65"/>
  <c r="AD796" i="65"/>
  <c r="AD798" i="65" s="1"/>
  <c r="AC878" i="65"/>
  <c r="AE774" i="65"/>
  <c r="AG862" i="65"/>
  <c r="AF926" i="65"/>
  <c r="AG782" i="65"/>
  <c r="AB789" i="65"/>
  <c r="AC789" i="65"/>
  <c r="AB788" i="65"/>
  <c r="AC788" i="65"/>
  <c r="AB878" i="65"/>
  <c r="AG918" i="65"/>
  <c r="AB918" i="65"/>
  <c r="AE926" i="65"/>
  <c r="AG926" i="65"/>
  <c r="Y760" i="65"/>
  <c r="X760" i="65"/>
  <c r="W760" i="65"/>
  <c r="Y759" i="65"/>
  <c r="X759" i="65"/>
  <c r="W759" i="65"/>
  <c r="Y758" i="65"/>
  <c r="X758" i="65"/>
  <c r="W758" i="65"/>
  <c r="Y757" i="65"/>
  <c r="X757" i="65"/>
  <c r="W757" i="65"/>
  <c r="Y756" i="65"/>
  <c r="X756" i="65"/>
  <c r="W756" i="65"/>
  <c r="Y752" i="65"/>
  <c r="X752" i="65"/>
  <c r="W752" i="65"/>
  <c r="Y751" i="65"/>
  <c r="X751" i="65"/>
  <c r="W751" i="65"/>
  <c r="Y750" i="65"/>
  <c r="X750" i="65"/>
  <c r="W750" i="65"/>
  <c r="Y749" i="65"/>
  <c r="X749" i="65"/>
  <c r="W749" i="65"/>
  <c r="Y748" i="65"/>
  <c r="X748" i="65"/>
  <c r="W748" i="65"/>
  <c r="Y744" i="65"/>
  <c r="X744" i="65"/>
  <c r="W744" i="65"/>
  <c r="Y743" i="65"/>
  <c r="X743" i="65"/>
  <c r="W743" i="65"/>
  <c r="Y742" i="65"/>
  <c r="X742" i="65"/>
  <c r="W742" i="65"/>
  <c r="Y741" i="65"/>
  <c r="X741" i="65"/>
  <c r="W741" i="65"/>
  <c r="Y740" i="65"/>
  <c r="X740" i="65"/>
  <c r="W740" i="65"/>
  <c r="Y736" i="65"/>
  <c r="X736" i="65"/>
  <c r="W736" i="65"/>
  <c r="Y735" i="65"/>
  <c r="X735" i="65"/>
  <c r="W735" i="65"/>
  <c r="Y734" i="65"/>
  <c r="X734" i="65"/>
  <c r="W734" i="65"/>
  <c r="Y733" i="65"/>
  <c r="X733" i="65"/>
  <c r="W733" i="65"/>
  <c r="Y732" i="65"/>
  <c r="X732" i="65"/>
  <c r="W732" i="65"/>
  <c r="Y728" i="65"/>
  <c r="X728" i="65"/>
  <c r="W728" i="65"/>
  <c r="Y727" i="65"/>
  <c r="X727" i="65"/>
  <c r="W727" i="65"/>
  <c r="Y726" i="65"/>
  <c r="X726" i="65"/>
  <c r="W726" i="65"/>
  <c r="Y725" i="65"/>
  <c r="X725" i="65"/>
  <c r="W725" i="65"/>
  <c r="Y724" i="65"/>
  <c r="X724" i="65"/>
  <c r="W724" i="65"/>
  <c r="Y720" i="65"/>
  <c r="X720" i="65"/>
  <c r="W720" i="65"/>
  <c r="Y719" i="65"/>
  <c r="X719" i="65"/>
  <c r="W719" i="65"/>
  <c r="Y718" i="65"/>
  <c r="X718" i="65"/>
  <c r="W718" i="65"/>
  <c r="Y717" i="65"/>
  <c r="X717" i="65"/>
  <c r="W717" i="65"/>
  <c r="Y716" i="65"/>
  <c r="X716" i="65"/>
  <c r="W716" i="65"/>
  <c r="AD806" i="65" l="1"/>
  <c r="AI812" i="65"/>
  <c r="AB798" i="65"/>
  <c r="AI788" i="65"/>
  <c r="AB766" i="65"/>
  <c r="AF774" i="65"/>
  <c r="AC798" i="65"/>
  <c r="AE790" i="65"/>
  <c r="AO772" i="65"/>
  <c r="AP772" i="65" s="1"/>
  <c r="AP788" i="65"/>
  <c r="AB774" i="65"/>
  <c r="AJ812" i="65"/>
  <c r="AG798" i="65"/>
  <c r="AG774" i="65"/>
  <c r="AJ788" i="65"/>
  <c r="AB790" i="65"/>
  <c r="AB806" i="65"/>
  <c r="AO780" i="65"/>
  <c r="AP780" i="65" s="1"/>
  <c r="AI772" i="65"/>
  <c r="AJ772" i="65" s="1"/>
  <c r="AJ780" i="65"/>
  <c r="AI764" i="65"/>
  <c r="AJ764" i="65" s="1"/>
  <c r="AI804" i="65"/>
  <c r="AJ804" i="65" s="1"/>
  <c r="AL788" i="65"/>
  <c r="AM788" i="65" s="1"/>
  <c r="AO804" i="65"/>
  <c r="AP804" i="65" s="1"/>
  <c r="AB756" i="65" a="1"/>
  <c r="AC757" i="65" s="1"/>
  <c r="AD756" i="65" a="1"/>
  <c r="AE757" i="65" s="1"/>
  <c r="AL796" i="65"/>
  <c r="AM796" i="65" s="1"/>
  <c r="AC814" i="65"/>
  <c r="AO764" i="65"/>
  <c r="AP764" i="65" s="1"/>
  <c r="AB748" i="65" a="1"/>
  <c r="AC748" i="65" s="1"/>
  <c r="AO796" i="65"/>
  <c r="AP796" i="65" s="1"/>
  <c r="AF790" i="65"/>
  <c r="AL812" i="65"/>
  <c r="AM812" i="65" s="1"/>
  <c r="AL804" i="65"/>
  <c r="AM804" i="65" s="1"/>
  <c r="AM780" i="65"/>
  <c r="AF766" i="65"/>
  <c r="AI796" i="65"/>
  <c r="AJ796" i="65" s="1"/>
  <c r="AE814" i="65"/>
  <c r="AC806" i="65"/>
  <c r="AD782" i="65"/>
  <c r="AG766" i="65"/>
  <c r="AF756" i="65" a="1"/>
  <c r="AD740" i="65" a="1"/>
  <c r="AF732" i="65" a="1"/>
  <c r="AE798" i="65"/>
  <c r="AF740" i="65" a="1"/>
  <c r="AF806" i="65"/>
  <c r="AB740" i="65" a="1"/>
  <c r="AD724" i="65" a="1"/>
  <c r="AB732" i="65" a="1"/>
  <c r="AF716" i="65" a="1"/>
  <c r="AG806" i="65"/>
  <c r="AC790" i="65"/>
  <c r="AB724" i="65" a="1"/>
  <c r="AF748" i="65" a="1"/>
  <c r="AB716" i="65" a="1"/>
  <c r="AD748" i="65" a="1"/>
  <c r="AE806" i="65"/>
  <c r="AF724" i="65" a="1"/>
  <c r="AD732" i="65" a="1"/>
  <c r="AD716" i="65" a="1"/>
  <c r="AD814" i="65"/>
  <c r="AG814" i="65"/>
  <c r="N546" i="67"/>
  <c r="M546" i="67"/>
  <c r="N545" i="67"/>
  <c r="M545" i="67"/>
  <c r="N544" i="67"/>
  <c r="M544" i="67"/>
  <c r="N543" i="67"/>
  <c r="M543" i="67"/>
  <c r="N542" i="67"/>
  <c r="M542" i="67"/>
  <c r="N539" i="67"/>
  <c r="M539" i="67"/>
  <c r="N538" i="67"/>
  <c r="M538" i="67"/>
  <c r="N537" i="67"/>
  <c r="M537" i="67"/>
  <c r="N536" i="67"/>
  <c r="M536" i="67"/>
  <c r="N535" i="67"/>
  <c r="M535" i="67"/>
  <c r="N532" i="67"/>
  <c r="M532" i="67"/>
  <c r="N531" i="67"/>
  <c r="M531" i="67"/>
  <c r="N530" i="67"/>
  <c r="M530" i="67"/>
  <c r="N529" i="67"/>
  <c r="M529" i="67"/>
  <c r="N528" i="67"/>
  <c r="M528" i="67"/>
  <c r="N525" i="67"/>
  <c r="M525" i="67"/>
  <c r="N524" i="67"/>
  <c r="M524" i="67"/>
  <c r="N523" i="67"/>
  <c r="M523" i="67"/>
  <c r="N522" i="67"/>
  <c r="M522" i="67"/>
  <c r="N521" i="67"/>
  <c r="M521" i="67"/>
  <c r="N518" i="67"/>
  <c r="M518" i="67"/>
  <c r="N517" i="67"/>
  <c r="M517" i="67"/>
  <c r="N516" i="67"/>
  <c r="M516" i="67"/>
  <c r="N515" i="67"/>
  <c r="M515" i="67"/>
  <c r="N514" i="67"/>
  <c r="M514" i="67"/>
  <c r="N511" i="67"/>
  <c r="M511" i="67"/>
  <c r="N510" i="67"/>
  <c r="M510" i="67"/>
  <c r="N509" i="67"/>
  <c r="M509" i="67"/>
  <c r="N508" i="67"/>
  <c r="M508" i="67"/>
  <c r="N507" i="67"/>
  <c r="M507" i="67"/>
  <c r="N504" i="67"/>
  <c r="M504" i="67"/>
  <c r="N503" i="67"/>
  <c r="M503" i="67"/>
  <c r="N502" i="67"/>
  <c r="M502" i="67"/>
  <c r="N501" i="67"/>
  <c r="M501" i="67"/>
  <c r="N500" i="67"/>
  <c r="M500" i="67"/>
  <c r="N497" i="67"/>
  <c r="M497" i="67"/>
  <c r="N496" i="67"/>
  <c r="M496" i="67"/>
  <c r="N495" i="67"/>
  <c r="M495" i="67"/>
  <c r="N494" i="67"/>
  <c r="M494" i="67"/>
  <c r="N493" i="67"/>
  <c r="M493" i="67"/>
  <c r="N490" i="67"/>
  <c r="M490" i="67"/>
  <c r="N489" i="67"/>
  <c r="M489" i="67"/>
  <c r="N488" i="67"/>
  <c r="M488" i="67"/>
  <c r="N487" i="67"/>
  <c r="M487" i="67"/>
  <c r="N486" i="67"/>
  <c r="M486" i="67"/>
  <c r="Y712" i="65"/>
  <c r="X712" i="65"/>
  <c r="W712" i="65"/>
  <c r="Y711" i="65"/>
  <c r="X711" i="65"/>
  <c r="W711" i="65"/>
  <c r="Y710" i="65"/>
  <c r="X710" i="65"/>
  <c r="W710" i="65"/>
  <c r="Y709" i="65"/>
  <c r="X709" i="65"/>
  <c r="W709" i="65"/>
  <c r="Y708" i="65"/>
  <c r="X708" i="65"/>
  <c r="W708" i="65"/>
  <c r="Y704" i="65"/>
  <c r="X704" i="65"/>
  <c r="W704" i="65"/>
  <c r="Y703" i="65"/>
  <c r="X703" i="65"/>
  <c r="W703" i="65"/>
  <c r="Y702" i="65"/>
  <c r="X702" i="65"/>
  <c r="W702" i="65"/>
  <c r="Y701" i="65"/>
  <c r="X701" i="65"/>
  <c r="W701" i="65"/>
  <c r="Y700" i="65"/>
  <c r="X700" i="65"/>
  <c r="W700" i="65"/>
  <c r="Y696" i="65"/>
  <c r="X696" i="65"/>
  <c r="W696" i="65"/>
  <c r="Y695" i="65"/>
  <c r="X695" i="65"/>
  <c r="W695" i="65"/>
  <c r="Y694" i="65"/>
  <c r="X694" i="65"/>
  <c r="W694" i="65"/>
  <c r="Y693" i="65"/>
  <c r="X693" i="65"/>
  <c r="W693" i="65"/>
  <c r="Y692" i="65"/>
  <c r="X692" i="65"/>
  <c r="W692" i="65"/>
  <c r="Y688" i="65"/>
  <c r="X688" i="65"/>
  <c r="W688" i="65"/>
  <c r="Y687" i="65"/>
  <c r="X687" i="65"/>
  <c r="W687" i="65"/>
  <c r="Y686" i="65"/>
  <c r="X686" i="65"/>
  <c r="W686" i="65"/>
  <c r="Y685" i="65"/>
  <c r="X685" i="65"/>
  <c r="W685" i="65"/>
  <c r="Y684" i="65"/>
  <c r="X684" i="65"/>
  <c r="W684" i="65"/>
  <c r="Y680" i="65"/>
  <c r="X680" i="65"/>
  <c r="W680" i="65"/>
  <c r="Y679" i="65"/>
  <c r="X679" i="65"/>
  <c r="W679" i="65"/>
  <c r="Y678" i="65"/>
  <c r="X678" i="65"/>
  <c r="W678" i="65"/>
  <c r="Y677" i="65"/>
  <c r="X677" i="65"/>
  <c r="W677" i="65"/>
  <c r="Y676" i="65"/>
  <c r="X676" i="65"/>
  <c r="W676" i="65"/>
  <c r="Y672" i="65"/>
  <c r="X672" i="65"/>
  <c r="W672" i="65"/>
  <c r="Y671" i="65"/>
  <c r="X671" i="65"/>
  <c r="W671" i="65"/>
  <c r="Y670" i="65"/>
  <c r="X670" i="65"/>
  <c r="W670" i="65"/>
  <c r="Y669" i="65"/>
  <c r="X669" i="65"/>
  <c r="W669" i="65"/>
  <c r="Y668" i="65"/>
  <c r="X668" i="65"/>
  <c r="W668" i="65"/>
  <c r="Y664" i="65"/>
  <c r="X664" i="65"/>
  <c r="W664" i="65"/>
  <c r="Y663" i="65"/>
  <c r="X663" i="65"/>
  <c r="W663" i="65"/>
  <c r="Y662" i="65"/>
  <c r="X662" i="65"/>
  <c r="W662" i="65"/>
  <c r="Y661" i="65"/>
  <c r="X661" i="65"/>
  <c r="W661" i="65"/>
  <c r="Y660" i="65"/>
  <c r="X660" i="65"/>
  <c r="W660" i="65"/>
  <c r="Y656" i="65"/>
  <c r="X656" i="65"/>
  <c r="W656" i="65"/>
  <c r="Y655" i="65"/>
  <c r="X655" i="65"/>
  <c r="W655" i="65"/>
  <c r="Y654" i="65"/>
  <c r="X654" i="65"/>
  <c r="W654" i="65"/>
  <c r="Y653" i="65"/>
  <c r="X653" i="65"/>
  <c r="W653" i="65"/>
  <c r="Y652" i="65"/>
  <c r="X652" i="65"/>
  <c r="W652" i="65"/>
  <c r="AD756" i="65" l="1"/>
  <c r="AD757" i="65"/>
  <c r="AC756" i="65"/>
  <c r="AE756" i="65"/>
  <c r="AB757" i="65"/>
  <c r="AB756" i="65"/>
  <c r="AI756" i="65" s="1"/>
  <c r="AJ756" i="65" s="1"/>
  <c r="AB758" i="65"/>
  <c r="AC749" i="65"/>
  <c r="AB684" i="65" a="1"/>
  <c r="AC685" i="65" s="1"/>
  <c r="AF700" i="65" a="1"/>
  <c r="AF701" i="65" s="1"/>
  <c r="AD758" i="65"/>
  <c r="AB668" i="65" a="1"/>
  <c r="AC669" i="65" s="1"/>
  <c r="AL756" i="65"/>
  <c r="AM756" i="65" s="1"/>
  <c r="AD692" i="65" a="1"/>
  <c r="AE692" i="65" s="1"/>
  <c r="AD668" i="65" a="1"/>
  <c r="AD668" i="65" s="1"/>
  <c r="AF676" i="65" a="1"/>
  <c r="AF676" i="65" s="1"/>
  <c r="AD684" i="65" a="1"/>
  <c r="AD684" i="65" s="1"/>
  <c r="AB660" i="65" a="1"/>
  <c r="AC661" i="65" s="1"/>
  <c r="AF692" i="65" a="1"/>
  <c r="AG693" i="65" s="1"/>
  <c r="AF684" i="65" a="1"/>
  <c r="AG684" i="65" s="1"/>
  <c r="AB748" i="65"/>
  <c r="AI748" i="65" s="1"/>
  <c r="AB676" i="65" a="1"/>
  <c r="AC676" i="65" s="1"/>
  <c r="AB749" i="65"/>
  <c r="AD676" i="65" a="1"/>
  <c r="AD676" i="65" s="1"/>
  <c r="AG749" i="65"/>
  <c r="AF748" i="65"/>
  <c r="AG748" i="65"/>
  <c r="AF749" i="65"/>
  <c r="AF750" i="65" s="1"/>
  <c r="AB741" i="65"/>
  <c r="AC741" i="65"/>
  <c r="AB740" i="65"/>
  <c r="AB742" i="65" s="1"/>
  <c r="AC740" i="65"/>
  <c r="AG741" i="65"/>
  <c r="AF740" i="65"/>
  <c r="AG740" i="65"/>
  <c r="AF741" i="65"/>
  <c r="AD660" i="65" a="1"/>
  <c r="AF668" i="65" a="1"/>
  <c r="AD685" i="65"/>
  <c r="AE684" i="65"/>
  <c r="AE685" i="65"/>
  <c r="AF660" i="65" a="1"/>
  <c r="AF733" i="65"/>
  <c r="AG732" i="65"/>
  <c r="AG733" i="65"/>
  <c r="AF732" i="65"/>
  <c r="AD741" i="65"/>
  <c r="AE741" i="65"/>
  <c r="AD740" i="65"/>
  <c r="AE740" i="65"/>
  <c r="AB652" i="65" a="1"/>
  <c r="AE758" i="65"/>
  <c r="AG757" i="65"/>
  <c r="AF756" i="65"/>
  <c r="AF757" i="65"/>
  <c r="AG756" i="65"/>
  <c r="AB676" i="65"/>
  <c r="AE716" i="65"/>
  <c r="AD717" i="65"/>
  <c r="AE717" i="65"/>
  <c r="AD716" i="65"/>
  <c r="AG717" i="65"/>
  <c r="AF717" i="65"/>
  <c r="AF716" i="65"/>
  <c r="AG716" i="65"/>
  <c r="AD733" i="65"/>
  <c r="AE733" i="65"/>
  <c r="AD732" i="65"/>
  <c r="AE732" i="65"/>
  <c r="AB733" i="65"/>
  <c r="AC733" i="65"/>
  <c r="AB732" i="65"/>
  <c r="AC732" i="65"/>
  <c r="AI732" i="65" s="1"/>
  <c r="AF652" i="65" a="1"/>
  <c r="AE725" i="65"/>
  <c r="AD725" i="65"/>
  <c r="AD724" i="65"/>
  <c r="AE724" i="65"/>
  <c r="AL724" i="65" s="1"/>
  <c r="AG725" i="65"/>
  <c r="AG724" i="65"/>
  <c r="AF724" i="65"/>
  <c r="AF725" i="65"/>
  <c r="AC758" i="65"/>
  <c r="AC724" i="65"/>
  <c r="AC725" i="65"/>
  <c r="AB725" i="65"/>
  <c r="AB724" i="65"/>
  <c r="AB708" i="65" a="1"/>
  <c r="AE677" i="65"/>
  <c r="AB700" i="65" a="1"/>
  <c r="AD708" i="65" a="1"/>
  <c r="AE749" i="65"/>
  <c r="AD748" i="65"/>
  <c r="AE748" i="65"/>
  <c r="AD749" i="65"/>
  <c r="AD652" i="65" a="1"/>
  <c r="AB692" i="65" a="1"/>
  <c r="AD700" i="65" a="1"/>
  <c r="AF708" i="65" a="1"/>
  <c r="AC716" i="65"/>
  <c r="AB717" i="65"/>
  <c r="AC717" i="65"/>
  <c r="AB716" i="65"/>
  <c r="AC750" i="65"/>
  <c r="N483" i="67"/>
  <c r="M483" i="67"/>
  <c r="N482" i="67"/>
  <c r="M482" i="67"/>
  <c r="N481" i="67"/>
  <c r="M481" i="67"/>
  <c r="N480" i="67"/>
  <c r="M480" i="67"/>
  <c r="N479" i="67"/>
  <c r="M479" i="67"/>
  <c r="N476" i="67"/>
  <c r="M476" i="67"/>
  <c r="N475" i="67"/>
  <c r="M475" i="67"/>
  <c r="N474" i="67"/>
  <c r="M474" i="67"/>
  <c r="N473" i="67"/>
  <c r="M473" i="67"/>
  <c r="N472" i="67"/>
  <c r="M472" i="67"/>
  <c r="N469" i="67"/>
  <c r="M469" i="67"/>
  <c r="N468" i="67"/>
  <c r="M468" i="67"/>
  <c r="N467" i="67"/>
  <c r="M467" i="67"/>
  <c r="N466" i="67"/>
  <c r="M466" i="67"/>
  <c r="N465" i="67"/>
  <c r="M465" i="67"/>
  <c r="N462" i="67"/>
  <c r="M462" i="67"/>
  <c r="N461" i="67"/>
  <c r="M461" i="67"/>
  <c r="N460" i="67"/>
  <c r="M460" i="67"/>
  <c r="N459" i="67"/>
  <c r="M459" i="67"/>
  <c r="N458" i="67"/>
  <c r="M458" i="67"/>
  <c r="Y648" i="65"/>
  <c r="X648" i="65"/>
  <c r="W648" i="65"/>
  <c r="Y647" i="65"/>
  <c r="X647" i="65"/>
  <c r="W647" i="65"/>
  <c r="Y646" i="65"/>
  <c r="X646" i="65"/>
  <c r="W646" i="65"/>
  <c r="Y645" i="65"/>
  <c r="X645" i="65"/>
  <c r="W645" i="65"/>
  <c r="Y644" i="65"/>
  <c r="X644" i="65"/>
  <c r="W644" i="65"/>
  <c r="Y640" i="65"/>
  <c r="X640" i="65"/>
  <c r="W640" i="65"/>
  <c r="Y639" i="65"/>
  <c r="X639" i="65"/>
  <c r="W639" i="65"/>
  <c r="Y638" i="65"/>
  <c r="X638" i="65"/>
  <c r="W638" i="65"/>
  <c r="Y637" i="65"/>
  <c r="X637" i="65"/>
  <c r="W637" i="65"/>
  <c r="Y636" i="65"/>
  <c r="X636" i="65"/>
  <c r="W636" i="65"/>
  <c r="Y632" i="65"/>
  <c r="X632" i="65"/>
  <c r="W632" i="65"/>
  <c r="Y631" i="65"/>
  <c r="X631" i="65"/>
  <c r="W631" i="65"/>
  <c r="Y630" i="65"/>
  <c r="X630" i="65"/>
  <c r="W630" i="65"/>
  <c r="Y629" i="65"/>
  <c r="X629" i="65"/>
  <c r="W629" i="65"/>
  <c r="Y628" i="65"/>
  <c r="X628" i="65"/>
  <c r="W628" i="65"/>
  <c r="Y624" i="65"/>
  <c r="X624" i="65"/>
  <c r="W624" i="65"/>
  <c r="Y623" i="65"/>
  <c r="X623" i="65"/>
  <c r="W623" i="65"/>
  <c r="Y622" i="65"/>
  <c r="X622" i="65"/>
  <c r="W622" i="65"/>
  <c r="Y621" i="65"/>
  <c r="X621" i="65"/>
  <c r="W621" i="65"/>
  <c r="Y620" i="65"/>
  <c r="X620" i="65"/>
  <c r="W620" i="65"/>
  <c r="Y616" i="65"/>
  <c r="X616" i="65"/>
  <c r="W616" i="65"/>
  <c r="Y615" i="65"/>
  <c r="X615" i="65"/>
  <c r="W615" i="65"/>
  <c r="Y614" i="65"/>
  <c r="X614" i="65"/>
  <c r="W614" i="65"/>
  <c r="Y613" i="65"/>
  <c r="X613" i="65"/>
  <c r="W613" i="65"/>
  <c r="Y612" i="65"/>
  <c r="X612" i="65"/>
  <c r="W612" i="65"/>
  <c r="Y608" i="65"/>
  <c r="X608" i="65"/>
  <c r="W608" i="65"/>
  <c r="Y607" i="65"/>
  <c r="X607" i="65"/>
  <c r="W607" i="65"/>
  <c r="Y606" i="65"/>
  <c r="X606" i="65"/>
  <c r="W606" i="65"/>
  <c r="Y605" i="65"/>
  <c r="X605" i="65"/>
  <c r="W605" i="65"/>
  <c r="Y604" i="65"/>
  <c r="X604" i="65"/>
  <c r="W604" i="65"/>
  <c r="Y600" i="65"/>
  <c r="X600" i="65"/>
  <c r="W600" i="65"/>
  <c r="Y599" i="65"/>
  <c r="X599" i="65"/>
  <c r="W599" i="65"/>
  <c r="Y598" i="65"/>
  <c r="X598" i="65"/>
  <c r="W598" i="65"/>
  <c r="Y597" i="65"/>
  <c r="X597" i="65"/>
  <c r="W597" i="65"/>
  <c r="Y596" i="65"/>
  <c r="X596" i="65"/>
  <c r="W596" i="65"/>
  <c r="AJ732" i="65" l="1"/>
  <c r="AB734" i="65"/>
  <c r="AB685" i="65"/>
  <c r="AE718" i="65"/>
  <c r="AI740" i="65"/>
  <c r="AJ740" i="65" s="1"/>
  <c r="AC718" i="65"/>
  <c r="AD692" i="65"/>
  <c r="AC684" i="65"/>
  <c r="AL740" i="65"/>
  <c r="AM740" i="65" s="1"/>
  <c r="AB668" i="65"/>
  <c r="AM724" i="65"/>
  <c r="AG700" i="65"/>
  <c r="AG702" i="65" s="1"/>
  <c r="AL684" i="65"/>
  <c r="AM684" i="65" s="1"/>
  <c r="AD686" i="65"/>
  <c r="AO748" i="65"/>
  <c r="AP748" i="65" s="1"/>
  <c r="AB669" i="65"/>
  <c r="AB670" i="65" s="1"/>
  <c r="AB684" i="65"/>
  <c r="AE669" i="65"/>
  <c r="AD718" i="65"/>
  <c r="AG701" i="65"/>
  <c r="AF700" i="65"/>
  <c r="AF702" i="65" s="1"/>
  <c r="AL748" i="65"/>
  <c r="AM748" i="65" s="1"/>
  <c r="AL732" i="65"/>
  <c r="AM732" i="65" s="1"/>
  <c r="AD620" i="65" a="1"/>
  <c r="AE621" i="65" s="1"/>
  <c r="AL692" i="65"/>
  <c r="AB604" i="65" a="1"/>
  <c r="AB604" i="65" s="1"/>
  <c r="AD669" i="65"/>
  <c r="AD670" i="65" s="1"/>
  <c r="AB718" i="65"/>
  <c r="AE676" i="65"/>
  <c r="AL676" i="65" s="1"/>
  <c r="AE668" i="65"/>
  <c r="AL668" i="65" s="1"/>
  <c r="AD742" i="65"/>
  <c r="AF612" i="65" a="1"/>
  <c r="AG613" i="65" s="1"/>
  <c r="AD596" i="65" a="1"/>
  <c r="AD597" i="65" s="1"/>
  <c r="AD677" i="65"/>
  <c r="AD678" i="65" s="1"/>
  <c r="AF628" i="65" a="1"/>
  <c r="AF629" i="65" s="1"/>
  <c r="AD604" i="65" a="1"/>
  <c r="AD605" i="65" s="1"/>
  <c r="AG718" i="65"/>
  <c r="AF620" i="65" a="1"/>
  <c r="AF621" i="65" s="1"/>
  <c r="AF604" i="65" a="1"/>
  <c r="AF605" i="65" s="1"/>
  <c r="AB596" i="65" a="1"/>
  <c r="AB597" i="65" s="1"/>
  <c r="AI676" i="65"/>
  <c r="AB612" i="65" a="1"/>
  <c r="AB613" i="65" s="1"/>
  <c r="AD612" i="65" a="1"/>
  <c r="AE613" i="65" s="1"/>
  <c r="AJ748" i="65"/>
  <c r="AD750" i="65"/>
  <c r="AF726" i="65"/>
  <c r="AF684" i="65"/>
  <c r="AO684" i="65" s="1"/>
  <c r="AE686" i="65"/>
  <c r="AL716" i="65"/>
  <c r="AM716" i="65" s="1"/>
  <c r="AB677" i="65"/>
  <c r="AI716" i="65"/>
  <c r="AJ716" i="65" s="1"/>
  <c r="AC677" i="65"/>
  <c r="AC678" i="65" s="1"/>
  <c r="AC660" i="65"/>
  <c r="AC662" i="65" s="1"/>
  <c r="AB660" i="65"/>
  <c r="AF692" i="65"/>
  <c r="AO756" i="65"/>
  <c r="AP756" i="65" s="1"/>
  <c r="AB661" i="65"/>
  <c r="AE750" i="65"/>
  <c r="AF693" i="65"/>
  <c r="AF677" i="65"/>
  <c r="AF678" i="65" s="1"/>
  <c r="AG692" i="65"/>
  <c r="AG694" i="65" s="1"/>
  <c r="AG676" i="65"/>
  <c r="AO676" i="65" s="1"/>
  <c r="AG734" i="65"/>
  <c r="AG677" i="65"/>
  <c r="AC668" i="65"/>
  <c r="AC726" i="65"/>
  <c r="AG685" i="65"/>
  <c r="AG686" i="65" s="1"/>
  <c r="AO716" i="65"/>
  <c r="AP716" i="65" s="1"/>
  <c r="AE693" i="65"/>
  <c r="AE694" i="65" s="1"/>
  <c r="AO732" i="65"/>
  <c r="AP732" i="65" s="1"/>
  <c r="AG726" i="65"/>
  <c r="AI724" i="65"/>
  <c r="AJ724" i="65" s="1"/>
  <c r="AF685" i="65"/>
  <c r="AD693" i="65"/>
  <c r="AD694" i="65" s="1"/>
  <c r="AF742" i="65"/>
  <c r="AO724" i="65"/>
  <c r="AP724" i="65" s="1"/>
  <c r="AE742" i="65"/>
  <c r="AF718" i="65"/>
  <c r="AO740" i="65"/>
  <c r="AP740" i="65" s="1"/>
  <c r="AB750" i="65"/>
  <c r="AG629" i="65"/>
  <c r="AG742" i="65"/>
  <c r="AC653" i="65"/>
  <c r="AB653" i="65"/>
  <c r="AB652" i="65"/>
  <c r="AC652" i="65"/>
  <c r="AI652" i="65" s="1"/>
  <c r="AJ652" i="65" s="1"/>
  <c r="AF596" i="65" a="1"/>
  <c r="AE708" i="65"/>
  <c r="AE709" i="65"/>
  <c r="AD709" i="65"/>
  <c r="AD708" i="65"/>
  <c r="AC734" i="65"/>
  <c r="AG669" i="65"/>
  <c r="AF668" i="65"/>
  <c r="AG668" i="65"/>
  <c r="AF669" i="65"/>
  <c r="AE660" i="65"/>
  <c r="AD661" i="65"/>
  <c r="AD660" i="65"/>
  <c r="AE661" i="65"/>
  <c r="AG708" i="65"/>
  <c r="AF709" i="65"/>
  <c r="AG709" i="65"/>
  <c r="AF708" i="65"/>
  <c r="AB678" i="65"/>
  <c r="AE701" i="65"/>
  <c r="AD700" i="65"/>
  <c r="AD701" i="65"/>
  <c r="AE700" i="65"/>
  <c r="AE734" i="65"/>
  <c r="AG661" i="65"/>
  <c r="AF660" i="65"/>
  <c r="AG660" i="65"/>
  <c r="AF661" i="65"/>
  <c r="AB692" i="65"/>
  <c r="AC692" i="65"/>
  <c r="AB693" i="65"/>
  <c r="AC693" i="65"/>
  <c r="AD734" i="65"/>
  <c r="AC686" i="65"/>
  <c r="AC742" i="65"/>
  <c r="AE653" i="65"/>
  <c r="AD652" i="65"/>
  <c r="AD653" i="65"/>
  <c r="AE652" i="65"/>
  <c r="AC708" i="65"/>
  <c r="AB709" i="65"/>
  <c r="AC709" i="65"/>
  <c r="AB708" i="65"/>
  <c r="AD726" i="65"/>
  <c r="AB701" i="65"/>
  <c r="AC700" i="65"/>
  <c r="AB700" i="65"/>
  <c r="AC701" i="65"/>
  <c r="AB644" i="65" a="1"/>
  <c r="AB726" i="65"/>
  <c r="AE726" i="65"/>
  <c r="AF758" i="65"/>
  <c r="AB636" i="65" a="1"/>
  <c r="AG653" i="65"/>
  <c r="AF653" i="65"/>
  <c r="AG652" i="65"/>
  <c r="AF652" i="65"/>
  <c r="AF734" i="65"/>
  <c r="AD644" i="65" a="1"/>
  <c r="AB628" i="65" a="1"/>
  <c r="AD636" i="65" a="1"/>
  <c r="AF644" i="65" a="1"/>
  <c r="AG758" i="65"/>
  <c r="AG604" i="65"/>
  <c r="AF604" i="65"/>
  <c r="AB620" i="65" a="1"/>
  <c r="AD628" i="65" a="1"/>
  <c r="AF636" i="65" a="1"/>
  <c r="AG750" i="65"/>
  <c r="N455" i="67"/>
  <c r="M455" i="67"/>
  <c r="N454" i="67"/>
  <c r="M454" i="67"/>
  <c r="N453" i="67"/>
  <c r="M453" i="67"/>
  <c r="N452" i="67"/>
  <c r="M452" i="67"/>
  <c r="N451" i="67"/>
  <c r="M451" i="67"/>
  <c r="N448" i="67"/>
  <c r="M448" i="67"/>
  <c r="N447" i="67"/>
  <c r="M447" i="67"/>
  <c r="N446" i="67"/>
  <c r="M446" i="67"/>
  <c r="N445" i="67"/>
  <c r="M445" i="67"/>
  <c r="N444" i="67"/>
  <c r="M444" i="67"/>
  <c r="N441" i="67"/>
  <c r="M441" i="67"/>
  <c r="N440" i="67"/>
  <c r="M440" i="67"/>
  <c r="N439" i="67"/>
  <c r="M439" i="67"/>
  <c r="N438" i="67"/>
  <c r="M438" i="67"/>
  <c r="N437" i="67"/>
  <c r="M437" i="67"/>
  <c r="N434" i="67"/>
  <c r="M434" i="67"/>
  <c r="N433" i="67"/>
  <c r="M433" i="67"/>
  <c r="N432" i="67"/>
  <c r="M432" i="67"/>
  <c r="N431" i="67"/>
  <c r="M431" i="67"/>
  <c r="N430" i="67"/>
  <c r="M430" i="67"/>
  <c r="N427" i="67"/>
  <c r="M427" i="67"/>
  <c r="N426" i="67"/>
  <c r="M426" i="67"/>
  <c r="N425" i="67"/>
  <c r="M425" i="67"/>
  <c r="N424" i="67"/>
  <c r="M424" i="67"/>
  <c r="N423" i="67"/>
  <c r="M423" i="67"/>
  <c r="N420" i="67"/>
  <c r="M420" i="67"/>
  <c r="N419" i="67"/>
  <c r="M419" i="67"/>
  <c r="N418" i="67"/>
  <c r="M418" i="67"/>
  <c r="N417" i="67"/>
  <c r="M417" i="67"/>
  <c r="N416" i="67"/>
  <c r="M416" i="67"/>
  <c r="Y592" i="65"/>
  <c r="X592" i="65"/>
  <c r="W592" i="65"/>
  <c r="Y591" i="65"/>
  <c r="X591" i="65"/>
  <c r="W591" i="65"/>
  <c r="Y590" i="65"/>
  <c r="X590" i="65"/>
  <c r="W590" i="65"/>
  <c r="Y589" i="65"/>
  <c r="X589" i="65"/>
  <c r="W589" i="65"/>
  <c r="Y588" i="65"/>
  <c r="X588" i="65"/>
  <c r="W588" i="65"/>
  <c r="Y584" i="65"/>
  <c r="X584" i="65"/>
  <c r="W584" i="65"/>
  <c r="Y583" i="65"/>
  <c r="X583" i="65"/>
  <c r="W583" i="65"/>
  <c r="Y582" i="65"/>
  <c r="X582" i="65"/>
  <c r="W582" i="65"/>
  <c r="Y581" i="65"/>
  <c r="X581" i="65"/>
  <c r="W581" i="65"/>
  <c r="Y580" i="65"/>
  <c r="X580" i="65"/>
  <c r="W580" i="65"/>
  <c r="Y576" i="65"/>
  <c r="X576" i="65"/>
  <c r="W576" i="65"/>
  <c r="Y575" i="65"/>
  <c r="X575" i="65"/>
  <c r="W575" i="65"/>
  <c r="Y574" i="65"/>
  <c r="X574" i="65"/>
  <c r="W574" i="65"/>
  <c r="Y573" i="65"/>
  <c r="X573" i="65"/>
  <c r="W573" i="65"/>
  <c r="Y572" i="65"/>
  <c r="X572" i="65"/>
  <c r="W572" i="65"/>
  <c r="Y568" i="65"/>
  <c r="X568" i="65"/>
  <c r="W568" i="65"/>
  <c r="Y567" i="65"/>
  <c r="X567" i="65"/>
  <c r="W567" i="65"/>
  <c r="Y566" i="65"/>
  <c r="X566" i="65"/>
  <c r="W566" i="65"/>
  <c r="Y565" i="65"/>
  <c r="X565" i="65"/>
  <c r="W565" i="65"/>
  <c r="Y564" i="65"/>
  <c r="X564" i="65"/>
  <c r="W564" i="65"/>
  <c r="Y560" i="65"/>
  <c r="X560" i="65"/>
  <c r="W560" i="65"/>
  <c r="Y559" i="65"/>
  <c r="X559" i="65"/>
  <c r="W559" i="65"/>
  <c r="Y558" i="65"/>
  <c r="X558" i="65"/>
  <c r="W558" i="65"/>
  <c r="Y557" i="65"/>
  <c r="X557" i="65"/>
  <c r="W557" i="65"/>
  <c r="Y556" i="65"/>
  <c r="X556" i="65"/>
  <c r="W556" i="65"/>
  <c r="Y552" i="65"/>
  <c r="X552" i="65"/>
  <c r="W552" i="65"/>
  <c r="Y551" i="65"/>
  <c r="X551" i="65"/>
  <c r="W551" i="65"/>
  <c r="Y550" i="65"/>
  <c r="X550" i="65"/>
  <c r="W550" i="65"/>
  <c r="Y549" i="65"/>
  <c r="X549" i="65"/>
  <c r="W549" i="65"/>
  <c r="Y548" i="65"/>
  <c r="X548" i="65"/>
  <c r="W548" i="65"/>
  <c r="Y544" i="65"/>
  <c r="X544" i="65"/>
  <c r="W544" i="65"/>
  <c r="Y543" i="65"/>
  <c r="X543" i="65"/>
  <c r="W543" i="65"/>
  <c r="Y542" i="65"/>
  <c r="X542" i="65"/>
  <c r="W542" i="65"/>
  <c r="Y541" i="65"/>
  <c r="X541" i="65"/>
  <c r="W541" i="65"/>
  <c r="Y540" i="65"/>
  <c r="X540" i="65"/>
  <c r="W540" i="65"/>
  <c r="AF686" i="65" l="1"/>
  <c r="AG620" i="65"/>
  <c r="AI668" i="65"/>
  <c r="AI684" i="65"/>
  <c r="AJ684" i="65" s="1"/>
  <c r="AE670" i="65"/>
  <c r="AM668" i="65"/>
  <c r="AC605" i="65"/>
  <c r="AF620" i="65"/>
  <c r="AF622" i="65" s="1"/>
  <c r="AG621" i="65"/>
  <c r="AL652" i="65"/>
  <c r="AL700" i="65"/>
  <c r="AM700" i="65" s="1"/>
  <c r="AF628" i="65"/>
  <c r="AF630" i="65" s="1"/>
  <c r="AD613" i="65"/>
  <c r="AM652" i="65"/>
  <c r="AE678" i="65"/>
  <c r="AG605" i="65"/>
  <c r="AG606" i="65" s="1"/>
  <c r="AB605" i="65"/>
  <c r="AB606" i="65" s="1"/>
  <c r="AC694" i="65"/>
  <c r="AG710" i="65"/>
  <c r="AO700" i="65"/>
  <c r="AP700" i="65" s="1"/>
  <c r="AD620" i="65"/>
  <c r="AD621" i="65"/>
  <c r="AC597" i="65"/>
  <c r="AG628" i="65"/>
  <c r="AE620" i="65"/>
  <c r="AE622" i="65" s="1"/>
  <c r="AC596" i="65"/>
  <c r="AC598" i="65" s="1"/>
  <c r="AD612" i="65"/>
  <c r="AJ668" i="65"/>
  <c r="AE612" i="65"/>
  <c r="AE614" i="65" s="1"/>
  <c r="AE605" i="65"/>
  <c r="AE606" i="65" s="1"/>
  <c r="AD596" i="65"/>
  <c r="AD598" i="65" s="1"/>
  <c r="AP684" i="65"/>
  <c r="AD604" i="65"/>
  <c r="AD606" i="65" s="1"/>
  <c r="AE604" i="65"/>
  <c r="AM676" i="65"/>
  <c r="AB686" i="65"/>
  <c r="AB612" i="65"/>
  <c r="AB614" i="65" s="1"/>
  <c r="AF710" i="65"/>
  <c r="AO604" i="65"/>
  <c r="AO660" i="65"/>
  <c r="AP660" i="65" s="1"/>
  <c r="AC702" i="65"/>
  <c r="AE596" i="65"/>
  <c r="AC612" i="65"/>
  <c r="AE702" i="65"/>
  <c r="AE597" i="65"/>
  <c r="AF613" i="65"/>
  <c r="AF614" i="65" s="1"/>
  <c r="AF694" i="65"/>
  <c r="AC613" i="65"/>
  <c r="AG612" i="65"/>
  <c r="AB662" i="65"/>
  <c r="AO652" i="65"/>
  <c r="AP652" i="65" s="1"/>
  <c r="AF654" i="65"/>
  <c r="AO668" i="65"/>
  <c r="AP668" i="65" s="1"/>
  <c r="AG678" i="65"/>
  <c r="AG654" i="65"/>
  <c r="AB596" i="65"/>
  <c r="AB598" i="65" s="1"/>
  <c r="AC604" i="65"/>
  <c r="AI604" i="65" s="1"/>
  <c r="AF612" i="65"/>
  <c r="AF662" i="65"/>
  <c r="AI692" i="65"/>
  <c r="AJ692" i="65" s="1"/>
  <c r="AO708" i="65"/>
  <c r="AP708" i="65" s="1"/>
  <c r="AF540" i="65" a="1"/>
  <c r="AF540" i="65" s="1"/>
  <c r="AI708" i="65"/>
  <c r="AJ708" i="65" s="1"/>
  <c r="AD710" i="65"/>
  <c r="AP676" i="65"/>
  <c r="AC670" i="65"/>
  <c r="AG662" i="65"/>
  <c r="AO692" i="65"/>
  <c r="AP692" i="65" s="1"/>
  <c r="AI660" i="65"/>
  <c r="AJ660" i="65" s="1"/>
  <c r="AI700" i="65"/>
  <c r="AJ700" i="65" s="1"/>
  <c r="AL708" i="65"/>
  <c r="AM708" i="65" s="1"/>
  <c r="AO620" i="65"/>
  <c r="AL660" i="65"/>
  <c r="AM660" i="65" s="1"/>
  <c r="AM692" i="65"/>
  <c r="AL604" i="65"/>
  <c r="AJ676" i="65"/>
  <c r="AE710" i="65"/>
  <c r="AG597" i="65"/>
  <c r="AG596" i="65"/>
  <c r="AF596" i="65"/>
  <c r="AF597" i="65"/>
  <c r="AB710" i="65"/>
  <c r="AG645" i="65"/>
  <c r="AF644" i="65"/>
  <c r="AF645" i="65"/>
  <c r="AG644" i="65"/>
  <c r="AC710" i="65"/>
  <c r="AB694" i="65"/>
  <c r="AG622" i="65"/>
  <c r="AE637" i="65"/>
  <c r="AD637" i="65"/>
  <c r="AD636" i="65"/>
  <c r="AE636" i="65"/>
  <c r="AC629" i="65"/>
  <c r="AC628" i="65"/>
  <c r="AB629" i="65"/>
  <c r="AB628" i="65"/>
  <c r="AE645" i="65"/>
  <c r="AE644" i="65"/>
  <c r="AD644" i="65"/>
  <c r="AD645" i="65"/>
  <c r="AC645" i="65"/>
  <c r="AB645" i="65"/>
  <c r="AC644" i="65"/>
  <c r="AB644" i="65"/>
  <c r="AF670" i="65"/>
  <c r="AB580" i="65" a="1"/>
  <c r="AD588" i="65" a="1"/>
  <c r="AD654" i="65"/>
  <c r="AG670" i="65"/>
  <c r="AB654" i="65"/>
  <c r="AB572" i="65" a="1"/>
  <c r="AF588" i="65" a="1"/>
  <c r="AG637" i="65"/>
  <c r="AF636" i="65"/>
  <c r="AF637" i="65"/>
  <c r="AF638" i="65" s="1"/>
  <c r="AG636" i="65"/>
  <c r="AO636" i="65" s="1"/>
  <c r="AD622" i="65"/>
  <c r="AC654" i="65"/>
  <c r="AC637" i="65"/>
  <c r="AB637" i="65"/>
  <c r="AC636" i="65"/>
  <c r="AB636" i="65"/>
  <c r="AB588" i="65" a="1"/>
  <c r="AE629" i="65"/>
  <c r="AD629" i="65"/>
  <c r="AE628" i="65"/>
  <c r="AD628" i="65"/>
  <c r="AE654" i="65"/>
  <c r="AD572" i="65" a="1"/>
  <c r="AF572" i="65" a="1"/>
  <c r="AC620" i="65"/>
  <c r="AB620" i="65"/>
  <c r="AC621" i="65"/>
  <c r="AB621" i="65"/>
  <c r="AB702" i="65"/>
  <c r="AF580" i="65" a="1"/>
  <c r="AD564" i="65" a="1"/>
  <c r="AB548" i="65" a="1"/>
  <c r="AD556" i="65" a="1"/>
  <c r="AF564" i="65" a="1"/>
  <c r="AF606" i="65"/>
  <c r="AE662" i="65"/>
  <c r="AB564" i="65" a="1"/>
  <c r="AB540" i="65" a="1"/>
  <c r="AD548" i="65" a="1"/>
  <c r="AF556" i="65" a="1"/>
  <c r="AD580" i="65" a="1"/>
  <c r="AB556" i="65" a="1"/>
  <c r="AD540" i="65" a="1"/>
  <c r="AF548" i="65" a="1"/>
  <c r="AD702" i="65"/>
  <c r="AD662" i="65"/>
  <c r="AG630" i="65"/>
  <c r="N413" i="67"/>
  <c r="M413" i="67"/>
  <c r="N412" i="67"/>
  <c r="M412" i="67"/>
  <c r="N411" i="67"/>
  <c r="M411" i="67"/>
  <c r="N410" i="67"/>
  <c r="M410" i="67"/>
  <c r="N409" i="67"/>
  <c r="M409" i="67"/>
  <c r="N406" i="67"/>
  <c r="M406" i="67"/>
  <c r="N405" i="67"/>
  <c r="M405" i="67"/>
  <c r="N404" i="67"/>
  <c r="M404" i="67"/>
  <c r="N403" i="67"/>
  <c r="M403" i="67"/>
  <c r="N402" i="67"/>
  <c r="M402" i="67"/>
  <c r="N399" i="67"/>
  <c r="M399" i="67"/>
  <c r="N398" i="67"/>
  <c r="M398" i="67"/>
  <c r="N397" i="67"/>
  <c r="M397" i="67"/>
  <c r="N396" i="67"/>
  <c r="M396" i="67"/>
  <c r="N395" i="67"/>
  <c r="M395" i="67"/>
  <c r="N392" i="67"/>
  <c r="M392" i="67"/>
  <c r="N391" i="67"/>
  <c r="M391" i="67"/>
  <c r="N390" i="67"/>
  <c r="M390" i="67"/>
  <c r="N389" i="67"/>
  <c r="M389" i="67"/>
  <c r="N388" i="67"/>
  <c r="M388" i="67"/>
  <c r="N385" i="67"/>
  <c r="M385" i="67"/>
  <c r="N384" i="67"/>
  <c r="M384" i="67"/>
  <c r="N383" i="67"/>
  <c r="M383" i="67"/>
  <c r="N382" i="67"/>
  <c r="M382" i="67"/>
  <c r="N381" i="67"/>
  <c r="M381" i="67"/>
  <c r="N378" i="67"/>
  <c r="M378" i="67"/>
  <c r="N377" i="67"/>
  <c r="M377" i="67"/>
  <c r="N376" i="67"/>
  <c r="M376" i="67"/>
  <c r="N375" i="67"/>
  <c r="M375" i="67"/>
  <c r="N374" i="67"/>
  <c r="M374" i="67"/>
  <c r="N371" i="67"/>
  <c r="M371" i="67"/>
  <c r="N370" i="67"/>
  <c r="M370" i="67"/>
  <c r="N369" i="67"/>
  <c r="M369" i="67"/>
  <c r="N368" i="67"/>
  <c r="M368" i="67"/>
  <c r="N367" i="67"/>
  <c r="M367" i="67"/>
  <c r="AP620" i="65" l="1"/>
  <c r="AC614" i="65"/>
  <c r="AC622" i="65"/>
  <c r="AD646" i="65"/>
  <c r="AM604" i="65"/>
  <c r="AL620" i="65"/>
  <c r="AM620" i="65" s="1"/>
  <c r="AJ604" i="65"/>
  <c r="AD614" i="65"/>
  <c r="AP604" i="65"/>
  <c r="AO628" i="65"/>
  <c r="AP628" i="65" s="1"/>
  <c r="AE598" i="65"/>
  <c r="AL612" i="65"/>
  <c r="AM612" i="65" s="1"/>
  <c r="AL636" i="65"/>
  <c r="AM636" i="65" s="1"/>
  <c r="AI596" i="65"/>
  <c r="AJ596" i="65" s="1"/>
  <c r="AO612" i="65"/>
  <c r="AP612" i="65" s="1"/>
  <c r="AL596" i="65"/>
  <c r="AM596" i="65" s="1"/>
  <c r="AC606" i="65"/>
  <c r="AF598" i="65"/>
  <c r="AI612" i="65"/>
  <c r="AJ612" i="65" s="1"/>
  <c r="AG614" i="65"/>
  <c r="AG540" i="65"/>
  <c r="AO540" i="65" s="1"/>
  <c r="AI644" i="65"/>
  <c r="AJ644" i="65" s="1"/>
  <c r="AG541" i="65"/>
  <c r="AF541" i="65"/>
  <c r="AF542" i="65" s="1"/>
  <c r="AP636" i="65"/>
  <c r="AO644" i="65"/>
  <c r="AP644" i="65" s="1"/>
  <c r="AL644" i="65"/>
  <c r="AM644" i="65" s="1"/>
  <c r="AG646" i="65"/>
  <c r="AI620" i="65"/>
  <c r="AJ620" i="65" s="1"/>
  <c r="AI628" i="65"/>
  <c r="AJ628" i="65" s="1"/>
  <c r="AO596" i="65"/>
  <c r="AP596" i="65" s="1"/>
  <c r="AI636" i="65"/>
  <c r="AJ636" i="65" s="1"/>
  <c r="AL628" i="65"/>
  <c r="AM628" i="65" s="1"/>
  <c r="AB622" i="65"/>
  <c r="AG557" i="65"/>
  <c r="AF557" i="65"/>
  <c r="AG556" i="65"/>
  <c r="AF556" i="65"/>
  <c r="AB630" i="65"/>
  <c r="AC581" i="65"/>
  <c r="AC580" i="65"/>
  <c r="AB581" i="65"/>
  <c r="AB580" i="65"/>
  <c r="AC630" i="65"/>
  <c r="AC541" i="65"/>
  <c r="AB540" i="65"/>
  <c r="AB541" i="65"/>
  <c r="AC540" i="65"/>
  <c r="AI540" i="65" s="1"/>
  <c r="AJ540" i="65" s="1"/>
  <c r="AC564" i="65"/>
  <c r="AC565" i="65"/>
  <c r="AB564" i="65"/>
  <c r="AB565" i="65"/>
  <c r="AE573" i="65"/>
  <c r="AE572" i="65"/>
  <c r="AD573" i="65"/>
  <c r="AD572" i="65"/>
  <c r="AF573" i="65"/>
  <c r="AG572" i="65"/>
  <c r="AG573" i="65"/>
  <c r="AF572" i="65"/>
  <c r="AD638" i="65"/>
  <c r="AD549" i="65"/>
  <c r="AE549" i="65"/>
  <c r="AE548" i="65"/>
  <c r="AD548" i="65"/>
  <c r="AG548" i="65"/>
  <c r="AG549" i="65"/>
  <c r="AF548" i="65"/>
  <c r="AF549" i="65"/>
  <c r="AB646" i="65"/>
  <c r="AE638" i="65"/>
  <c r="AD541" i="65"/>
  <c r="AE541" i="65"/>
  <c r="AE540" i="65"/>
  <c r="AD540" i="65"/>
  <c r="AC646" i="65"/>
  <c r="AG598" i="65"/>
  <c r="AC588" i="65"/>
  <c r="AC589" i="65"/>
  <c r="AB588" i="65"/>
  <c r="AB589" i="65"/>
  <c r="AB638" i="65"/>
  <c r="AC556" i="65"/>
  <c r="AB556" i="65"/>
  <c r="AB557" i="65"/>
  <c r="AC557" i="65"/>
  <c r="AG565" i="65"/>
  <c r="AG564" i="65"/>
  <c r="AF565" i="65"/>
  <c r="AF564" i="65"/>
  <c r="AG638" i="65"/>
  <c r="AE581" i="65"/>
  <c r="AD580" i="65"/>
  <c r="AE580" i="65"/>
  <c r="AL580" i="65" s="1"/>
  <c r="AD581" i="65"/>
  <c r="AE556" i="65"/>
  <c r="AE557" i="65"/>
  <c r="AD556" i="65"/>
  <c r="AD557" i="65"/>
  <c r="AD558" i="65" s="1"/>
  <c r="AG589" i="65"/>
  <c r="AF589" i="65"/>
  <c r="AF588" i="65"/>
  <c r="AG588" i="65"/>
  <c r="AB549" i="65"/>
  <c r="AC549" i="65"/>
  <c r="AC548" i="65"/>
  <c r="AB548" i="65"/>
  <c r="AC573" i="65"/>
  <c r="AB573" i="65"/>
  <c r="AC572" i="65"/>
  <c r="AB572" i="65"/>
  <c r="AC638" i="65"/>
  <c r="AE565" i="65"/>
  <c r="AD564" i="65"/>
  <c r="AD565" i="65"/>
  <c r="AE564" i="65"/>
  <c r="AL564" i="65" s="1"/>
  <c r="AD630" i="65"/>
  <c r="AE646" i="65"/>
  <c r="AE588" i="65"/>
  <c r="AD589" i="65"/>
  <c r="AE589" i="65"/>
  <c r="AD588" i="65"/>
  <c r="AG581" i="65"/>
  <c r="AF580" i="65"/>
  <c r="AF581" i="65"/>
  <c r="AG580" i="65"/>
  <c r="AO580" i="65" s="1"/>
  <c r="AE630" i="65"/>
  <c r="AF646" i="65"/>
  <c r="Y536" i="65"/>
  <c r="X536" i="65"/>
  <c r="W536" i="65"/>
  <c r="Y535" i="65"/>
  <c r="X535" i="65"/>
  <c r="W535" i="65"/>
  <c r="Y534" i="65"/>
  <c r="X534" i="65"/>
  <c r="W534" i="65"/>
  <c r="Y533" i="65"/>
  <c r="X533" i="65"/>
  <c r="W533" i="65"/>
  <c r="Y532" i="65"/>
  <c r="X532" i="65"/>
  <c r="W532" i="65"/>
  <c r="Y528" i="65"/>
  <c r="X528" i="65"/>
  <c r="W528" i="65"/>
  <c r="Y527" i="65"/>
  <c r="X527" i="65"/>
  <c r="W527" i="65"/>
  <c r="Y526" i="65"/>
  <c r="X526" i="65"/>
  <c r="W526" i="65"/>
  <c r="Y525" i="65"/>
  <c r="X525" i="65"/>
  <c r="W525" i="65"/>
  <c r="Y524" i="65"/>
  <c r="X524" i="65"/>
  <c r="W524" i="65"/>
  <c r="Y520" i="65"/>
  <c r="X520" i="65"/>
  <c r="W520" i="65"/>
  <c r="Y519" i="65"/>
  <c r="X519" i="65"/>
  <c r="W519" i="65"/>
  <c r="Y518" i="65"/>
  <c r="X518" i="65"/>
  <c r="W518" i="65"/>
  <c r="Y517" i="65"/>
  <c r="X517" i="65"/>
  <c r="W517" i="65"/>
  <c r="Y516" i="65"/>
  <c r="X516" i="65"/>
  <c r="W516" i="65"/>
  <c r="Y512" i="65"/>
  <c r="X512" i="65"/>
  <c r="W512" i="65"/>
  <c r="Y511" i="65"/>
  <c r="X511" i="65"/>
  <c r="W511" i="65"/>
  <c r="Y510" i="65"/>
  <c r="X510" i="65"/>
  <c r="W510" i="65"/>
  <c r="Y509" i="65"/>
  <c r="X509" i="65"/>
  <c r="W509" i="65"/>
  <c r="Y508" i="65"/>
  <c r="X508" i="65"/>
  <c r="W508" i="65"/>
  <c r="Y504" i="65"/>
  <c r="X504" i="65"/>
  <c r="W504" i="65"/>
  <c r="Y503" i="65"/>
  <c r="X503" i="65"/>
  <c r="W503" i="65"/>
  <c r="Y502" i="65"/>
  <c r="X502" i="65"/>
  <c r="W502" i="65"/>
  <c r="Y501" i="65"/>
  <c r="X501" i="65"/>
  <c r="W501" i="65"/>
  <c r="Y500" i="65"/>
  <c r="X500" i="65"/>
  <c r="W500" i="65"/>
  <c r="Y496" i="65"/>
  <c r="X496" i="65"/>
  <c r="W496" i="65"/>
  <c r="Y495" i="65"/>
  <c r="X495" i="65"/>
  <c r="W495" i="65"/>
  <c r="Y494" i="65"/>
  <c r="X494" i="65"/>
  <c r="W494" i="65"/>
  <c r="Y493" i="65"/>
  <c r="X493" i="65"/>
  <c r="W493" i="65"/>
  <c r="Y492" i="65"/>
  <c r="X492" i="65"/>
  <c r="W492" i="65"/>
  <c r="Y488" i="65"/>
  <c r="X488" i="65"/>
  <c r="W488" i="65"/>
  <c r="Y487" i="65"/>
  <c r="X487" i="65"/>
  <c r="W487" i="65"/>
  <c r="Y486" i="65"/>
  <c r="X486" i="65"/>
  <c r="W486" i="65"/>
  <c r="Y485" i="65"/>
  <c r="X485" i="65"/>
  <c r="W485" i="65"/>
  <c r="Y484" i="65"/>
  <c r="X484" i="65"/>
  <c r="W484" i="65"/>
  <c r="AP540" i="65" l="1"/>
  <c r="AF550" i="65"/>
  <c r="AG574" i="65"/>
  <c r="AC558" i="65"/>
  <c r="AG542" i="65"/>
  <c r="AP580" i="65"/>
  <c r="AC590" i="65"/>
  <c r="AB542" i="65"/>
  <c r="AI580" i="65"/>
  <c r="AJ580" i="65" s="1"/>
  <c r="AL588" i="65"/>
  <c r="AM588" i="65" s="1"/>
  <c r="AO564" i="65"/>
  <c r="AP564" i="65" s="1"/>
  <c r="AO588" i="65"/>
  <c r="AP588" i="65" s="1"/>
  <c r="AD484" i="65" a="1"/>
  <c r="AD485" i="65" s="1"/>
  <c r="AM564" i="65"/>
  <c r="AF484" i="65" a="1"/>
  <c r="AG484" i="65" s="1"/>
  <c r="AF492" i="65" a="1"/>
  <c r="AG493" i="65" s="1"/>
  <c r="AC566" i="65"/>
  <c r="AL572" i="65"/>
  <c r="AM572" i="65" s="1"/>
  <c r="AO556" i="65"/>
  <c r="AP556" i="65" s="1"/>
  <c r="AI556" i="65"/>
  <c r="AJ556" i="65" s="1"/>
  <c r="AG566" i="65"/>
  <c r="AO548" i="65"/>
  <c r="AP548" i="65" s="1"/>
  <c r="AI564" i="65"/>
  <c r="AJ564" i="65" s="1"/>
  <c r="AD574" i="65"/>
  <c r="AL556" i="65"/>
  <c r="AM556" i="65" s="1"/>
  <c r="AB590" i="65"/>
  <c r="AL548" i="65"/>
  <c r="AM548" i="65" s="1"/>
  <c r="AE550" i="65"/>
  <c r="AI572" i="65"/>
  <c r="AJ572" i="65" s="1"/>
  <c r="AM580" i="65"/>
  <c r="AI588" i="65"/>
  <c r="AJ588" i="65" s="1"/>
  <c r="AB574" i="65"/>
  <c r="AC574" i="65"/>
  <c r="AE582" i="65"/>
  <c r="AF574" i="65"/>
  <c r="AB550" i="65"/>
  <c r="AB484" i="65" a="1"/>
  <c r="AB485" i="65" s="1"/>
  <c r="AD492" i="65" a="1"/>
  <c r="AE493" i="65" s="1"/>
  <c r="AF500" i="65" a="1"/>
  <c r="AG501" i="65" s="1"/>
  <c r="AE590" i="65"/>
  <c r="AI548" i="65"/>
  <c r="AJ548" i="65" s="1"/>
  <c r="AL540" i="65"/>
  <c r="AM540" i="65" s="1"/>
  <c r="AO572" i="65"/>
  <c r="AP572" i="65" s="1"/>
  <c r="AF500" i="65"/>
  <c r="AF501" i="65"/>
  <c r="AF502" i="65" s="1"/>
  <c r="AG500" i="65"/>
  <c r="AO500" i="65" s="1"/>
  <c r="AC542" i="65"/>
  <c r="AC550" i="65"/>
  <c r="AF566" i="65"/>
  <c r="AE542" i="65"/>
  <c r="AD542" i="65"/>
  <c r="AB582" i="65"/>
  <c r="AD566" i="65"/>
  <c r="AF590" i="65"/>
  <c r="AB558" i="65"/>
  <c r="AC582" i="65"/>
  <c r="AG590" i="65"/>
  <c r="AB532" i="65" a="1"/>
  <c r="AE566" i="65"/>
  <c r="AB524" i="65" a="1"/>
  <c r="AD532" i="65" a="1"/>
  <c r="AE574" i="65"/>
  <c r="AB516" i="65" a="1"/>
  <c r="AD524" i="65" a="1"/>
  <c r="AF532" i="65" a="1"/>
  <c r="AF582" i="65"/>
  <c r="AE558" i="65"/>
  <c r="AG550" i="65"/>
  <c r="AB566" i="65"/>
  <c r="AF524" i="65" a="1"/>
  <c r="AD516" i="65" a="1"/>
  <c r="AB500" i="65" a="1"/>
  <c r="AD508" i="65" a="1"/>
  <c r="AF516" i="65" a="1"/>
  <c r="AG582" i="65"/>
  <c r="AD582" i="65"/>
  <c r="AD550" i="65"/>
  <c r="AF558" i="65"/>
  <c r="AB508" i="65" a="1"/>
  <c r="AB492" i="65" a="1"/>
  <c r="AD500" i="65" a="1"/>
  <c r="AF508" i="65" a="1"/>
  <c r="AD590" i="65"/>
  <c r="AG558" i="65"/>
  <c r="N364" i="67"/>
  <c r="M364" i="67"/>
  <c r="N363" i="67"/>
  <c r="M363" i="67"/>
  <c r="N362" i="67"/>
  <c r="M362" i="67"/>
  <c r="N361" i="67"/>
  <c r="M361" i="67"/>
  <c r="N360" i="67"/>
  <c r="M360" i="67"/>
  <c r="N357" i="67"/>
  <c r="M357" i="67"/>
  <c r="N356" i="67"/>
  <c r="M356" i="67"/>
  <c r="N355" i="67"/>
  <c r="M355" i="67"/>
  <c r="N354" i="67"/>
  <c r="M354" i="67"/>
  <c r="N353" i="67"/>
  <c r="M353" i="67"/>
  <c r="N350" i="67"/>
  <c r="M350" i="67"/>
  <c r="N349" i="67"/>
  <c r="M349" i="67"/>
  <c r="N348" i="67"/>
  <c r="M348" i="67"/>
  <c r="N347" i="67"/>
  <c r="M347" i="67"/>
  <c r="N346" i="67"/>
  <c r="M346" i="67"/>
  <c r="N343" i="67"/>
  <c r="M343" i="67"/>
  <c r="N342" i="67"/>
  <c r="M342" i="67"/>
  <c r="N341" i="67"/>
  <c r="M341" i="67"/>
  <c r="N340" i="67"/>
  <c r="M340" i="67"/>
  <c r="N339" i="67"/>
  <c r="M339" i="67"/>
  <c r="N336" i="67"/>
  <c r="M336" i="67"/>
  <c r="N335" i="67"/>
  <c r="M335" i="67"/>
  <c r="N334" i="67"/>
  <c r="M334" i="67"/>
  <c r="N333" i="67"/>
  <c r="M333" i="67"/>
  <c r="N332" i="67"/>
  <c r="M332" i="67"/>
  <c r="N329" i="67"/>
  <c r="M329" i="67"/>
  <c r="N328" i="67"/>
  <c r="M328" i="67"/>
  <c r="N327" i="67"/>
  <c r="M327" i="67"/>
  <c r="N326" i="67"/>
  <c r="M326" i="67"/>
  <c r="N325" i="67"/>
  <c r="M325" i="67"/>
  <c r="N322" i="67"/>
  <c r="M322" i="67"/>
  <c r="N321" i="67"/>
  <c r="M321" i="67"/>
  <c r="N320" i="67"/>
  <c r="M320" i="67"/>
  <c r="N319" i="67"/>
  <c r="M319" i="67"/>
  <c r="N318" i="67"/>
  <c r="M318" i="67"/>
  <c r="N315" i="67"/>
  <c r="M315" i="67"/>
  <c r="N314" i="67"/>
  <c r="M314" i="67"/>
  <c r="N313" i="67"/>
  <c r="M313" i="67"/>
  <c r="N312" i="67"/>
  <c r="M312" i="67"/>
  <c r="N311" i="67"/>
  <c r="M311" i="67"/>
  <c r="AP500" i="65" l="1"/>
  <c r="AE485" i="65"/>
  <c r="AE484" i="65"/>
  <c r="AD484" i="65"/>
  <c r="AD486" i="65" s="1"/>
  <c r="AF484" i="65"/>
  <c r="AO484" i="65" s="1"/>
  <c r="AF485" i="65"/>
  <c r="AF486" i="65" s="1"/>
  <c r="AG485" i="65"/>
  <c r="AG486" i="65" s="1"/>
  <c r="AC485" i="65"/>
  <c r="AG492" i="65"/>
  <c r="AG494" i="65" s="1"/>
  <c r="AF493" i="65"/>
  <c r="AF492" i="65"/>
  <c r="AB484" i="65"/>
  <c r="AB486" i="65" s="1"/>
  <c r="AC484" i="65"/>
  <c r="AI484" i="65"/>
  <c r="AJ484" i="65" s="1"/>
  <c r="AE492" i="65"/>
  <c r="AE494" i="65" s="1"/>
  <c r="AD492" i="65"/>
  <c r="AD493" i="65"/>
  <c r="AF533" i="65"/>
  <c r="AG533" i="65"/>
  <c r="AG532" i="65"/>
  <c r="AF532" i="65"/>
  <c r="AG516" i="65"/>
  <c r="AG517" i="65"/>
  <c r="AG518" i="65" s="1"/>
  <c r="AF517" i="65"/>
  <c r="AF516" i="65"/>
  <c r="AF518" i="65" s="1"/>
  <c r="AC517" i="65"/>
  <c r="AB516" i="65"/>
  <c r="AB517" i="65"/>
  <c r="AB518" i="65" s="1"/>
  <c r="AC516" i="65"/>
  <c r="AI516" i="65" s="1"/>
  <c r="AJ516" i="65" s="1"/>
  <c r="AC501" i="65"/>
  <c r="AC500" i="65"/>
  <c r="AB501" i="65"/>
  <c r="AB500" i="65"/>
  <c r="AE516" i="65"/>
  <c r="AE517" i="65"/>
  <c r="AE518" i="65" s="1"/>
  <c r="AD516" i="65"/>
  <c r="AD517" i="65"/>
  <c r="AD533" i="65"/>
  <c r="AE532" i="65"/>
  <c r="AE533" i="65"/>
  <c r="AD532" i="65"/>
  <c r="AE486" i="65"/>
  <c r="AC524" i="65"/>
  <c r="AB525" i="65"/>
  <c r="AC525" i="65"/>
  <c r="AB524" i="65"/>
  <c r="AG508" i="65"/>
  <c r="AG509" i="65"/>
  <c r="AF509" i="65"/>
  <c r="AF508" i="65"/>
  <c r="AB492" i="65"/>
  <c r="AC493" i="65"/>
  <c r="AC492" i="65"/>
  <c r="AI492" i="65" s="1"/>
  <c r="AB493" i="65"/>
  <c r="AB494" i="65" s="1"/>
  <c r="AE509" i="65"/>
  <c r="AE508" i="65"/>
  <c r="AD509" i="65"/>
  <c r="AD508" i="65"/>
  <c r="AD500" i="65"/>
  <c r="AE501" i="65"/>
  <c r="AD501" i="65"/>
  <c r="AE500" i="65"/>
  <c r="AE524" i="65"/>
  <c r="AD525" i="65"/>
  <c r="AE525" i="65"/>
  <c r="AD524" i="65"/>
  <c r="AG525" i="65"/>
  <c r="AG524" i="65"/>
  <c r="AF524" i="65"/>
  <c r="AF525" i="65"/>
  <c r="AB532" i="65"/>
  <c r="AC532" i="65"/>
  <c r="AI532" i="65" s="1"/>
  <c r="AC533" i="65"/>
  <c r="AC534" i="65" s="1"/>
  <c r="AB533" i="65"/>
  <c r="AB534" i="65" s="1"/>
  <c r="AG502" i="65"/>
  <c r="AB508" i="65"/>
  <c r="AC508" i="65"/>
  <c r="AC509" i="65"/>
  <c r="AB509" i="65"/>
  <c r="Y480" i="65"/>
  <c r="X480" i="65"/>
  <c r="W480" i="65"/>
  <c r="Y479" i="65"/>
  <c r="X479" i="65"/>
  <c r="W479" i="65"/>
  <c r="Y478" i="65"/>
  <c r="X478" i="65"/>
  <c r="W478" i="65"/>
  <c r="Y477" i="65"/>
  <c r="X477" i="65"/>
  <c r="W477" i="65"/>
  <c r="Y476" i="65"/>
  <c r="X476" i="65"/>
  <c r="W476" i="65"/>
  <c r="Y472" i="65"/>
  <c r="X472" i="65"/>
  <c r="W472" i="65"/>
  <c r="Y471" i="65"/>
  <c r="X471" i="65"/>
  <c r="W471" i="65"/>
  <c r="Y470" i="65"/>
  <c r="X470" i="65"/>
  <c r="W470" i="65"/>
  <c r="Y469" i="65"/>
  <c r="X469" i="65"/>
  <c r="W469" i="65"/>
  <c r="Y468" i="65"/>
  <c r="X468" i="65"/>
  <c r="W468" i="65"/>
  <c r="Y464" i="65"/>
  <c r="X464" i="65"/>
  <c r="W464" i="65"/>
  <c r="Y463" i="65"/>
  <c r="X463" i="65"/>
  <c r="W463" i="65"/>
  <c r="Y462" i="65"/>
  <c r="X462" i="65"/>
  <c r="W462" i="65"/>
  <c r="Y461" i="65"/>
  <c r="X461" i="65"/>
  <c r="W461" i="65"/>
  <c r="Y460" i="65"/>
  <c r="X460" i="65"/>
  <c r="W460" i="65"/>
  <c r="Y456" i="65"/>
  <c r="X456" i="65"/>
  <c r="W456" i="65"/>
  <c r="Y455" i="65"/>
  <c r="X455" i="65"/>
  <c r="W455" i="65"/>
  <c r="Y454" i="65"/>
  <c r="X454" i="65"/>
  <c r="W454" i="65"/>
  <c r="Y453" i="65"/>
  <c r="X453" i="65"/>
  <c r="W453" i="65"/>
  <c r="Y452" i="65"/>
  <c r="X452" i="65"/>
  <c r="W452" i="65"/>
  <c r="Y448" i="65"/>
  <c r="X448" i="65"/>
  <c r="W448" i="65"/>
  <c r="Y447" i="65"/>
  <c r="X447" i="65"/>
  <c r="W447" i="65"/>
  <c r="Y446" i="65"/>
  <c r="X446" i="65"/>
  <c r="W446" i="65"/>
  <c r="Y445" i="65"/>
  <c r="X445" i="65"/>
  <c r="W445" i="65"/>
  <c r="Y444" i="65"/>
  <c r="X444" i="65"/>
  <c r="W444" i="65"/>
  <c r="Y440" i="65"/>
  <c r="X440" i="65"/>
  <c r="W440" i="65"/>
  <c r="Y439" i="65"/>
  <c r="X439" i="65"/>
  <c r="W439" i="65"/>
  <c r="Y438" i="65"/>
  <c r="X438" i="65"/>
  <c r="W438" i="65"/>
  <c r="Y437" i="65"/>
  <c r="X437" i="65"/>
  <c r="W437" i="65"/>
  <c r="Y436" i="65"/>
  <c r="X436" i="65"/>
  <c r="W436" i="65"/>
  <c r="Y432" i="65"/>
  <c r="X432" i="65"/>
  <c r="W432" i="65"/>
  <c r="Y431" i="65"/>
  <c r="X431" i="65"/>
  <c r="W431" i="65"/>
  <c r="Y430" i="65"/>
  <c r="X430" i="65"/>
  <c r="W430" i="65"/>
  <c r="Y429" i="65"/>
  <c r="X429" i="65"/>
  <c r="W429" i="65"/>
  <c r="Y428" i="65"/>
  <c r="X428" i="65"/>
  <c r="W428" i="65"/>
  <c r="AL484" i="65" l="1"/>
  <c r="AM484" i="65" s="1"/>
  <c r="AD526" i="65"/>
  <c r="AE526" i="65"/>
  <c r="AG510" i="65"/>
  <c r="AC486" i="65"/>
  <c r="AF510" i="65"/>
  <c r="AP484" i="65"/>
  <c r="AB526" i="65"/>
  <c r="AD494" i="65"/>
  <c r="AL532" i="65"/>
  <c r="AM532" i="65" s="1"/>
  <c r="AF494" i="65"/>
  <c r="AI508" i="65"/>
  <c r="AJ508" i="65" s="1"/>
  <c r="AL500" i="65"/>
  <c r="AM500" i="65" s="1"/>
  <c r="AO492" i="65"/>
  <c r="AP492" i="65" s="1"/>
  <c r="AD518" i="65"/>
  <c r="AF534" i="65"/>
  <c r="AI500" i="65"/>
  <c r="AJ500" i="65" s="1"/>
  <c r="AB510" i="65"/>
  <c r="AO516" i="65"/>
  <c r="AP516" i="65" s="1"/>
  <c r="AL516" i="65"/>
  <c r="AM516" i="65" s="1"/>
  <c r="AO532" i="65"/>
  <c r="AP532" i="65" s="1"/>
  <c r="AJ492" i="65"/>
  <c r="AO508" i="65"/>
  <c r="AP508" i="65" s="1"/>
  <c r="AE502" i="65"/>
  <c r="AC526" i="65"/>
  <c r="AC502" i="65"/>
  <c r="AI524" i="65"/>
  <c r="AJ524" i="65" s="1"/>
  <c r="AL524" i="65"/>
  <c r="AM524" i="65" s="1"/>
  <c r="AF428" i="65" a="1"/>
  <c r="AF428" i="65" s="1"/>
  <c r="AJ532" i="65"/>
  <c r="AO524" i="65"/>
  <c r="AP524" i="65" s="1"/>
  <c r="AF436" i="65" a="1"/>
  <c r="AG437" i="65" s="1"/>
  <c r="AL508" i="65"/>
  <c r="AM508" i="65" s="1"/>
  <c r="AD534" i="65"/>
  <c r="AL492" i="65"/>
  <c r="AM492" i="65" s="1"/>
  <c r="AD428" i="65" a="1"/>
  <c r="AD428" i="65" s="1"/>
  <c r="AF526" i="65"/>
  <c r="AE534" i="65"/>
  <c r="AC518" i="65"/>
  <c r="AG526" i="65"/>
  <c r="AB476" i="65" a="1"/>
  <c r="AC494" i="65"/>
  <c r="AD476" i="65" a="1"/>
  <c r="AB460" i="65" a="1"/>
  <c r="AD468" i="65" a="1"/>
  <c r="AF476" i="65" a="1"/>
  <c r="AB468" i="65" a="1"/>
  <c r="AB452" i="65" a="1"/>
  <c r="AD460" i="65" a="1"/>
  <c r="AF468" i="65" a="1"/>
  <c r="AC510" i="65"/>
  <c r="AD510" i="65"/>
  <c r="AB444" i="65" a="1"/>
  <c r="AD452" i="65" a="1"/>
  <c r="AF460" i="65" a="1"/>
  <c r="AB436" i="65" a="1"/>
  <c r="AD444" i="65" a="1"/>
  <c r="AF452" i="65" a="1"/>
  <c r="AG534" i="65"/>
  <c r="AE510" i="65"/>
  <c r="AB428" i="65" a="1"/>
  <c r="AD436" i="65" a="1"/>
  <c r="AF444" i="65" a="1"/>
  <c r="AD502" i="65"/>
  <c r="AB502" i="65"/>
  <c r="N308" i="67"/>
  <c r="M308" i="67"/>
  <c r="N307" i="67"/>
  <c r="M307" i="67"/>
  <c r="N306" i="67"/>
  <c r="M306" i="67"/>
  <c r="N305" i="67"/>
  <c r="M305" i="67"/>
  <c r="N304" i="67"/>
  <c r="M304" i="67"/>
  <c r="N301" i="67"/>
  <c r="M301" i="67"/>
  <c r="N300" i="67"/>
  <c r="M300" i="67"/>
  <c r="N299" i="67"/>
  <c r="M299" i="67"/>
  <c r="N298" i="67"/>
  <c r="M298" i="67"/>
  <c r="N297" i="67"/>
  <c r="M297" i="67"/>
  <c r="N294" i="67"/>
  <c r="M294" i="67"/>
  <c r="N293" i="67"/>
  <c r="M293" i="67"/>
  <c r="N292" i="67"/>
  <c r="M292" i="67"/>
  <c r="N291" i="67"/>
  <c r="M291" i="67"/>
  <c r="N290" i="67"/>
  <c r="M290" i="67"/>
  <c r="N287" i="67"/>
  <c r="M287" i="67"/>
  <c r="N286" i="67"/>
  <c r="M286" i="67"/>
  <c r="N285" i="67"/>
  <c r="M285" i="67"/>
  <c r="N284" i="67"/>
  <c r="M284" i="67"/>
  <c r="N283" i="67"/>
  <c r="M283" i="67"/>
  <c r="N280" i="67"/>
  <c r="M280" i="67"/>
  <c r="N279" i="67"/>
  <c r="M279" i="67"/>
  <c r="N278" i="67"/>
  <c r="M278" i="67"/>
  <c r="N277" i="67"/>
  <c r="M277" i="67"/>
  <c r="N276" i="67"/>
  <c r="M276" i="67"/>
  <c r="N273" i="67"/>
  <c r="M273" i="67"/>
  <c r="N272" i="67"/>
  <c r="M272" i="67"/>
  <c r="N271" i="67"/>
  <c r="M271" i="67"/>
  <c r="N270" i="67"/>
  <c r="M270" i="67"/>
  <c r="N269" i="67"/>
  <c r="M269" i="67"/>
  <c r="N266" i="67"/>
  <c r="M266" i="67"/>
  <c r="N265" i="67"/>
  <c r="M265" i="67"/>
  <c r="N264" i="67"/>
  <c r="M264" i="67"/>
  <c r="N263" i="67"/>
  <c r="M263" i="67"/>
  <c r="N262" i="67"/>
  <c r="M262" i="67"/>
  <c r="N259" i="67"/>
  <c r="M259" i="67"/>
  <c r="N258" i="67"/>
  <c r="M258" i="67"/>
  <c r="N257" i="67"/>
  <c r="M257" i="67"/>
  <c r="N256" i="67"/>
  <c r="M256" i="67"/>
  <c r="N255" i="67"/>
  <c r="M255" i="67"/>
  <c r="AD429" i="65" l="1"/>
  <c r="AE429" i="65"/>
  <c r="AG428" i="65"/>
  <c r="AO428" i="65" s="1"/>
  <c r="AG429" i="65"/>
  <c r="AF436" i="65"/>
  <c r="AF429" i="65"/>
  <c r="AF430" i="65" s="1"/>
  <c r="AG436" i="65"/>
  <c r="AO436" i="65" s="1"/>
  <c r="AF437" i="65"/>
  <c r="AE428" i="65"/>
  <c r="AL428" i="65" s="1"/>
  <c r="AM428" i="65" s="1"/>
  <c r="AF445" i="65"/>
  <c r="AF444" i="65"/>
  <c r="AG444" i="65"/>
  <c r="AO444" i="65" s="1"/>
  <c r="AG445" i="65"/>
  <c r="AG469" i="65"/>
  <c r="AF468" i="65"/>
  <c r="AG468" i="65"/>
  <c r="AF469" i="65"/>
  <c r="AC428" i="65"/>
  <c r="AB428" i="65"/>
  <c r="AC429" i="65"/>
  <c r="AB429" i="65"/>
  <c r="AB430" i="65" s="1"/>
  <c r="AB477" i="65"/>
  <c r="AC477" i="65"/>
  <c r="AB476" i="65"/>
  <c r="AB478" i="65" s="1"/>
  <c r="AC476" i="65"/>
  <c r="AI476" i="65" s="1"/>
  <c r="AJ476" i="65" s="1"/>
  <c r="AC469" i="65"/>
  <c r="AB468" i="65"/>
  <c r="AC468" i="65"/>
  <c r="AI468" i="65" s="1"/>
  <c r="AB469" i="65"/>
  <c r="AB470" i="65" s="1"/>
  <c r="AE445" i="65"/>
  <c r="AD445" i="65"/>
  <c r="AE444" i="65"/>
  <c r="AD444" i="65"/>
  <c r="AE437" i="65"/>
  <c r="AE436" i="65"/>
  <c r="AD436" i="65"/>
  <c r="AD437" i="65"/>
  <c r="AD438" i="65" s="1"/>
  <c r="AG477" i="65"/>
  <c r="AG476" i="65"/>
  <c r="AF476" i="65"/>
  <c r="AF477" i="65"/>
  <c r="AF438" i="65"/>
  <c r="AC453" i="65"/>
  <c r="AB452" i="65"/>
  <c r="AB453" i="65"/>
  <c r="AB454" i="65" s="1"/>
  <c r="AC452" i="65"/>
  <c r="AI452" i="65" s="1"/>
  <c r="AJ452" i="65" s="1"/>
  <c r="AE469" i="65"/>
  <c r="AD468" i="65"/>
  <c r="AD469" i="65"/>
  <c r="AE468" i="65"/>
  <c r="AD477" i="65"/>
  <c r="AE477" i="65"/>
  <c r="AD476" i="65"/>
  <c r="AE476" i="65"/>
  <c r="AL476" i="65" s="1"/>
  <c r="AM476" i="65" s="1"/>
  <c r="AC436" i="65"/>
  <c r="AB436" i="65"/>
  <c r="AC437" i="65"/>
  <c r="AB437" i="65"/>
  <c r="AB438" i="65" s="1"/>
  <c r="AD453" i="65"/>
  <c r="AE452" i="65"/>
  <c r="AD452" i="65"/>
  <c r="AD454" i="65" s="1"/>
  <c r="AE453" i="65"/>
  <c r="AE454" i="65" s="1"/>
  <c r="AG430" i="65"/>
  <c r="AC445" i="65"/>
  <c r="AC444" i="65"/>
  <c r="AB444" i="65"/>
  <c r="AB445" i="65"/>
  <c r="AE460" i="65"/>
  <c r="AE461" i="65"/>
  <c r="AE462" i="65" s="1"/>
  <c r="AD460" i="65"/>
  <c r="AD461" i="65"/>
  <c r="AF461" i="65"/>
  <c r="AG461" i="65"/>
  <c r="AG460" i="65"/>
  <c r="AF460" i="65"/>
  <c r="AF453" i="65"/>
  <c r="AG453" i="65"/>
  <c r="AF452" i="65"/>
  <c r="AF454" i="65" s="1"/>
  <c r="AG452" i="65"/>
  <c r="AO452" i="65" s="1"/>
  <c r="AP452" i="65" s="1"/>
  <c r="AB461" i="65"/>
  <c r="AB460" i="65"/>
  <c r="AC461" i="65"/>
  <c r="AC460" i="65"/>
  <c r="AD430" i="65"/>
  <c r="Y424" i="65"/>
  <c r="X424" i="65"/>
  <c r="W424" i="65"/>
  <c r="Y423" i="65"/>
  <c r="X423" i="65"/>
  <c r="W423" i="65"/>
  <c r="Y422" i="65"/>
  <c r="X422" i="65"/>
  <c r="W422" i="65"/>
  <c r="Y421" i="65"/>
  <c r="X421" i="65"/>
  <c r="W421" i="65"/>
  <c r="Y420" i="65"/>
  <c r="X420" i="65"/>
  <c r="W420" i="65"/>
  <c r="Y416" i="65"/>
  <c r="X416" i="65"/>
  <c r="W416" i="65"/>
  <c r="Y415" i="65"/>
  <c r="X415" i="65"/>
  <c r="W415" i="65"/>
  <c r="Y414" i="65"/>
  <c r="X414" i="65"/>
  <c r="W414" i="65"/>
  <c r="Y413" i="65"/>
  <c r="X413" i="65"/>
  <c r="W413" i="65"/>
  <c r="Y412" i="65"/>
  <c r="X412" i="65"/>
  <c r="W412" i="65"/>
  <c r="Y408" i="65"/>
  <c r="X408" i="65"/>
  <c r="W408" i="65"/>
  <c r="Y407" i="65"/>
  <c r="X407" i="65"/>
  <c r="W407" i="65"/>
  <c r="Y406" i="65"/>
  <c r="X406" i="65"/>
  <c r="W406" i="65"/>
  <c r="Y405" i="65"/>
  <c r="X405" i="65"/>
  <c r="W405" i="65"/>
  <c r="Y404" i="65"/>
  <c r="X404" i="65"/>
  <c r="W404" i="65"/>
  <c r="Y400" i="65"/>
  <c r="X400" i="65"/>
  <c r="W400" i="65"/>
  <c r="Y399" i="65"/>
  <c r="X399" i="65"/>
  <c r="W399" i="65"/>
  <c r="Y398" i="65"/>
  <c r="X398" i="65"/>
  <c r="W398" i="65"/>
  <c r="Y397" i="65"/>
  <c r="X397" i="65"/>
  <c r="W397" i="65"/>
  <c r="Y396" i="65"/>
  <c r="X396" i="65"/>
  <c r="W396" i="65"/>
  <c r="Y392" i="65"/>
  <c r="X392" i="65"/>
  <c r="W392" i="65"/>
  <c r="Y391" i="65"/>
  <c r="X391" i="65"/>
  <c r="W391" i="65"/>
  <c r="Y390" i="65"/>
  <c r="X390" i="65"/>
  <c r="W390" i="65"/>
  <c r="Y389" i="65"/>
  <c r="X389" i="65"/>
  <c r="W389" i="65"/>
  <c r="Y388" i="65"/>
  <c r="X388" i="65"/>
  <c r="W388" i="65"/>
  <c r="Y384" i="65"/>
  <c r="X384" i="65"/>
  <c r="W384" i="65"/>
  <c r="Y383" i="65"/>
  <c r="X383" i="65"/>
  <c r="W383" i="65"/>
  <c r="Y382" i="65"/>
  <c r="X382" i="65"/>
  <c r="W382" i="65"/>
  <c r="Y381" i="65"/>
  <c r="X381" i="65"/>
  <c r="W381" i="65"/>
  <c r="Y380" i="65"/>
  <c r="X380" i="65"/>
  <c r="W380" i="65"/>
  <c r="AO468" i="65" l="1"/>
  <c r="AP468" i="65" s="1"/>
  <c r="AF446" i="65"/>
  <c r="AG446" i="65"/>
  <c r="AD462" i="65"/>
  <c r="AD470" i="65"/>
  <c r="AF470" i="65"/>
  <c r="AO460" i="65"/>
  <c r="AP460" i="65" s="1"/>
  <c r="AC430" i="65"/>
  <c r="AI460" i="65"/>
  <c r="AJ460" i="65" s="1"/>
  <c r="AB446" i="65"/>
  <c r="AL444" i="65"/>
  <c r="AM444" i="65" s="1"/>
  <c r="AP444" i="65"/>
  <c r="AJ468" i="65"/>
  <c r="AI436" i="65"/>
  <c r="AJ436" i="65" s="1"/>
  <c r="AO476" i="65"/>
  <c r="AP476" i="65" s="1"/>
  <c r="AP436" i="65"/>
  <c r="AB420" i="65" a="1"/>
  <c r="AB421" i="65" s="1"/>
  <c r="AL460" i="65"/>
  <c r="AM460" i="65" s="1"/>
  <c r="AB412" i="65" a="1"/>
  <c r="AC413" i="65" s="1"/>
  <c r="AD420" i="65" a="1"/>
  <c r="AD421" i="65" s="1"/>
  <c r="AG438" i="65"/>
  <c r="AL436" i="65"/>
  <c r="AM436" i="65" s="1"/>
  <c r="AP428" i="65"/>
  <c r="AL452" i="65"/>
  <c r="AM452" i="65" s="1"/>
  <c r="AB462" i="65"/>
  <c r="AI444" i="65"/>
  <c r="AJ444" i="65" s="1"/>
  <c r="AL468" i="65"/>
  <c r="AM468" i="65" s="1"/>
  <c r="AI428" i="65"/>
  <c r="AJ428" i="65" s="1"/>
  <c r="AE430" i="65"/>
  <c r="AC478" i="65"/>
  <c r="AD478" i="65"/>
  <c r="AE478" i="65"/>
  <c r="AF404" i="65" a="1"/>
  <c r="AE438" i="65"/>
  <c r="AB404" i="65" a="1"/>
  <c r="AF388" i="65" a="1"/>
  <c r="AB388" i="65" a="1"/>
  <c r="AD412" i="65" a="1"/>
  <c r="AD396" i="65" a="1"/>
  <c r="AB380" i="65" a="1"/>
  <c r="AF380" i="65" a="1"/>
  <c r="AD446" i="65"/>
  <c r="AF412" i="65" a="1"/>
  <c r="AD380" i="65" a="1"/>
  <c r="AG454" i="65"/>
  <c r="AE446" i="65"/>
  <c r="AG470" i="65"/>
  <c r="AF420" i="65" a="1"/>
  <c r="AF396" i="65" a="1"/>
  <c r="AD404" i="65" a="1"/>
  <c r="AE470" i="65"/>
  <c r="AC454" i="65"/>
  <c r="AG478" i="65"/>
  <c r="AC462" i="65"/>
  <c r="AD388" i="65" a="1"/>
  <c r="AG462" i="65"/>
  <c r="AC438" i="65"/>
  <c r="AB396" i="65" a="1"/>
  <c r="AC446" i="65"/>
  <c r="AF462" i="65"/>
  <c r="AF478" i="65"/>
  <c r="AC470" i="65"/>
  <c r="N252" i="67"/>
  <c r="M252" i="67"/>
  <c r="N251" i="67"/>
  <c r="M251" i="67"/>
  <c r="N250" i="67"/>
  <c r="M250" i="67"/>
  <c r="N249" i="67"/>
  <c r="M249" i="67"/>
  <c r="N248" i="67"/>
  <c r="M248" i="67"/>
  <c r="N245" i="67"/>
  <c r="M245" i="67"/>
  <c r="N244" i="67"/>
  <c r="M244" i="67"/>
  <c r="N243" i="67"/>
  <c r="M243" i="67"/>
  <c r="N242" i="67"/>
  <c r="M242" i="67"/>
  <c r="N241" i="67"/>
  <c r="M241" i="67"/>
  <c r="N238" i="67"/>
  <c r="M238" i="67"/>
  <c r="N237" i="67"/>
  <c r="M237" i="67"/>
  <c r="N236" i="67"/>
  <c r="M236" i="67"/>
  <c r="N235" i="67"/>
  <c r="M235" i="67"/>
  <c r="N234" i="67"/>
  <c r="M234" i="67"/>
  <c r="N231" i="67"/>
  <c r="M231" i="67"/>
  <c r="N230" i="67"/>
  <c r="M230" i="67"/>
  <c r="N229" i="67"/>
  <c r="M229" i="67"/>
  <c r="N228" i="67"/>
  <c r="M228" i="67"/>
  <c r="N227" i="67"/>
  <c r="M227" i="67"/>
  <c r="N224" i="67"/>
  <c r="M224" i="67"/>
  <c r="N223" i="67"/>
  <c r="M223" i="67"/>
  <c r="N222" i="67"/>
  <c r="M222" i="67"/>
  <c r="N221" i="67"/>
  <c r="M221" i="67"/>
  <c r="N220" i="67"/>
  <c r="M220" i="67"/>
  <c r="N217" i="67"/>
  <c r="M217" i="67"/>
  <c r="N216" i="67"/>
  <c r="M216" i="67"/>
  <c r="N215" i="67"/>
  <c r="M215" i="67"/>
  <c r="N214" i="67"/>
  <c r="M214" i="67"/>
  <c r="N213" i="67"/>
  <c r="M213" i="67"/>
  <c r="N210" i="67"/>
  <c r="M210" i="67"/>
  <c r="N209" i="67"/>
  <c r="M209" i="67"/>
  <c r="N208" i="67"/>
  <c r="M208" i="67"/>
  <c r="N207" i="67"/>
  <c r="M207" i="67"/>
  <c r="N206" i="67"/>
  <c r="M206" i="67"/>
  <c r="Y376" i="65"/>
  <c r="X376" i="65"/>
  <c r="W376" i="65"/>
  <c r="Y375" i="65"/>
  <c r="X375" i="65"/>
  <c r="W375" i="65"/>
  <c r="Y374" i="65"/>
  <c r="X374" i="65"/>
  <c r="W374" i="65"/>
  <c r="Y373" i="65"/>
  <c r="X373" i="65"/>
  <c r="W373" i="65"/>
  <c r="Y372" i="65"/>
  <c r="X372" i="65"/>
  <c r="W372" i="65"/>
  <c r="Y368" i="65"/>
  <c r="X368" i="65"/>
  <c r="W368" i="65"/>
  <c r="Y367" i="65"/>
  <c r="X367" i="65"/>
  <c r="W367" i="65"/>
  <c r="Y366" i="65"/>
  <c r="X366" i="65"/>
  <c r="W366" i="65"/>
  <c r="Y365" i="65"/>
  <c r="X365" i="65"/>
  <c r="W365" i="65"/>
  <c r="Y364" i="65"/>
  <c r="X364" i="65"/>
  <c r="W364" i="65"/>
  <c r="Y360" i="65"/>
  <c r="X360" i="65"/>
  <c r="W360" i="65"/>
  <c r="Y359" i="65"/>
  <c r="X359" i="65"/>
  <c r="W359" i="65"/>
  <c r="Y358" i="65"/>
  <c r="X358" i="65"/>
  <c r="W358" i="65"/>
  <c r="Y357" i="65"/>
  <c r="X357" i="65"/>
  <c r="W357" i="65"/>
  <c r="Y356" i="65"/>
  <c r="X356" i="65"/>
  <c r="W356" i="65"/>
  <c r="Y352" i="65"/>
  <c r="X352" i="65"/>
  <c r="W352" i="65"/>
  <c r="Y351" i="65"/>
  <c r="X351" i="65"/>
  <c r="W351" i="65"/>
  <c r="Y350" i="65"/>
  <c r="X350" i="65"/>
  <c r="W350" i="65"/>
  <c r="Y349" i="65"/>
  <c r="X349" i="65"/>
  <c r="W349" i="65"/>
  <c r="Y348" i="65"/>
  <c r="X348" i="65"/>
  <c r="W348" i="65"/>
  <c r="Y344" i="65"/>
  <c r="X344" i="65"/>
  <c r="W344" i="65"/>
  <c r="Y343" i="65"/>
  <c r="X343" i="65"/>
  <c r="W343" i="65"/>
  <c r="Y342" i="65"/>
  <c r="X342" i="65"/>
  <c r="W342" i="65"/>
  <c r="Y341" i="65"/>
  <c r="X341" i="65"/>
  <c r="W341" i="65"/>
  <c r="Y340" i="65"/>
  <c r="X340" i="65"/>
  <c r="W340" i="65"/>
  <c r="Y336" i="65"/>
  <c r="X336" i="65"/>
  <c r="W336" i="65"/>
  <c r="Y335" i="65"/>
  <c r="X335" i="65"/>
  <c r="W335" i="65"/>
  <c r="Y334" i="65"/>
  <c r="X334" i="65"/>
  <c r="W334" i="65"/>
  <c r="Y333" i="65"/>
  <c r="X333" i="65"/>
  <c r="W333" i="65"/>
  <c r="Y332" i="65"/>
  <c r="X332" i="65"/>
  <c r="W332" i="65"/>
  <c r="Y328" i="65"/>
  <c r="X328" i="65"/>
  <c r="W328" i="65"/>
  <c r="Y327" i="65"/>
  <c r="X327" i="65"/>
  <c r="W327" i="65"/>
  <c r="Y326" i="65"/>
  <c r="X326" i="65"/>
  <c r="W326" i="65"/>
  <c r="Y325" i="65"/>
  <c r="X325" i="65"/>
  <c r="W325" i="65"/>
  <c r="Y324" i="65"/>
  <c r="X324" i="65"/>
  <c r="W324" i="65"/>
  <c r="AD420" i="65" l="1"/>
  <c r="AE420" i="65"/>
  <c r="AC412" i="65"/>
  <c r="AC420" i="65"/>
  <c r="AD422" i="65"/>
  <c r="AL420" i="65"/>
  <c r="AE421" i="65"/>
  <c r="AB420" i="65"/>
  <c r="AB422" i="65" s="1"/>
  <c r="AB413" i="65"/>
  <c r="AI420" i="65"/>
  <c r="AB412" i="65"/>
  <c r="AI412" i="65" s="1"/>
  <c r="AJ412" i="65" s="1"/>
  <c r="AC421" i="65"/>
  <c r="AC422" i="65" s="1"/>
  <c r="AE381" i="65"/>
  <c r="AE380" i="65"/>
  <c r="AD380" i="65"/>
  <c r="AD381" i="65"/>
  <c r="AF404" i="65"/>
  <c r="AG404" i="65"/>
  <c r="AO404" i="65" s="1"/>
  <c r="AF405" i="65"/>
  <c r="AF406" i="65" s="1"/>
  <c r="AG405" i="65"/>
  <c r="AF413" i="65"/>
  <c r="AG413" i="65"/>
  <c r="AG412" i="65"/>
  <c r="AF412" i="65"/>
  <c r="AF414" i="65" s="1"/>
  <c r="AG381" i="65"/>
  <c r="AF381" i="65"/>
  <c r="AG380" i="65"/>
  <c r="AF380" i="65"/>
  <c r="AB381" i="65"/>
  <c r="AC381" i="65"/>
  <c r="AB380" i="65"/>
  <c r="AB382" i="65" s="1"/>
  <c r="AC380" i="65"/>
  <c r="AE396" i="65"/>
  <c r="AE397" i="65"/>
  <c r="AE398" i="65" s="1"/>
  <c r="AD397" i="65"/>
  <c r="AD396" i="65"/>
  <c r="AB372" i="65" a="1"/>
  <c r="AD413" i="65"/>
  <c r="AE413" i="65"/>
  <c r="AE412" i="65"/>
  <c r="AD412" i="65"/>
  <c r="AD414" i="65" s="1"/>
  <c r="AE422" i="65"/>
  <c r="AE389" i="65"/>
  <c r="AD389" i="65"/>
  <c r="AE388" i="65"/>
  <c r="AD388" i="65"/>
  <c r="AB364" i="65" a="1"/>
  <c r="AD372" i="65" a="1"/>
  <c r="AF372" i="65" a="1"/>
  <c r="AE404" i="65"/>
  <c r="AD405" i="65"/>
  <c r="AE405" i="65"/>
  <c r="AD404" i="65"/>
  <c r="AB348" i="65" a="1"/>
  <c r="AD356" i="65" a="1"/>
  <c r="AG397" i="65"/>
  <c r="AF396" i="65"/>
  <c r="AF397" i="65"/>
  <c r="AG396" i="65"/>
  <c r="AO396" i="65" s="1"/>
  <c r="AP396" i="65" s="1"/>
  <c r="AF364" i="65" a="1"/>
  <c r="AD348" i="65" a="1"/>
  <c r="AF356" i="65" a="1"/>
  <c r="AG420" i="65"/>
  <c r="AF420" i="65"/>
  <c r="AG421" i="65"/>
  <c r="AF421" i="65"/>
  <c r="AD364" i="65" a="1"/>
  <c r="AB340" i="65" a="1"/>
  <c r="AB332" i="65" a="1"/>
  <c r="AD340" i="65" a="1"/>
  <c r="AF348" i="65" a="1"/>
  <c r="AC396" i="65"/>
  <c r="AB397" i="65"/>
  <c r="AB396" i="65"/>
  <c r="AC397" i="65"/>
  <c r="AD332" i="65" a="1"/>
  <c r="AF340" i="65" a="1"/>
  <c r="AC389" i="65"/>
  <c r="AC388" i="65"/>
  <c r="AB388" i="65"/>
  <c r="AB389" i="65"/>
  <c r="AC414" i="65"/>
  <c r="AB356" i="65" a="1"/>
  <c r="AD324" i="65" a="1"/>
  <c r="AG389" i="65"/>
  <c r="AG388" i="65"/>
  <c r="AO388" i="65" s="1"/>
  <c r="AF389" i="65"/>
  <c r="AF388" i="65"/>
  <c r="AB324" i="65" a="1"/>
  <c r="AF332" i="65" a="1"/>
  <c r="AF324" i="65" a="1"/>
  <c r="AC405" i="65"/>
  <c r="AC404" i="65"/>
  <c r="AB405" i="65"/>
  <c r="AB404" i="65"/>
  <c r="Y320" i="65"/>
  <c r="X320" i="65"/>
  <c r="W320" i="65"/>
  <c r="Y319" i="65"/>
  <c r="X319" i="65"/>
  <c r="W319" i="65"/>
  <c r="Y318" i="65"/>
  <c r="X318" i="65"/>
  <c r="W318" i="65"/>
  <c r="Y317" i="65"/>
  <c r="X317" i="65"/>
  <c r="W317" i="65"/>
  <c r="Y316" i="65"/>
  <c r="X316" i="65"/>
  <c r="W316" i="65"/>
  <c r="Y312" i="65"/>
  <c r="X312" i="65"/>
  <c r="W312" i="65"/>
  <c r="Y311" i="65"/>
  <c r="X311" i="65"/>
  <c r="W311" i="65"/>
  <c r="Y310" i="65"/>
  <c r="X310" i="65"/>
  <c r="W310" i="65"/>
  <c r="Y309" i="65"/>
  <c r="X309" i="65"/>
  <c r="W309" i="65"/>
  <c r="Y308" i="65"/>
  <c r="X308" i="65"/>
  <c r="W308" i="65"/>
  <c r="Y304" i="65"/>
  <c r="X304" i="65"/>
  <c r="W304" i="65"/>
  <c r="Y303" i="65"/>
  <c r="X303" i="65"/>
  <c r="W303" i="65"/>
  <c r="Y302" i="65"/>
  <c r="X302" i="65"/>
  <c r="W302" i="65"/>
  <c r="Y301" i="65"/>
  <c r="X301" i="65"/>
  <c r="W301" i="65"/>
  <c r="Y300" i="65"/>
  <c r="X300" i="65"/>
  <c r="W300" i="65"/>
  <c r="Y296" i="65"/>
  <c r="X296" i="65"/>
  <c r="W296" i="65"/>
  <c r="Y295" i="65"/>
  <c r="X295" i="65"/>
  <c r="W295" i="65"/>
  <c r="Y294" i="65"/>
  <c r="X294" i="65"/>
  <c r="W294" i="65"/>
  <c r="Y293" i="65"/>
  <c r="X293" i="65"/>
  <c r="W293" i="65"/>
  <c r="Y292" i="65"/>
  <c r="X292" i="65"/>
  <c r="W292" i="65"/>
  <c r="Y288" i="65"/>
  <c r="X288" i="65"/>
  <c r="W288" i="65"/>
  <c r="Y287" i="65"/>
  <c r="X287" i="65"/>
  <c r="W287" i="65"/>
  <c r="Y286" i="65"/>
  <c r="X286" i="65"/>
  <c r="W286" i="65"/>
  <c r="Y285" i="65"/>
  <c r="X285" i="65"/>
  <c r="W285" i="65"/>
  <c r="Y284" i="65"/>
  <c r="X284" i="65"/>
  <c r="W284" i="65"/>
  <c r="Y280" i="65"/>
  <c r="X280" i="65"/>
  <c r="W280" i="65"/>
  <c r="Y279" i="65"/>
  <c r="X279" i="65"/>
  <c r="W279" i="65"/>
  <c r="Y278" i="65"/>
  <c r="X278" i="65"/>
  <c r="W278" i="65"/>
  <c r="Y277" i="65"/>
  <c r="X277" i="65"/>
  <c r="W277" i="65"/>
  <c r="Y276" i="65"/>
  <c r="X276" i="65"/>
  <c r="W276" i="65"/>
  <c r="Y272" i="65"/>
  <c r="X272" i="65"/>
  <c r="W272" i="65"/>
  <c r="Y271" i="65"/>
  <c r="X271" i="65"/>
  <c r="W271" i="65"/>
  <c r="Y270" i="65"/>
  <c r="X270" i="65"/>
  <c r="W270" i="65"/>
  <c r="Y269" i="65"/>
  <c r="X269" i="65"/>
  <c r="W269" i="65"/>
  <c r="Y268" i="65"/>
  <c r="X268" i="65"/>
  <c r="W268" i="65"/>
  <c r="AI388" i="65" l="1"/>
  <c r="AI380" i="65"/>
  <c r="AJ380" i="65" s="1"/>
  <c r="AD382" i="65"/>
  <c r="AB390" i="65"/>
  <c r="AL404" i="65"/>
  <c r="AM404" i="65" s="1"/>
  <c r="AP404" i="65"/>
  <c r="AP388" i="65"/>
  <c r="AL396" i="65"/>
  <c r="AM396" i="65" s="1"/>
  <c r="AO420" i="65"/>
  <c r="AP420" i="65" s="1"/>
  <c r="AL380" i="65"/>
  <c r="AM380" i="65" s="1"/>
  <c r="AL388" i="65"/>
  <c r="AM388" i="65" s="1"/>
  <c r="AE390" i="65"/>
  <c r="AO380" i="65"/>
  <c r="AP380" i="65" s="1"/>
  <c r="AF292" i="65" a="1"/>
  <c r="AF293" i="65" s="1"/>
  <c r="AB398" i="65"/>
  <c r="AJ420" i="65"/>
  <c r="AJ388" i="65"/>
  <c r="AB268" i="65" a="1"/>
  <c r="AC269" i="65" s="1"/>
  <c r="AD276" i="65" a="1"/>
  <c r="AE276" i="65" s="1"/>
  <c r="AF284" i="65" a="1"/>
  <c r="AG285" i="65" s="1"/>
  <c r="AI396" i="65"/>
  <c r="AJ396" i="65" s="1"/>
  <c r="AB414" i="65"/>
  <c r="AB276" i="65" a="1"/>
  <c r="AC276" i="65" s="1"/>
  <c r="AD268" i="65" a="1"/>
  <c r="AD269" i="65" s="1"/>
  <c r="AF276" i="65" a="1"/>
  <c r="AF277" i="65" s="1"/>
  <c r="AG398" i="65"/>
  <c r="AL412" i="65"/>
  <c r="AM412" i="65" s="1"/>
  <c r="AO412" i="65"/>
  <c r="AP412" i="65" s="1"/>
  <c r="AF268" i="65" a="1"/>
  <c r="AG269" i="65" s="1"/>
  <c r="AM420" i="65"/>
  <c r="AI404" i="65"/>
  <c r="AJ404" i="65" s="1"/>
  <c r="AD284" i="65" a="1"/>
  <c r="AE285" i="65" s="1"/>
  <c r="AE406" i="65"/>
  <c r="AD398" i="65"/>
  <c r="AG406" i="65"/>
  <c r="AC325" i="65"/>
  <c r="AB325" i="65"/>
  <c r="AC324" i="65"/>
  <c r="AB324" i="65"/>
  <c r="AF398" i="65"/>
  <c r="AF349" i="65"/>
  <c r="AG349" i="65"/>
  <c r="AF348" i="65"/>
  <c r="AG348" i="65"/>
  <c r="AF382" i="65"/>
  <c r="AE341" i="65"/>
  <c r="AD341" i="65"/>
  <c r="AD340" i="65"/>
  <c r="AE340" i="65"/>
  <c r="AD357" i="65"/>
  <c r="AE357" i="65"/>
  <c r="AD356" i="65"/>
  <c r="AD358" i="65" s="1"/>
  <c r="AE356" i="65"/>
  <c r="AG382" i="65"/>
  <c r="AC349" i="65"/>
  <c r="AB349" i="65"/>
  <c r="AB348" i="65"/>
  <c r="AC348" i="65"/>
  <c r="AE414" i="65"/>
  <c r="AE277" i="65"/>
  <c r="AD276" i="65"/>
  <c r="AD277" i="65"/>
  <c r="AB340" i="65"/>
  <c r="AC341" i="65"/>
  <c r="AB341" i="65"/>
  <c r="AC340" i="65"/>
  <c r="AB332" i="65"/>
  <c r="AB333" i="65"/>
  <c r="AC333" i="65"/>
  <c r="AC332" i="65"/>
  <c r="AC373" i="65"/>
  <c r="AB372" i="65"/>
  <c r="AB373" i="65"/>
  <c r="AC372" i="65"/>
  <c r="AG414" i="65"/>
  <c r="AF390" i="65"/>
  <c r="AE364" i="65"/>
  <c r="AD365" i="65"/>
  <c r="AE365" i="65"/>
  <c r="AD364" i="65"/>
  <c r="AG390" i="65"/>
  <c r="AF422" i="65"/>
  <c r="AD406" i="65"/>
  <c r="AC356" i="65"/>
  <c r="AB357" i="65"/>
  <c r="AC357" i="65"/>
  <c r="AB356" i="65"/>
  <c r="AG422" i="65"/>
  <c r="AD324" i="65"/>
  <c r="AE324" i="65"/>
  <c r="AD325" i="65"/>
  <c r="AE325" i="65"/>
  <c r="AG373" i="65"/>
  <c r="AG372" i="65"/>
  <c r="AF372" i="65"/>
  <c r="AF373" i="65"/>
  <c r="AB316" i="65" a="1"/>
  <c r="AB406" i="65"/>
  <c r="AC390" i="65"/>
  <c r="AD373" i="65"/>
  <c r="AE373" i="65"/>
  <c r="AD372" i="65"/>
  <c r="AE372" i="65"/>
  <c r="AD316" i="65" a="1"/>
  <c r="AG340" i="65"/>
  <c r="AG341" i="65"/>
  <c r="AF341" i="65"/>
  <c r="AF340" i="65"/>
  <c r="AG357" i="65"/>
  <c r="AF356" i="65"/>
  <c r="AF357" i="65"/>
  <c r="AG356" i="65"/>
  <c r="AB364" i="65"/>
  <c r="AC364" i="65"/>
  <c r="AB365" i="65"/>
  <c r="AC365" i="65"/>
  <c r="AB300" i="65" a="1"/>
  <c r="AD308" i="65" a="1"/>
  <c r="AF316" i="65" a="1"/>
  <c r="AC406" i="65"/>
  <c r="AE332" i="65"/>
  <c r="AE333" i="65"/>
  <c r="AD333" i="65"/>
  <c r="AD332" i="65"/>
  <c r="AE348" i="65"/>
  <c r="AE349" i="65"/>
  <c r="AD349" i="65"/>
  <c r="AD348" i="65"/>
  <c r="AB308" i="65" a="1"/>
  <c r="AF308" i="65" a="1"/>
  <c r="AG324" i="65"/>
  <c r="AG325" i="65"/>
  <c r="AF325" i="65"/>
  <c r="AF324" i="65"/>
  <c r="AF326" i="65" s="1"/>
  <c r="AC398" i="65"/>
  <c r="AF365" i="65"/>
  <c r="AG365" i="65"/>
  <c r="AF364" i="65"/>
  <c r="AG364" i="65"/>
  <c r="AC382" i="65"/>
  <c r="AB292" i="65" a="1"/>
  <c r="AD300" i="65" a="1"/>
  <c r="AB284" i="65" a="1"/>
  <c r="AD292" i="65" a="1"/>
  <c r="AF300" i="65" a="1"/>
  <c r="AG333" i="65"/>
  <c r="AF333" i="65"/>
  <c r="AF332" i="65"/>
  <c r="AG332" i="65"/>
  <c r="AD390" i="65"/>
  <c r="AE382" i="65"/>
  <c r="Y264" i="65"/>
  <c r="X264" i="65"/>
  <c r="W264" i="65"/>
  <c r="Y263" i="65"/>
  <c r="X263" i="65"/>
  <c r="W263" i="65"/>
  <c r="Y262" i="65"/>
  <c r="X262" i="65"/>
  <c r="W262" i="65"/>
  <c r="Y261" i="65"/>
  <c r="X261" i="65"/>
  <c r="W261" i="65"/>
  <c r="Y260" i="65"/>
  <c r="X260" i="65"/>
  <c r="W260" i="65"/>
  <c r="Y256" i="65"/>
  <c r="X256" i="65"/>
  <c r="W256" i="65"/>
  <c r="Y255" i="65"/>
  <c r="X255" i="65"/>
  <c r="W255" i="65"/>
  <c r="Y254" i="65"/>
  <c r="X254" i="65"/>
  <c r="W254" i="65"/>
  <c r="Y253" i="65"/>
  <c r="X253" i="65"/>
  <c r="W253" i="65"/>
  <c r="Y252" i="65"/>
  <c r="X252" i="65"/>
  <c r="W252" i="65"/>
  <c r="Y248" i="65"/>
  <c r="X248" i="65"/>
  <c r="W248" i="65"/>
  <c r="Y247" i="65"/>
  <c r="X247" i="65"/>
  <c r="W247" i="65"/>
  <c r="Y246" i="65"/>
  <c r="X246" i="65"/>
  <c r="W246" i="65"/>
  <c r="Y245" i="65"/>
  <c r="X245" i="65"/>
  <c r="W245" i="65"/>
  <c r="Y244" i="65"/>
  <c r="X244" i="65"/>
  <c r="W244" i="65"/>
  <c r="Y240" i="65"/>
  <c r="X240" i="65"/>
  <c r="W240" i="65"/>
  <c r="Y239" i="65"/>
  <c r="X239" i="65"/>
  <c r="W239" i="65"/>
  <c r="Y238" i="65"/>
  <c r="X238" i="65"/>
  <c r="W238" i="65"/>
  <c r="Y237" i="65"/>
  <c r="X237" i="65"/>
  <c r="W237" i="65"/>
  <c r="Y236" i="65"/>
  <c r="X236" i="65"/>
  <c r="W236" i="65"/>
  <c r="Y232" i="65"/>
  <c r="X232" i="65"/>
  <c r="W232" i="65"/>
  <c r="Y231" i="65"/>
  <c r="X231" i="65"/>
  <c r="W231" i="65"/>
  <c r="Y230" i="65"/>
  <c r="X230" i="65"/>
  <c r="W230" i="65"/>
  <c r="Y229" i="65"/>
  <c r="X229" i="65"/>
  <c r="W229" i="65"/>
  <c r="Y228" i="65"/>
  <c r="X228" i="65"/>
  <c r="W228" i="65"/>
  <c r="Y224" i="65"/>
  <c r="X224" i="65"/>
  <c r="W224" i="65"/>
  <c r="Y223" i="65"/>
  <c r="X223" i="65"/>
  <c r="W223" i="65"/>
  <c r="Y222" i="65"/>
  <c r="X222" i="65"/>
  <c r="W222" i="65"/>
  <c r="Y221" i="65"/>
  <c r="X221" i="65"/>
  <c r="W221" i="65"/>
  <c r="Y220" i="65"/>
  <c r="X220" i="65"/>
  <c r="W220" i="65"/>
  <c r="Y216" i="65"/>
  <c r="X216" i="65"/>
  <c r="W216" i="65"/>
  <c r="Y215" i="65"/>
  <c r="X215" i="65"/>
  <c r="W215" i="65"/>
  <c r="Y214" i="65"/>
  <c r="X214" i="65"/>
  <c r="W214" i="65"/>
  <c r="Y213" i="65"/>
  <c r="X213" i="65"/>
  <c r="W213" i="65"/>
  <c r="Y212" i="65"/>
  <c r="X212" i="65"/>
  <c r="W212" i="65"/>
  <c r="AC366" i="65" l="1"/>
  <c r="AO332" i="65"/>
  <c r="AP332" i="65" s="1"/>
  <c r="AE334" i="65"/>
  <c r="AG342" i="65"/>
  <c r="AI332" i="65"/>
  <c r="AD350" i="65"/>
  <c r="AE366" i="65"/>
  <c r="AF350" i="65"/>
  <c r="AL372" i="65"/>
  <c r="AM372" i="65" s="1"/>
  <c r="AI372" i="65"/>
  <c r="AJ372" i="65" s="1"/>
  <c r="AI348" i="65"/>
  <c r="AJ348" i="65" s="1"/>
  <c r="AI356" i="65"/>
  <c r="AJ356" i="65" s="1"/>
  <c r="AL356" i="65"/>
  <c r="AM356" i="65" s="1"/>
  <c r="AF276" i="65"/>
  <c r="AF278" i="65" s="1"/>
  <c r="AG276" i="65"/>
  <c r="AO276" i="65" s="1"/>
  <c r="AI340" i="65"/>
  <c r="AJ340" i="65" s="1"/>
  <c r="AG277" i="65"/>
  <c r="AF269" i="65"/>
  <c r="AO348" i="65"/>
  <c r="AP348" i="65" s="1"/>
  <c r="AL348" i="65"/>
  <c r="AM348" i="65" s="1"/>
  <c r="AF366" i="65"/>
  <c r="AB326" i="65"/>
  <c r="AG293" i="65"/>
  <c r="AI276" i="65"/>
  <c r="AD268" i="65"/>
  <c r="AF292" i="65"/>
  <c r="AF294" i="65" s="1"/>
  <c r="AB260" i="65" a="1"/>
  <c r="AB260" i="65" s="1"/>
  <c r="AE269" i="65"/>
  <c r="AL340" i="65"/>
  <c r="AM340" i="65" s="1"/>
  <c r="AG292" i="65"/>
  <c r="AE268" i="65"/>
  <c r="AE270" i="65" s="1"/>
  <c r="AB366" i="65"/>
  <c r="AB277" i="65"/>
  <c r="AF268" i="65"/>
  <c r="AI364" i="65"/>
  <c r="AJ364" i="65" s="1"/>
  <c r="AD374" i="65"/>
  <c r="AC358" i="65"/>
  <c r="AB276" i="65"/>
  <c r="AD278" i="65"/>
  <c r="AD334" i="65"/>
  <c r="AF342" i="65"/>
  <c r="AF374" i="65"/>
  <c r="AC277" i="65"/>
  <c r="AL276" i="65"/>
  <c r="AM276" i="65" s="1"/>
  <c r="AO292" i="65"/>
  <c r="AP292" i="65" s="1"/>
  <c r="AO372" i="65"/>
  <c r="AP372" i="65" s="1"/>
  <c r="AL332" i="65"/>
  <c r="AM332" i="65" s="1"/>
  <c r="AO340" i="65"/>
  <c r="AP340" i="65" s="1"/>
  <c r="AG350" i="65"/>
  <c r="AG326" i="65"/>
  <c r="AC374" i="65"/>
  <c r="AF285" i="65"/>
  <c r="AL324" i="65"/>
  <c r="AM324" i="65" s="1"/>
  <c r="AJ332" i="65"/>
  <c r="AF284" i="65"/>
  <c r="AG284" i="65"/>
  <c r="AO284" i="65" s="1"/>
  <c r="AP284" i="65" s="1"/>
  <c r="AO324" i="65"/>
  <c r="AP324" i="65" s="1"/>
  <c r="AB268" i="65"/>
  <c r="AD270" i="65"/>
  <c r="AD285" i="65"/>
  <c r="AB269" i="65"/>
  <c r="AB270" i="65" s="1"/>
  <c r="AD284" i="65"/>
  <c r="AC268" i="65"/>
  <c r="AG268" i="65"/>
  <c r="AO268" i="65" s="1"/>
  <c r="AP268" i="65" s="1"/>
  <c r="AE284" i="65"/>
  <c r="AE286" i="65" s="1"/>
  <c r="AD366" i="65"/>
  <c r="AE374" i="65"/>
  <c r="AL364" i="65"/>
  <c r="AM364" i="65" s="1"/>
  <c r="AB342" i="65"/>
  <c r="AI324" i="65"/>
  <c r="AJ324" i="65" s="1"/>
  <c r="AO356" i="65"/>
  <c r="AP356" i="65" s="1"/>
  <c r="AO364" i="65"/>
  <c r="AP364" i="65" s="1"/>
  <c r="AF358" i="65"/>
  <c r="AB358" i="65"/>
  <c r="AG309" i="65"/>
  <c r="AG308" i="65"/>
  <c r="AF308" i="65"/>
  <c r="AF309" i="65"/>
  <c r="AD308" i="65"/>
  <c r="AD309" i="65"/>
  <c r="AE309" i="65"/>
  <c r="AE308" i="65"/>
  <c r="AE326" i="65"/>
  <c r="AB350" i="65"/>
  <c r="AC334" i="65"/>
  <c r="AC350" i="65"/>
  <c r="AB252" i="65" a="1"/>
  <c r="AB334" i="65"/>
  <c r="AD326" i="65"/>
  <c r="AB236" i="65" a="1"/>
  <c r="AD236" i="65" a="1"/>
  <c r="AF244" i="65" a="1"/>
  <c r="AF334" i="65"/>
  <c r="AF252" i="65" a="1"/>
  <c r="AB228" i="65" a="1"/>
  <c r="AB220" i="65" a="1"/>
  <c r="AD228" i="65" a="1"/>
  <c r="AF236" i="65" a="1"/>
  <c r="AG334" i="65"/>
  <c r="AG366" i="65"/>
  <c r="AE350" i="65"/>
  <c r="AE358" i="65"/>
  <c r="AD260" i="65" a="1"/>
  <c r="AF300" i="65"/>
  <c r="AG301" i="65"/>
  <c r="AG300" i="65"/>
  <c r="AF301" i="65"/>
  <c r="AG358" i="65"/>
  <c r="AC342" i="65"/>
  <c r="AC301" i="65"/>
  <c r="AB301" i="65"/>
  <c r="AB300" i="65"/>
  <c r="AC300" i="65"/>
  <c r="AD292" i="65"/>
  <c r="AD293" i="65"/>
  <c r="AE293" i="65"/>
  <c r="AE292" i="65"/>
  <c r="AC316" i="65"/>
  <c r="AC317" i="65"/>
  <c r="AC318" i="65" s="1"/>
  <c r="AB316" i="65"/>
  <c r="AB317" i="65"/>
  <c r="AD244" i="65" a="1"/>
  <c r="AF212" i="65" a="1"/>
  <c r="AC285" i="65"/>
  <c r="AB285" i="65"/>
  <c r="AC284" i="65"/>
  <c r="AB284" i="65"/>
  <c r="AC326" i="65"/>
  <c r="AF260" i="65" a="1"/>
  <c r="AD220" i="65" a="1"/>
  <c r="AE301" i="65"/>
  <c r="AE300" i="65"/>
  <c r="AD301" i="65"/>
  <c r="AD300" i="65"/>
  <c r="AD342" i="65"/>
  <c r="AD212" i="65" a="1"/>
  <c r="AB292" i="65"/>
  <c r="AB293" i="65"/>
  <c r="AC293" i="65"/>
  <c r="AC292" i="65"/>
  <c r="AE342" i="65"/>
  <c r="AB244" i="65" a="1"/>
  <c r="AF228" i="65" a="1"/>
  <c r="AE317" i="65"/>
  <c r="AE316" i="65"/>
  <c r="AD316" i="65"/>
  <c r="AD317" i="65"/>
  <c r="AE278" i="65"/>
  <c r="AC309" i="65"/>
  <c r="AB309" i="65"/>
  <c r="AB308" i="65"/>
  <c r="AC308" i="65"/>
  <c r="AI308" i="65" s="1"/>
  <c r="AJ308" i="65" s="1"/>
  <c r="AD252" i="65" a="1"/>
  <c r="AB212" i="65" a="1"/>
  <c r="AF220" i="65" a="1"/>
  <c r="AF316" i="65"/>
  <c r="AG316" i="65"/>
  <c r="AO316" i="65" s="1"/>
  <c r="AG317" i="65"/>
  <c r="AF317" i="65"/>
  <c r="AG374" i="65"/>
  <c r="AB374" i="65"/>
  <c r="N203" i="67"/>
  <c r="M203" i="67"/>
  <c r="N202" i="67"/>
  <c r="M202" i="67"/>
  <c r="N201" i="67"/>
  <c r="M201" i="67"/>
  <c r="N200" i="67"/>
  <c r="M200" i="67"/>
  <c r="N199" i="67"/>
  <c r="M199" i="67"/>
  <c r="N196" i="67"/>
  <c r="M196" i="67"/>
  <c r="N195" i="67"/>
  <c r="M195" i="67"/>
  <c r="N194" i="67"/>
  <c r="M194" i="67"/>
  <c r="N193" i="67"/>
  <c r="M193" i="67"/>
  <c r="N192" i="67"/>
  <c r="M192" i="67"/>
  <c r="N189" i="67"/>
  <c r="M189" i="67"/>
  <c r="N188" i="67"/>
  <c r="M188" i="67"/>
  <c r="N187" i="67"/>
  <c r="M187" i="67"/>
  <c r="N186" i="67"/>
  <c r="M186" i="67"/>
  <c r="N185" i="67"/>
  <c r="M185" i="67"/>
  <c r="N182" i="67"/>
  <c r="M182" i="67"/>
  <c r="N181" i="67"/>
  <c r="M181" i="67"/>
  <c r="N180" i="67"/>
  <c r="M180" i="67"/>
  <c r="N179" i="67"/>
  <c r="M179" i="67"/>
  <c r="N178" i="67"/>
  <c r="M178" i="67"/>
  <c r="N175" i="67"/>
  <c r="M175" i="67"/>
  <c r="N174" i="67"/>
  <c r="M174" i="67"/>
  <c r="N173" i="67"/>
  <c r="M173" i="67"/>
  <c r="N172" i="67"/>
  <c r="M172" i="67"/>
  <c r="N171" i="67"/>
  <c r="M171" i="67"/>
  <c r="AG278" i="65" l="1"/>
  <c r="AB278" i="65"/>
  <c r="AF270" i="65"/>
  <c r="AI300" i="65"/>
  <c r="AP276" i="65"/>
  <c r="AG318" i="65"/>
  <c r="AJ300" i="65"/>
  <c r="AD286" i="65"/>
  <c r="AC260" i="65"/>
  <c r="AI260" i="65" s="1"/>
  <c r="AI292" i="65"/>
  <c r="AJ292" i="65" s="1"/>
  <c r="AB261" i="65"/>
  <c r="AB262" i="65" s="1"/>
  <c r="AL308" i="65"/>
  <c r="AM308" i="65" s="1"/>
  <c r="AF302" i="65"/>
  <c r="AC261" i="65"/>
  <c r="AC262" i="65" s="1"/>
  <c r="AL316" i="65"/>
  <c r="AM316" i="65" s="1"/>
  <c r="AB294" i="65"/>
  <c r="AO300" i="65"/>
  <c r="AP300" i="65" s="1"/>
  <c r="AD310" i="65"/>
  <c r="AJ276" i="65"/>
  <c r="AL268" i="65"/>
  <c r="AM268" i="65" s="1"/>
  <c r="AB318" i="65"/>
  <c r="AG294" i="65"/>
  <c r="AI268" i="65"/>
  <c r="AJ268" i="65" s="1"/>
  <c r="AG302" i="65"/>
  <c r="AE318" i="65"/>
  <c r="AO308" i="65"/>
  <c r="AP308" i="65" s="1"/>
  <c r="AC270" i="65"/>
  <c r="AI284" i="65"/>
  <c r="AJ284" i="65" s="1"/>
  <c r="AP316" i="65"/>
  <c r="AC278" i="65"/>
  <c r="AD302" i="65"/>
  <c r="AL292" i="65"/>
  <c r="AM292" i="65" s="1"/>
  <c r="AL300" i="65"/>
  <c r="AM300" i="65" s="1"/>
  <c r="AE294" i="65"/>
  <c r="AG286" i="65"/>
  <c r="AL284" i="65"/>
  <c r="AM284" i="65" s="1"/>
  <c r="AF286" i="65"/>
  <c r="AG270" i="65"/>
  <c r="AI316" i="65"/>
  <c r="AJ316" i="65" s="1"/>
  <c r="AD294" i="65"/>
  <c r="AF310" i="65"/>
  <c r="AE237" i="65"/>
  <c r="AD236" i="65"/>
  <c r="AD237" i="65"/>
  <c r="AD238" i="65" s="1"/>
  <c r="AE236" i="65"/>
  <c r="AL236" i="65" s="1"/>
  <c r="AM236" i="65" s="1"/>
  <c r="AE220" i="65"/>
  <c r="AE221" i="65"/>
  <c r="AE222" i="65" s="1"/>
  <c r="AD221" i="65"/>
  <c r="AD220" i="65"/>
  <c r="AD222" i="65" s="1"/>
  <c r="AC245" i="65"/>
  <c r="AB244" i="65"/>
  <c r="AC244" i="65"/>
  <c r="AB245" i="65"/>
  <c r="AB237" i="65"/>
  <c r="AC237" i="65"/>
  <c r="AB236" i="65"/>
  <c r="AC236" i="65"/>
  <c r="AI236" i="65" s="1"/>
  <c r="AG261" i="65"/>
  <c r="AF261" i="65"/>
  <c r="AG260" i="65"/>
  <c r="AF260" i="65"/>
  <c r="AB302" i="65"/>
  <c r="AC221" i="65"/>
  <c r="AB221" i="65"/>
  <c r="AC220" i="65"/>
  <c r="AB220" i="65"/>
  <c r="AF236" i="65"/>
  <c r="AG236" i="65"/>
  <c r="AF237" i="65"/>
  <c r="AG237" i="65"/>
  <c r="AC228" i="65"/>
  <c r="AB229" i="65"/>
  <c r="AC229" i="65"/>
  <c r="AB228" i="65"/>
  <c r="AG229" i="65"/>
  <c r="AF228" i="65"/>
  <c r="AF229" i="65"/>
  <c r="AG228" i="65"/>
  <c r="AO228" i="65" s="1"/>
  <c r="AP228" i="65" s="1"/>
  <c r="AG253" i="65"/>
  <c r="AF253" i="65"/>
  <c r="AF252" i="65"/>
  <c r="AG252" i="65"/>
  <c r="AE310" i="65"/>
  <c r="AE213" i="65"/>
  <c r="AD213" i="65"/>
  <c r="AE212" i="65"/>
  <c r="AD212" i="65"/>
  <c r="AB212" i="65"/>
  <c r="AC212" i="65"/>
  <c r="AI212" i="65" s="1"/>
  <c r="AC213" i="65"/>
  <c r="AB213" i="65"/>
  <c r="AC302" i="65"/>
  <c r="AF221" i="65"/>
  <c r="AG221" i="65"/>
  <c r="AF220" i="65"/>
  <c r="AF222" i="65" s="1"/>
  <c r="AG220" i="65"/>
  <c r="AG212" i="65"/>
  <c r="AF213" i="65"/>
  <c r="AG213" i="65"/>
  <c r="AF212" i="65"/>
  <c r="AF318" i="65"/>
  <c r="AD318" i="65"/>
  <c r="AE253" i="65"/>
  <c r="AD252" i="65"/>
  <c r="AE252" i="65"/>
  <c r="AL252" i="65" s="1"/>
  <c r="AD253" i="65"/>
  <c r="AD254" i="65" s="1"/>
  <c r="AB253" i="65"/>
  <c r="AC253" i="65"/>
  <c r="AC252" i="65"/>
  <c r="AB252" i="65"/>
  <c r="AE302" i="65"/>
  <c r="AD245" i="65"/>
  <c r="AE245" i="65"/>
  <c r="AE244" i="65"/>
  <c r="AD244" i="65"/>
  <c r="AD229" i="65"/>
  <c r="AE229" i="65"/>
  <c r="AD228" i="65"/>
  <c r="AD230" i="65" s="1"/>
  <c r="AE228" i="65"/>
  <c r="AB310" i="65"/>
  <c r="AC310" i="65"/>
  <c r="AC294" i="65"/>
  <c r="AB286" i="65"/>
  <c r="AC286" i="65"/>
  <c r="AE261" i="65"/>
  <c r="AD261" i="65"/>
  <c r="AE260" i="65"/>
  <c r="AD260" i="65"/>
  <c r="AG245" i="65"/>
  <c r="AG244" i="65"/>
  <c r="AF245" i="65"/>
  <c r="AF244" i="65"/>
  <c r="AG310" i="65"/>
  <c r="Y208" i="65"/>
  <c r="X208" i="65"/>
  <c r="W208" i="65"/>
  <c r="Y207" i="65"/>
  <c r="X207" i="65"/>
  <c r="W207" i="65"/>
  <c r="Y206" i="65"/>
  <c r="X206" i="65"/>
  <c r="W206" i="65"/>
  <c r="Y205" i="65"/>
  <c r="X205" i="65"/>
  <c r="W205" i="65"/>
  <c r="Y204" i="65"/>
  <c r="X204" i="65"/>
  <c r="W204" i="65"/>
  <c r="Y200" i="65"/>
  <c r="X200" i="65"/>
  <c r="W200" i="65"/>
  <c r="Y199" i="65"/>
  <c r="X199" i="65"/>
  <c r="W199" i="65"/>
  <c r="Y198" i="65"/>
  <c r="X198" i="65"/>
  <c r="W198" i="65"/>
  <c r="Y197" i="65"/>
  <c r="X197" i="65"/>
  <c r="W197" i="65"/>
  <c r="Y196" i="65"/>
  <c r="X196" i="65"/>
  <c r="W196" i="65"/>
  <c r="Y192" i="65"/>
  <c r="X192" i="65"/>
  <c r="W192" i="65"/>
  <c r="Y191" i="65"/>
  <c r="X191" i="65"/>
  <c r="W191" i="65"/>
  <c r="Y190" i="65"/>
  <c r="X190" i="65"/>
  <c r="W190" i="65"/>
  <c r="Y189" i="65"/>
  <c r="X189" i="65"/>
  <c r="W189" i="65"/>
  <c r="Y188" i="65"/>
  <c r="X188" i="65"/>
  <c r="W188" i="65"/>
  <c r="Y184" i="65"/>
  <c r="X184" i="65"/>
  <c r="W184" i="65"/>
  <c r="Y183" i="65"/>
  <c r="X183" i="65"/>
  <c r="W183" i="65"/>
  <c r="Y182" i="65"/>
  <c r="X182" i="65"/>
  <c r="W182" i="65"/>
  <c r="Y181" i="65"/>
  <c r="X181" i="65"/>
  <c r="W181" i="65"/>
  <c r="Y180" i="65"/>
  <c r="X180" i="65"/>
  <c r="W180" i="65"/>
  <c r="Y176" i="65"/>
  <c r="X176" i="65"/>
  <c r="W176" i="65"/>
  <c r="Y175" i="65"/>
  <c r="X175" i="65"/>
  <c r="W175" i="65"/>
  <c r="Y174" i="65"/>
  <c r="X174" i="65"/>
  <c r="W174" i="65"/>
  <c r="Y173" i="65"/>
  <c r="X173" i="65"/>
  <c r="W173" i="65"/>
  <c r="Y172" i="65"/>
  <c r="X172" i="65"/>
  <c r="W172" i="65"/>
  <c r="AF214" i="65" l="1"/>
  <c r="AO236" i="65"/>
  <c r="AI244" i="65"/>
  <c r="AJ244" i="65" s="1"/>
  <c r="AI220" i="65"/>
  <c r="AG238" i="65"/>
  <c r="AJ260" i="65"/>
  <c r="AF238" i="65"/>
  <c r="AB246" i="65"/>
  <c r="AI252" i="65"/>
  <c r="AJ252" i="65" s="1"/>
  <c r="AM252" i="65"/>
  <c r="AI228" i="65"/>
  <c r="AJ228" i="65" s="1"/>
  <c r="AG214" i="65"/>
  <c r="AO252" i="65"/>
  <c r="AP252" i="65" s="1"/>
  <c r="AJ220" i="65"/>
  <c r="AO220" i="65"/>
  <c r="AP220" i="65" s="1"/>
  <c r="AO244" i="65"/>
  <c r="AP244" i="65" s="1"/>
  <c r="AB180" i="65" a="1"/>
  <c r="AC180" i="65" s="1"/>
  <c r="AL212" i="65"/>
  <c r="AM212" i="65" s="1"/>
  <c r="AD172" i="65" a="1"/>
  <c r="AE173" i="65" s="1"/>
  <c r="AF172" i="65" a="1"/>
  <c r="AF172" i="65" s="1"/>
  <c r="AL220" i="65"/>
  <c r="AM220" i="65" s="1"/>
  <c r="AD180" i="65" a="1"/>
  <c r="AE180" i="65" s="1"/>
  <c r="AO212" i="65"/>
  <c r="AP212" i="65" s="1"/>
  <c r="AF230" i="65"/>
  <c r="AP236" i="65"/>
  <c r="AD188" i="65" a="1"/>
  <c r="AE189" i="65" s="1"/>
  <c r="AG246" i="65"/>
  <c r="AO260" i="65"/>
  <c r="AP260" i="65" s="1"/>
  <c r="AF188" i="65" a="1"/>
  <c r="AG189" i="65" s="1"/>
  <c r="AL244" i="65"/>
  <c r="AM244" i="65" s="1"/>
  <c r="AF180" i="65" a="1"/>
  <c r="AG181" i="65" s="1"/>
  <c r="AB172" i="65" a="1"/>
  <c r="AC172" i="65" s="1"/>
  <c r="AJ212" i="65"/>
  <c r="AC230" i="65"/>
  <c r="AJ236" i="65"/>
  <c r="AF196" i="65" a="1"/>
  <c r="AG197" i="65" s="1"/>
  <c r="AL260" i="65"/>
  <c r="AM260" i="65" s="1"/>
  <c r="AL228" i="65"/>
  <c r="AM228" i="65" s="1"/>
  <c r="AE254" i="65"/>
  <c r="AB238" i="65"/>
  <c r="AC246" i="65"/>
  <c r="AE246" i="65"/>
  <c r="AE214" i="65"/>
  <c r="AF254" i="65"/>
  <c r="AB222" i="65"/>
  <c r="AC238" i="65"/>
  <c r="AD214" i="65"/>
  <c r="AG254" i="65"/>
  <c r="AC222" i="65"/>
  <c r="AC254" i="65"/>
  <c r="AG222" i="65"/>
  <c r="AB254" i="65"/>
  <c r="AD262" i="65"/>
  <c r="AB204" i="65" a="1"/>
  <c r="AE262" i="65"/>
  <c r="AB196" i="65" a="1"/>
  <c r="AD204" i="65" a="1"/>
  <c r="AF246" i="65"/>
  <c r="AE230" i="65"/>
  <c r="AB214" i="65"/>
  <c r="AG230" i="65"/>
  <c r="AF262" i="65"/>
  <c r="AD246" i="65"/>
  <c r="AB188" i="65" a="1"/>
  <c r="AD196" i="65" a="1"/>
  <c r="AF204" i="65" a="1"/>
  <c r="AC214" i="65"/>
  <c r="AB230" i="65"/>
  <c r="AG262" i="65"/>
  <c r="AE238" i="65"/>
  <c r="Y168" i="65"/>
  <c r="X168" i="65"/>
  <c r="W168" i="65"/>
  <c r="Y167" i="65"/>
  <c r="X167" i="65"/>
  <c r="W167" i="65"/>
  <c r="Y166" i="65"/>
  <c r="X166" i="65"/>
  <c r="W166" i="65"/>
  <c r="Y165" i="65"/>
  <c r="X165" i="65"/>
  <c r="W165" i="65"/>
  <c r="Y164" i="65"/>
  <c r="X164" i="65"/>
  <c r="W164" i="65"/>
  <c r="Y160" i="65"/>
  <c r="X160" i="65"/>
  <c r="W160" i="65"/>
  <c r="Y159" i="65"/>
  <c r="X159" i="65"/>
  <c r="W159" i="65"/>
  <c r="Y158" i="65"/>
  <c r="X158" i="65"/>
  <c r="W158" i="65"/>
  <c r="Y157" i="65"/>
  <c r="X157" i="65"/>
  <c r="W157" i="65"/>
  <c r="Y156" i="65"/>
  <c r="X156" i="65"/>
  <c r="W156" i="65"/>
  <c r="Y152" i="65"/>
  <c r="X152" i="65"/>
  <c r="W152" i="65"/>
  <c r="Y151" i="65"/>
  <c r="X151" i="65"/>
  <c r="W151" i="65"/>
  <c r="Y150" i="65"/>
  <c r="X150" i="65"/>
  <c r="W150" i="65"/>
  <c r="Y149" i="65"/>
  <c r="X149" i="65"/>
  <c r="W149" i="65"/>
  <c r="Y148" i="65"/>
  <c r="X148" i="65"/>
  <c r="W148" i="65"/>
  <c r="Y144" i="65"/>
  <c r="X144" i="65"/>
  <c r="W144" i="65"/>
  <c r="Y143" i="65"/>
  <c r="X143" i="65"/>
  <c r="W143" i="65"/>
  <c r="Y142" i="65"/>
  <c r="X142" i="65"/>
  <c r="W142" i="65"/>
  <c r="Y141" i="65"/>
  <c r="X141" i="65"/>
  <c r="W141" i="65"/>
  <c r="Y140" i="65"/>
  <c r="X140" i="65"/>
  <c r="W140" i="65"/>
  <c r="Y136" i="65"/>
  <c r="X136" i="65"/>
  <c r="W136" i="65"/>
  <c r="Y135" i="65"/>
  <c r="X135" i="65"/>
  <c r="W135" i="65"/>
  <c r="Y134" i="65"/>
  <c r="X134" i="65"/>
  <c r="W134" i="65"/>
  <c r="Y133" i="65"/>
  <c r="X133" i="65"/>
  <c r="W133" i="65"/>
  <c r="Y132" i="65"/>
  <c r="X132" i="65"/>
  <c r="W132" i="65"/>
  <c r="Y128" i="65"/>
  <c r="X128" i="65"/>
  <c r="W128" i="65"/>
  <c r="Y127" i="65"/>
  <c r="X127" i="65"/>
  <c r="W127" i="65"/>
  <c r="Y126" i="65"/>
  <c r="X126" i="65"/>
  <c r="W126" i="65"/>
  <c r="Y125" i="65"/>
  <c r="X125" i="65"/>
  <c r="W125" i="65"/>
  <c r="Y124" i="65"/>
  <c r="X124" i="65"/>
  <c r="W124" i="65"/>
  <c r="Y120" i="65"/>
  <c r="X120" i="65"/>
  <c r="W120" i="65"/>
  <c r="Y119" i="65"/>
  <c r="X119" i="65"/>
  <c r="W119" i="65"/>
  <c r="Y118" i="65"/>
  <c r="X118" i="65"/>
  <c r="W118" i="65"/>
  <c r="Y117" i="65"/>
  <c r="X117" i="65"/>
  <c r="W117" i="65"/>
  <c r="Y116" i="65"/>
  <c r="X116" i="65"/>
  <c r="W116" i="65"/>
  <c r="AB180" i="65" l="1"/>
  <c r="AI180" i="65" s="1"/>
  <c r="AE172" i="65"/>
  <c r="AC181" i="65"/>
  <c r="AB181" i="65"/>
  <c r="AB182" i="65" s="1"/>
  <c r="AD172" i="65"/>
  <c r="AD173" i="65"/>
  <c r="AE174" i="65"/>
  <c r="AB172" i="65"/>
  <c r="AI172" i="65"/>
  <c r="AF197" i="65"/>
  <c r="AD181" i="65"/>
  <c r="AF173" i="65"/>
  <c r="AF174" i="65" s="1"/>
  <c r="AD180" i="65"/>
  <c r="AL180" i="65" s="1"/>
  <c r="AE181" i="65"/>
  <c r="AE182" i="65" s="1"/>
  <c r="AG173" i="65"/>
  <c r="AG180" i="65"/>
  <c r="AG182" i="65" s="1"/>
  <c r="AF180" i="65"/>
  <c r="AC173" i="65"/>
  <c r="AC174" i="65" s="1"/>
  <c r="AF181" i="65"/>
  <c r="AF182" i="65" s="1"/>
  <c r="AD188" i="65"/>
  <c r="AE188" i="65"/>
  <c r="AL188" i="65" s="1"/>
  <c r="AD189" i="65"/>
  <c r="AF188" i="65"/>
  <c r="AF189" i="65"/>
  <c r="AF190" i="65" s="1"/>
  <c r="AG188" i="65"/>
  <c r="AO188" i="65" s="1"/>
  <c r="AP188" i="65" s="1"/>
  <c r="AG196" i="65"/>
  <c r="AF196" i="65"/>
  <c r="AF198" i="65" s="1"/>
  <c r="AB173" i="65"/>
  <c r="AB174" i="65" s="1"/>
  <c r="AG172" i="65"/>
  <c r="AO172" i="65" s="1"/>
  <c r="AG190" i="65"/>
  <c r="AB164" i="65" a="1"/>
  <c r="AD164" i="65" a="1"/>
  <c r="AF164" i="65" a="1"/>
  <c r="AD148" i="65" a="1"/>
  <c r="AE204" i="65"/>
  <c r="AE205" i="65"/>
  <c r="AD205" i="65"/>
  <c r="AD204" i="65"/>
  <c r="AB132" i="65" a="1"/>
  <c r="AC197" i="65"/>
  <c r="AB197" i="65"/>
  <c r="AB196" i="65"/>
  <c r="AC196" i="65"/>
  <c r="AI196" i="65" s="1"/>
  <c r="AJ196" i="65" s="1"/>
  <c r="AB148" i="65" a="1"/>
  <c r="AE197" i="65"/>
  <c r="AE196" i="65"/>
  <c r="AD196" i="65"/>
  <c r="AD197" i="65"/>
  <c r="AC182" i="65"/>
  <c r="AD156" i="65" a="1"/>
  <c r="AC189" i="65"/>
  <c r="AB189" i="65"/>
  <c r="AB188" i="65"/>
  <c r="AC188" i="65"/>
  <c r="AD132" i="65" a="1"/>
  <c r="AB116" i="65" a="1"/>
  <c r="AB204" i="65"/>
  <c r="AC205" i="65"/>
  <c r="AB205" i="65"/>
  <c r="AB206" i="65" s="1"/>
  <c r="AC204" i="65"/>
  <c r="AD140" i="65" a="1"/>
  <c r="AF132" i="65" a="1"/>
  <c r="AF124" i="65" a="1"/>
  <c r="AF156" i="65" a="1"/>
  <c r="AB124" i="65" a="1"/>
  <c r="AD116" i="65" a="1"/>
  <c r="AB156" i="65" a="1"/>
  <c r="AB140" i="65" a="1"/>
  <c r="AF148" i="65" a="1"/>
  <c r="AF140" i="65" a="1"/>
  <c r="AF116" i="65" a="1"/>
  <c r="AG205" i="65"/>
  <c r="AF205" i="65"/>
  <c r="AG204" i="65"/>
  <c r="AF204" i="65"/>
  <c r="AD124" i="65" a="1"/>
  <c r="AD174" i="65"/>
  <c r="N168" i="67"/>
  <c r="M168" i="67"/>
  <c r="N167" i="67"/>
  <c r="M167" i="67"/>
  <c r="N166" i="67"/>
  <c r="M166" i="67"/>
  <c r="N165" i="67"/>
  <c r="M165" i="67"/>
  <c r="N164" i="67"/>
  <c r="M164" i="67"/>
  <c r="N161" i="67"/>
  <c r="M161" i="67"/>
  <c r="N160" i="67"/>
  <c r="M160" i="67"/>
  <c r="N159" i="67"/>
  <c r="M159" i="67"/>
  <c r="N158" i="67"/>
  <c r="M158" i="67"/>
  <c r="N157" i="67"/>
  <c r="M157" i="67"/>
  <c r="N154" i="67"/>
  <c r="M154" i="67"/>
  <c r="N153" i="67"/>
  <c r="M153" i="67"/>
  <c r="N152" i="67"/>
  <c r="M152" i="67"/>
  <c r="N151" i="67"/>
  <c r="M151" i="67"/>
  <c r="N150" i="67"/>
  <c r="M150" i="67"/>
  <c r="N147" i="67"/>
  <c r="M147" i="67"/>
  <c r="N146" i="67"/>
  <c r="M146" i="67"/>
  <c r="N145" i="67"/>
  <c r="M145" i="67"/>
  <c r="N144" i="67"/>
  <c r="M144" i="67"/>
  <c r="N143" i="67"/>
  <c r="M143" i="67"/>
  <c r="N140" i="67"/>
  <c r="M140" i="67"/>
  <c r="N139" i="67"/>
  <c r="M139" i="67"/>
  <c r="N138" i="67"/>
  <c r="M138" i="67"/>
  <c r="N137" i="67"/>
  <c r="M137" i="67"/>
  <c r="N136" i="67"/>
  <c r="M136" i="67"/>
  <c r="N133" i="67"/>
  <c r="M133" i="67"/>
  <c r="N132" i="67"/>
  <c r="M132" i="67"/>
  <c r="N131" i="67"/>
  <c r="M131" i="67"/>
  <c r="N130" i="67"/>
  <c r="M130" i="67"/>
  <c r="N129" i="67"/>
  <c r="M129" i="67"/>
  <c r="N126" i="67"/>
  <c r="M126" i="67"/>
  <c r="N125" i="67"/>
  <c r="M125" i="67"/>
  <c r="N124" i="67"/>
  <c r="M124" i="67"/>
  <c r="N123" i="67"/>
  <c r="M123" i="67"/>
  <c r="N122" i="67"/>
  <c r="M122" i="67"/>
  <c r="N119" i="67"/>
  <c r="M119" i="67"/>
  <c r="N118" i="67"/>
  <c r="M118" i="67"/>
  <c r="N117" i="67"/>
  <c r="M117" i="67"/>
  <c r="N116" i="67"/>
  <c r="M116" i="67"/>
  <c r="N115" i="67"/>
  <c r="M115" i="67"/>
  <c r="N112" i="67"/>
  <c r="M112" i="67"/>
  <c r="N111" i="67"/>
  <c r="M111" i="67"/>
  <c r="N110" i="67"/>
  <c r="M110" i="67"/>
  <c r="N109" i="67"/>
  <c r="M109" i="67"/>
  <c r="N108" i="67"/>
  <c r="M108" i="67"/>
  <c r="AD182" i="65" l="1"/>
  <c r="AD206" i="65"/>
  <c r="AD198" i="65"/>
  <c r="AJ180" i="65"/>
  <c r="AM180" i="65"/>
  <c r="AI188" i="65"/>
  <c r="AJ188" i="65" s="1"/>
  <c r="AL172" i="65"/>
  <c r="AM172" i="65" s="1"/>
  <c r="AO180" i="65"/>
  <c r="AP180" i="65" s="1"/>
  <c r="AE190" i="65"/>
  <c r="AP172" i="65"/>
  <c r="AE206" i="65"/>
  <c r="AD190" i="65"/>
  <c r="AO196" i="65"/>
  <c r="AP196" i="65" s="1"/>
  <c r="AG198" i="65"/>
  <c r="AC198" i="65"/>
  <c r="AL204" i="65"/>
  <c r="AM204" i="65" s="1"/>
  <c r="AM188" i="65"/>
  <c r="AB198" i="65"/>
  <c r="AO204" i="65"/>
  <c r="AP204" i="65" s="1"/>
  <c r="AG174" i="65"/>
  <c r="AI204" i="65"/>
  <c r="AJ204" i="65" s="1"/>
  <c r="AL196" i="65"/>
  <c r="AM196" i="65" s="1"/>
  <c r="AJ172" i="65"/>
  <c r="AC133" i="65"/>
  <c r="AC132" i="65"/>
  <c r="AB133" i="65"/>
  <c r="AB132" i="65"/>
  <c r="AC140" i="65"/>
  <c r="AB141" i="65"/>
  <c r="AC141" i="65"/>
  <c r="AB140" i="65"/>
  <c r="AB142" i="65" s="1"/>
  <c r="AC190" i="65"/>
  <c r="AD157" i="65"/>
  <c r="AE157" i="65"/>
  <c r="AE156" i="65"/>
  <c r="AD156" i="65"/>
  <c r="AG149" i="65"/>
  <c r="AG148" i="65"/>
  <c r="AF149" i="65"/>
  <c r="AF148" i="65"/>
  <c r="AG125" i="65"/>
  <c r="AG124" i="65"/>
  <c r="AF125" i="65"/>
  <c r="AF124" i="65"/>
  <c r="AB157" i="65"/>
  <c r="AC157" i="65"/>
  <c r="AC156" i="65"/>
  <c r="AB156" i="65"/>
  <c r="AB158" i="65" s="1"/>
  <c r="AG133" i="65"/>
  <c r="AF132" i="65"/>
  <c r="AG132" i="65"/>
  <c r="AO132" i="65" s="1"/>
  <c r="AF133" i="65"/>
  <c r="AF134" i="65" s="1"/>
  <c r="AD148" i="65"/>
  <c r="AE148" i="65"/>
  <c r="AL148" i="65" s="1"/>
  <c r="AD149" i="65"/>
  <c r="AE149" i="65"/>
  <c r="AD116" i="65"/>
  <c r="AD117" i="65"/>
  <c r="AD118" i="65" s="1"/>
  <c r="AE116" i="65"/>
  <c r="AL116" i="65" s="1"/>
  <c r="AE117" i="65"/>
  <c r="AE118" i="65" s="1"/>
  <c r="AG165" i="65"/>
  <c r="AG164" i="65"/>
  <c r="AF164" i="65"/>
  <c r="AF165" i="65"/>
  <c r="AF166" i="65" s="1"/>
  <c r="AE125" i="65"/>
  <c r="AE124" i="65"/>
  <c r="AD125" i="65"/>
  <c r="AD124" i="65"/>
  <c r="AD165" i="65"/>
  <c r="AE165" i="65"/>
  <c r="AE164" i="65"/>
  <c r="AD164" i="65"/>
  <c r="AB125" i="65"/>
  <c r="AC125" i="65"/>
  <c r="AB124" i="65"/>
  <c r="AB126" i="65" s="1"/>
  <c r="AC124" i="65"/>
  <c r="AI124" i="65" s="1"/>
  <c r="AJ124" i="65" s="1"/>
  <c r="AF206" i="65"/>
  <c r="AE198" i="65"/>
  <c r="AB165" i="65"/>
  <c r="AC165" i="65"/>
  <c r="AC164" i="65"/>
  <c r="AB164" i="65"/>
  <c r="AE140" i="65"/>
  <c r="AD141" i="65"/>
  <c r="AE141" i="65"/>
  <c r="AD140" i="65"/>
  <c r="AC206" i="65"/>
  <c r="AB148" i="65"/>
  <c r="AC148" i="65"/>
  <c r="AC149" i="65"/>
  <c r="AC150" i="65" s="1"/>
  <c r="AB149" i="65"/>
  <c r="AB150" i="65" s="1"/>
  <c r="AE133" i="65"/>
  <c r="AE132" i="65"/>
  <c r="AD133" i="65"/>
  <c r="AD132" i="65"/>
  <c r="AB190" i="65"/>
  <c r="AG206" i="65"/>
  <c r="AG116" i="65"/>
  <c r="AF117" i="65"/>
  <c r="AG117" i="65"/>
  <c r="AF116" i="65"/>
  <c r="AF157" i="65"/>
  <c r="AG157" i="65"/>
  <c r="AG156" i="65"/>
  <c r="AF156" i="65"/>
  <c r="AG141" i="65"/>
  <c r="AF141" i="65"/>
  <c r="AF140" i="65"/>
  <c r="AG140" i="65"/>
  <c r="AC117" i="65"/>
  <c r="AB116" i="65"/>
  <c r="AB117" i="65"/>
  <c r="AB118" i="65" s="1"/>
  <c r="AC116" i="65"/>
  <c r="Y112" i="65"/>
  <c r="X112" i="65"/>
  <c r="W112" i="65"/>
  <c r="Y111" i="65"/>
  <c r="X111" i="65"/>
  <c r="W111" i="65"/>
  <c r="Y110" i="65"/>
  <c r="X110" i="65"/>
  <c r="W110" i="65"/>
  <c r="Y109" i="65"/>
  <c r="X109" i="65"/>
  <c r="W109" i="65"/>
  <c r="Y108" i="65"/>
  <c r="X108" i="65"/>
  <c r="W108" i="65"/>
  <c r="AI116" i="65" l="1"/>
  <c r="AJ116" i="65" s="1"/>
  <c r="AD158" i="65"/>
  <c r="AB166" i="65"/>
  <c r="AI140" i="65"/>
  <c r="AJ140" i="65" s="1"/>
  <c r="AF158" i="65"/>
  <c r="AI148" i="65"/>
  <c r="AD166" i="65"/>
  <c r="AE150" i="65"/>
  <c r="AO124" i="65"/>
  <c r="AP124" i="65" s="1"/>
  <c r="AO156" i="65"/>
  <c r="AP156" i="65" s="1"/>
  <c r="AI132" i="65"/>
  <c r="AJ132" i="65" s="1"/>
  <c r="AM148" i="65"/>
  <c r="AO148" i="65"/>
  <c r="AP148" i="65" s="1"/>
  <c r="AF118" i="65"/>
  <c r="AL124" i="65"/>
  <c r="AM124" i="65" s="1"/>
  <c r="AL140" i="65"/>
  <c r="AM140" i="65" s="1"/>
  <c r="AM116" i="65"/>
  <c r="AB108" i="65" a="1"/>
  <c r="AB108" i="65" s="1"/>
  <c r="AI156" i="65"/>
  <c r="AJ156" i="65" s="1"/>
  <c r="AL164" i="65"/>
  <c r="AM164" i="65" s="1"/>
  <c r="AP132" i="65"/>
  <c r="AO116" i="65"/>
  <c r="AP116" i="65" s="1"/>
  <c r="AD108" i="65" a="1"/>
  <c r="AE109" i="65" s="1"/>
  <c r="AD134" i="65"/>
  <c r="AO164" i="65"/>
  <c r="AP164" i="65" s="1"/>
  <c r="AC142" i="65"/>
  <c r="AJ148" i="65"/>
  <c r="AL156" i="65"/>
  <c r="AM156" i="65" s="1"/>
  <c r="AI164" i="65"/>
  <c r="AJ164" i="65" s="1"/>
  <c r="AO140" i="65"/>
  <c r="AP140" i="65" s="1"/>
  <c r="AL132" i="65"/>
  <c r="AM132" i="65" s="1"/>
  <c r="AG150" i="65"/>
  <c r="AF108" i="65" a="1"/>
  <c r="AC118" i="65"/>
  <c r="AD126" i="65"/>
  <c r="AC166" i="65"/>
  <c r="AG142" i="65"/>
  <c r="AE158" i="65"/>
  <c r="AF126" i="65"/>
  <c r="AG134" i="65"/>
  <c r="AE134" i="65"/>
  <c r="AC158" i="65"/>
  <c r="AE166" i="65"/>
  <c r="AG126" i="65"/>
  <c r="AB134" i="65"/>
  <c r="AG166" i="65"/>
  <c r="AC126" i="65"/>
  <c r="AE142" i="65"/>
  <c r="AD150" i="65"/>
  <c r="AE126" i="65"/>
  <c r="AF142" i="65"/>
  <c r="AG158" i="65"/>
  <c r="AG118" i="65"/>
  <c r="AD142" i="65"/>
  <c r="AF150" i="65"/>
  <c r="AC134" i="65"/>
  <c r="N105" i="67"/>
  <c r="M105" i="67"/>
  <c r="N104" i="67"/>
  <c r="M104" i="67"/>
  <c r="N103" i="67"/>
  <c r="M103" i="67"/>
  <c r="N102" i="67"/>
  <c r="M102" i="67"/>
  <c r="N101" i="67"/>
  <c r="M101" i="67"/>
  <c r="N98" i="67"/>
  <c r="M98" i="67"/>
  <c r="N97" i="67"/>
  <c r="M97" i="67"/>
  <c r="N96" i="67"/>
  <c r="M96" i="67"/>
  <c r="N95" i="67"/>
  <c r="M95" i="67"/>
  <c r="N94" i="67"/>
  <c r="M94" i="67"/>
  <c r="N91" i="67"/>
  <c r="M91" i="67"/>
  <c r="N90" i="67"/>
  <c r="M90" i="67"/>
  <c r="N89" i="67"/>
  <c r="M89" i="67"/>
  <c r="N88" i="67"/>
  <c r="M88" i="67"/>
  <c r="N87" i="67"/>
  <c r="M87" i="67"/>
  <c r="N84" i="67"/>
  <c r="M84" i="67"/>
  <c r="N83" i="67"/>
  <c r="M83" i="67"/>
  <c r="N82" i="67"/>
  <c r="M82" i="67"/>
  <c r="N81" i="67"/>
  <c r="M81" i="67"/>
  <c r="N80" i="67"/>
  <c r="M80" i="67"/>
  <c r="N77" i="67"/>
  <c r="M77" i="67"/>
  <c r="N76" i="67"/>
  <c r="M76" i="67"/>
  <c r="N75" i="67"/>
  <c r="M75" i="67"/>
  <c r="N74" i="67"/>
  <c r="M74" i="67"/>
  <c r="N73" i="67"/>
  <c r="M73" i="67"/>
  <c r="Y104" i="65"/>
  <c r="X104" i="65"/>
  <c r="W104" i="65"/>
  <c r="Y103" i="65"/>
  <c r="X103" i="65"/>
  <c r="W103" i="65"/>
  <c r="Y102" i="65"/>
  <c r="X102" i="65"/>
  <c r="W102" i="65"/>
  <c r="Y101" i="65"/>
  <c r="X101" i="65"/>
  <c r="W101" i="65"/>
  <c r="Y100" i="65"/>
  <c r="X100" i="65"/>
  <c r="W100" i="65"/>
  <c r="Y96" i="65"/>
  <c r="X96" i="65"/>
  <c r="W96" i="65"/>
  <c r="Y95" i="65"/>
  <c r="X95" i="65"/>
  <c r="W95" i="65"/>
  <c r="Y94" i="65"/>
  <c r="X94" i="65"/>
  <c r="W94" i="65"/>
  <c r="Y93" i="65"/>
  <c r="X93" i="65"/>
  <c r="W93" i="65"/>
  <c r="Y92" i="65"/>
  <c r="X92" i="65"/>
  <c r="W92" i="65"/>
  <c r="Y88" i="65"/>
  <c r="X88" i="65"/>
  <c r="W88" i="65"/>
  <c r="Y87" i="65"/>
  <c r="X87" i="65"/>
  <c r="W87" i="65"/>
  <c r="Y86" i="65"/>
  <c r="X86" i="65"/>
  <c r="W86" i="65"/>
  <c r="Y85" i="65"/>
  <c r="X85" i="65"/>
  <c r="W85" i="65"/>
  <c r="Y84" i="65"/>
  <c r="X84" i="65"/>
  <c r="W84" i="65"/>
  <c r="Y80" i="65"/>
  <c r="X80" i="65"/>
  <c r="W80" i="65"/>
  <c r="Y79" i="65"/>
  <c r="X79" i="65"/>
  <c r="W79" i="65"/>
  <c r="Y78" i="65"/>
  <c r="X78" i="65"/>
  <c r="W78" i="65"/>
  <c r="Y77" i="65"/>
  <c r="X77" i="65"/>
  <c r="W77" i="65"/>
  <c r="Y76" i="65"/>
  <c r="X76" i="65"/>
  <c r="W76" i="65"/>
  <c r="Y72" i="65"/>
  <c r="X72" i="65"/>
  <c r="W72" i="65"/>
  <c r="Y71" i="65"/>
  <c r="X71" i="65"/>
  <c r="W71" i="65"/>
  <c r="Y70" i="65"/>
  <c r="X70" i="65"/>
  <c r="W70" i="65"/>
  <c r="Y69" i="65"/>
  <c r="X69" i="65"/>
  <c r="W69" i="65"/>
  <c r="Y68" i="65"/>
  <c r="X68" i="65"/>
  <c r="W68" i="65"/>
  <c r="Y64" i="65"/>
  <c r="X64" i="65"/>
  <c r="W64" i="65"/>
  <c r="Y63" i="65"/>
  <c r="X63" i="65"/>
  <c r="W63" i="65"/>
  <c r="Y62" i="65"/>
  <c r="X62" i="65"/>
  <c r="W62" i="65"/>
  <c r="Y61" i="65"/>
  <c r="X61" i="65"/>
  <c r="W61" i="65"/>
  <c r="Y60" i="65"/>
  <c r="X60" i="65"/>
  <c r="W60" i="65"/>
  <c r="AB100" i="65" l="1" a="1"/>
  <c r="AC101" i="65" s="1"/>
  <c r="AC109" i="65"/>
  <c r="AC108" i="65"/>
  <c r="AI108" i="65" s="1"/>
  <c r="AB92" i="65" a="1"/>
  <c r="AC93" i="65" s="1"/>
  <c r="AD100" i="65" a="1"/>
  <c r="AD101" i="65" s="1"/>
  <c r="AD109" i="65"/>
  <c r="AB109" i="65"/>
  <c r="AB110" i="65" s="1"/>
  <c r="AD92" i="65" a="1"/>
  <c r="AD93" i="65" s="1"/>
  <c r="AD108" i="65"/>
  <c r="AD84" i="65" a="1"/>
  <c r="AD85" i="65" s="1"/>
  <c r="AF92" i="65" a="1"/>
  <c r="AG92" i="65" s="1"/>
  <c r="AE108" i="65"/>
  <c r="AL108" i="65" s="1"/>
  <c r="AM108" i="65" s="1"/>
  <c r="AF100" i="65" a="1"/>
  <c r="AG101" i="65" s="1"/>
  <c r="AB84" i="65" a="1"/>
  <c r="AC84" i="65" s="1"/>
  <c r="AB76" i="65" a="1"/>
  <c r="AC76" i="65" s="1"/>
  <c r="AB93" i="65"/>
  <c r="AB60" i="65" a="1"/>
  <c r="AF84" i="65" a="1"/>
  <c r="AD60" i="65" a="1"/>
  <c r="AG109" i="65"/>
  <c r="AF108" i="65"/>
  <c r="AG108" i="65"/>
  <c r="AF109" i="65"/>
  <c r="AD76" i="65" a="1"/>
  <c r="AD68" i="65" a="1"/>
  <c r="AF68" i="65" a="1"/>
  <c r="AB68" i="65" a="1"/>
  <c r="AF60" i="65" a="1"/>
  <c r="AC110" i="65"/>
  <c r="AF76" i="65" a="1"/>
  <c r="N70" i="67"/>
  <c r="M70" i="67"/>
  <c r="N69" i="67"/>
  <c r="M69" i="67"/>
  <c r="N68" i="67"/>
  <c r="M68" i="67"/>
  <c r="N67" i="67"/>
  <c r="M67" i="67"/>
  <c r="N66" i="67"/>
  <c r="M66" i="67"/>
  <c r="N63" i="67"/>
  <c r="M63" i="67"/>
  <c r="N62" i="67"/>
  <c r="M62" i="67"/>
  <c r="N61" i="67"/>
  <c r="M61" i="67"/>
  <c r="N60" i="67"/>
  <c r="M60" i="67"/>
  <c r="N59" i="67"/>
  <c r="M59" i="67"/>
  <c r="N56" i="67"/>
  <c r="M56" i="67"/>
  <c r="N55" i="67"/>
  <c r="M55" i="67"/>
  <c r="N54" i="67"/>
  <c r="M54" i="67"/>
  <c r="N53" i="67"/>
  <c r="M53" i="67"/>
  <c r="N52" i="67"/>
  <c r="M52" i="67"/>
  <c r="Y56" i="65"/>
  <c r="X56" i="65"/>
  <c r="W56" i="65"/>
  <c r="Y55" i="65"/>
  <c r="X55" i="65"/>
  <c r="W55" i="65"/>
  <c r="Y54" i="65"/>
  <c r="X54" i="65"/>
  <c r="W54" i="65"/>
  <c r="Y53" i="65"/>
  <c r="X53" i="65"/>
  <c r="W53" i="65"/>
  <c r="Y52" i="65"/>
  <c r="X52" i="65"/>
  <c r="W52" i="65"/>
  <c r="Y48" i="65"/>
  <c r="X48" i="65"/>
  <c r="W48" i="65"/>
  <c r="Y47" i="65"/>
  <c r="X47" i="65"/>
  <c r="W47" i="65"/>
  <c r="Y46" i="65"/>
  <c r="X46" i="65"/>
  <c r="W46" i="65"/>
  <c r="Y45" i="65"/>
  <c r="X45" i="65"/>
  <c r="W45" i="65"/>
  <c r="Y44" i="65"/>
  <c r="X44" i="65"/>
  <c r="W44" i="65"/>
  <c r="Y40" i="65"/>
  <c r="X40" i="65"/>
  <c r="W40" i="65"/>
  <c r="Y39" i="65"/>
  <c r="X39" i="65"/>
  <c r="W39" i="65"/>
  <c r="Y38" i="65"/>
  <c r="X38" i="65"/>
  <c r="W38" i="65"/>
  <c r="Y37" i="65"/>
  <c r="X37" i="65"/>
  <c r="W37" i="65"/>
  <c r="Y36" i="65"/>
  <c r="X36" i="65"/>
  <c r="W36" i="65"/>
  <c r="Y32" i="65"/>
  <c r="X32" i="65"/>
  <c r="W32" i="65"/>
  <c r="Y31" i="65"/>
  <c r="X31" i="65"/>
  <c r="W31" i="65"/>
  <c r="Y30" i="65"/>
  <c r="X30" i="65"/>
  <c r="W30" i="65"/>
  <c r="Y29" i="65"/>
  <c r="X29" i="65"/>
  <c r="W29" i="65"/>
  <c r="Y28" i="65"/>
  <c r="X28" i="65"/>
  <c r="W28" i="65"/>
  <c r="Y24" i="65"/>
  <c r="X24" i="65"/>
  <c r="W24" i="65"/>
  <c r="Y23" i="65"/>
  <c r="X23" i="65"/>
  <c r="W23" i="65"/>
  <c r="Y22" i="65"/>
  <c r="X22" i="65"/>
  <c r="W22" i="65"/>
  <c r="Y21" i="65"/>
  <c r="X21" i="65"/>
  <c r="W21" i="65"/>
  <c r="Y20" i="65"/>
  <c r="X20" i="65"/>
  <c r="W20" i="65"/>
  <c r="AO108" i="65" l="1"/>
  <c r="AE92" i="65"/>
  <c r="AP108" i="65"/>
  <c r="AB100" i="65"/>
  <c r="AE85" i="65"/>
  <c r="AB101" i="65"/>
  <c r="AB102" i="65"/>
  <c r="AC100" i="65"/>
  <c r="AC102" i="65" s="1"/>
  <c r="AG93" i="65"/>
  <c r="AG94" i="65" s="1"/>
  <c r="AF93" i="65"/>
  <c r="AF92" i="65"/>
  <c r="AO92" i="65" s="1"/>
  <c r="AP92" i="65" s="1"/>
  <c r="AF52" i="65" a="1"/>
  <c r="AG52" i="65" s="1"/>
  <c r="AE100" i="65"/>
  <c r="AD36" i="65" a="1"/>
  <c r="AE37" i="65" s="1"/>
  <c r="AE101" i="65"/>
  <c r="AE102" i="65" s="1"/>
  <c r="AD44" i="65" a="1"/>
  <c r="AD44" i="65" s="1"/>
  <c r="AF44" i="65" a="1"/>
  <c r="AG44" i="65" s="1"/>
  <c r="AD100" i="65"/>
  <c r="AD102" i="65" s="1"/>
  <c r="AB36" i="65" a="1"/>
  <c r="AB36" i="65" s="1"/>
  <c r="AB28" i="65" a="1"/>
  <c r="AC29" i="65" s="1"/>
  <c r="AB76" i="65"/>
  <c r="AI76" i="65" s="1"/>
  <c r="AC77" i="65"/>
  <c r="AC78" i="65" s="1"/>
  <c r="AB20" i="65" a="1"/>
  <c r="AB21" i="65" s="1"/>
  <c r="AF28" i="65" a="1"/>
  <c r="AG29" i="65" s="1"/>
  <c r="AE84" i="65"/>
  <c r="AE86" i="65" s="1"/>
  <c r="AF100" i="65"/>
  <c r="AF36" i="65" a="1"/>
  <c r="AF36" i="65" s="1"/>
  <c r="AG100" i="65"/>
  <c r="AO100" i="65" s="1"/>
  <c r="AE110" i="65"/>
  <c r="AB84" i="65"/>
  <c r="AD20" i="65" a="1"/>
  <c r="AD20" i="65" s="1"/>
  <c r="AF101" i="65"/>
  <c r="AF102" i="65" s="1"/>
  <c r="AB85" i="65"/>
  <c r="AD110" i="65"/>
  <c r="AB77" i="65"/>
  <c r="AD28" i="65" a="1"/>
  <c r="AD29" i="65" s="1"/>
  <c r="AC85" i="65"/>
  <c r="AC86" i="65" s="1"/>
  <c r="AD84" i="65"/>
  <c r="AD86" i="65" s="1"/>
  <c r="AD92" i="65"/>
  <c r="AD94" i="65" s="1"/>
  <c r="AC92" i="65"/>
  <c r="AC94" i="65" s="1"/>
  <c r="AJ108" i="65"/>
  <c r="AE93" i="65"/>
  <c r="AE94" i="65" s="1"/>
  <c r="AB92" i="65"/>
  <c r="AB94" i="65" s="1"/>
  <c r="AI100" i="65"/>
  <c r="AJ100" i="65" s="1"/>
  <c r="AG61" i="65"/>
  <c r="AF61" i="65"/>
  <c r="AG60" i="65"/>
  <c r="AF60" i="65"/>
  <c r="AF20" i="65" a="1"/>
  <c r="AE69" i="65"/>
  <c r="AD69" i="65"/>
  <c r="AD68" i="65"/>
  <c r="AE68" i="65"/>
  <c r="AE61" i="65"/>
  <c r="AD60" i="65"/>
  <c r="AE60" i="65"/>
  <c r="AD61" i="65"/>
  <c r="AG84" i="65"/>
  <c r="AG85" i="65"/>
  <c r="AF84" i="65"/>
  <c r="AF85" i="65"/>
  <c r="AC69" i="65"/>
  <c r="AB68" i="65"/>
  <c r="AC68" i="65"/>
  <c r="AI68" i="65" s="1"/>
  <c r="AB69" i="65"/>
  <c r="AE76" i="65"/>
  <c r="AD77" i="65"/>
  <c r="AE77" i="65"/>
  <c r="AD76" i="65"/>
  <c r="AG69" i="65"/>
  <c r="AF68" i="65"/>
  <c r="AG68" i="65"/>
  <c r="AO68" i="65" s="1"/>
  <c r="AF69" i="65"/>
  <c r="AF70" i="65" s="1"/>
  <c r="AG77" i="65"/>
  <c r="AF77" i="65"/>
  <c r="AF76" i="65"/>
  <c r="AG76" i="65"/>
  <c r="AB52" i="65" a="1"/>
  <c r="AG110" i="65"/>
  <c r="AB44" i="65" a="1"/>
  <c r="AD52" i="65" a="1"/>
  <c r="AF110" i="65"/>
  <c r="AC60" i="65"/>
  <c r="AC61" i="65"/>
  <c r="AB61" i="65"/>
  <c r="AB60" i="65"/>
  <c r="N49" i="67"/>
  <c r="M49" i="67"/>
  <c r="N48" i="67"/>
  <c r="M48" i="67"/>
  <c r="N47" i="67"/>
  <c r="M47" i="67"/>
  <c r="N46" i="67"/>
  <c r="M46" i="67"/>
  <c r="N45" i="67"/>
  <c r="M45" i="67"/>
  <c r="N42" i="67"/>
  <c r="M42" i="67"/>
  <c r="N41" i="67"/>
  <c r="M41" i="67"/>
  <c r="N40" i="67"/>
  <c r="M40" i="67"/>
  <c r="N39" i="67"/>
  <c r="M39" i="67"/>
  <c r="N38" i="67"/>
  <c r="M38" i="67"/>
  <c r="AB70" i="65" l="1"/>
  <c r="AF53" i="65"/>
  <c r="AF52" i="65"/>
  <c r="AO52" i="65" s="1"/>
  <c r="AG53" i="65"/>
  <c r="AF94" i="65"/>
  <c r="AC20" i="65"/>
  <c r="AB20" i="65"/>
  <c r="AB22" i="65" s="1"/>
  <c r="AC21" i="65"/>
  <c r="AC22" i="65" s="1"/>
  <c r="AF29" i="65"/>
  <c r="AG28" i="65"/>
  <c r="AO76" i="65"/>
  <c r="AP76" i="65" s="1"/>
  <c r="AG45" i="65"/>
  <c r="AG46" i="65" s="1"/>
  <c r="AF28" i="65"/>
  <c r="AE70" i="65"/>
  <c r="AF45" i="65"/>
  <c r="AF44" i="65"/>
  <c r="AO44" i="65" s="1"/>
  <c r="AP44" i="65" s="1"/>
  <c r="AJ76" i="65"/>
  <c r="AB78" i="65"/>
  <c r="AC36" i="65"/>
  <c r="AI36" i="65" s="1"/>
  <c r="AB28" i="65"/>
  <c r="AC37" i="65"/>
  <c r="AC38" i="65" s="1"/>
  <c r="AE45" i="65"/>
  <c r="AB37" i="65"/>
  <c r="AB38" i="65" s="1"/>
  <c r="AB86" i="65"/>
  <c r="AL100" i="65"/>
  <c r="AM100" i="65" s="1"/>
  <c r="AC28" i="65"/>
  <c r="AB29" i="65"/>
  <c r="AP100" i="65"/>
  <c r="AE44" i="65"/>
  <c r="AL44" i="65" s="1"/>
  <c r="AE36" i="65"/>
  <c r="AD45" i="65"/>
  <c r="AD46" i="65" s="1"/>
  <c r="AD37" i="65"/>
  <c r="AD36" i="65"/>
  <c r="AG37" i="65"/>
  <c r="AG102" i="65"/>
  <c r="AI92" i="65"/>
  <c r="AJ92" i="65" s="1"/>
  <c r="AO60" i="65"/>
  <c r="AP60" i="65" s="1"/>
  <c r="AL92" i="65"/>
  <c r="AM92" i="65" s="1"/>
  <c r="AD62" i="65"/>
  <c r="AD78" i="65"/>
  <c r="AD21" i="65"/>
  <c r="AD22" i="65" s="1"/>
  <c r="AC62" i="65"/>
  <c r="AE78" i="65"/>
  <c r="AL60" i="65"/>
  <c r="AM60" i="65" s="1"/>
  <c r="AE20" i="65"/>
  <c r="AL20" i="65" s="1"/>
  <c r="AL84" i="65"/>
  <c r="AM84" i="65" s="1"/>
  <c r="AE28" i="65"/>
  <c r="AO84" i="65"/>
  <c r="AP84" i="65" s="1"/>
  <c r="AL76" i="65"/>
  <c r="AM76" i="65" s="1"/>
  <c r="AE21" i="65"/>
  <c r="AD28" i="65"/>
  <c r="AD30" i="65" s="1"/>
  <c r="AE29" i="65"/>
  <c r="AJ68" i="65"/>
  <c r="AF37" i="65"/>
  <c r="AF38" i="65" s="1"/>
  <c r="AD70" i="65"/>
  <c r="AG36" i="65"/>
  <c r="AO36" i="65" s="1"/>
  <c r="AP68" i="65"/>
  <c r="AI60" i="65"/>
  <c r="AJ60" i="65" s="1"/>
  <c r="AF86" i="65"/>
  <c r="AL68" i="65"/>
  <c r="AM68" i="65" s="1"/>
  <c r="AI84" i="65"/>
  <c r="AJ84" i="65" s="1"/>
  <c r="AG70" i="65"/>
  <c r="AG62" i="65"/>
  <c r="AC45" i="65"/>
  <c r="AC44" i="65"/>
  <c r="AB45" i="65"/>
  <c r="AB44" i="65"/>
  <c r="AE62" i="65"/>
  <c r="AF62" i="65"/>
  <c r="AG20" i="65"/>
  <c r="AF21" i="65"/>
  <c r="AG21" i="65"/>
  <c r="AF20" i="65"/>
  <c r="AE52" i="65"/>
  <c r="AD52" i="65"/>
  <c r="AD53" i="65"/>
  <c r="AD54" i="65" s="1"/>
  <c r="AE53" i="65"/>
  <c r="AE54" i="65" s="1"/>
  <c r="AF78" i="65"/>
  <c r="AC70" i="65"/>
  <c r="AG78" i="65"/>
  <c r="AC52" i="65"/>
  <c r="AC53" i="65"/>
  <c r="AB52" i="65"/>
  <c r="AB53" i="65"/>
  <c r="AB54" i="65" s="1"/>
  <c r="AB62" i="65"/>
  <c r="AG86" i="65"/>
  <c r="AG54" i="65"/>
  <c r="N35" i="67"/>
  <c r="M35" i="67"/>
  <c r="N34" i="67"/>
  <c r="M34" i="67"/>
  <c r="N33" i="67"/>
  <c r="M33" i="67"/>
  <c r="N32" i="67"/>
  <c r="M32" i="67"/>
  <c r="N31" i="67"/>
  <c r="M31" i="67"/>
  <c r="AF30" i="65" l="1"/>
  <c r="AC54" i="65"/>
  <c r="AO28" i="65"/>
  <c r="AP28" i="65" s="1"/>
  <c r="AP52" i="65"/>
  <c r="AB30" i="65"/>
  <c r="AI20" i="65"/>
  <c r="AJ20" i="65" s="1"/>
  <c r="AE46" i="65"/>
  <c r="AJ36" i="65"/>
  <c r="AG30" i="65"/>
  <c r="AF54" i="65"/>
  <c r="AG22" i="65"/>
  <c r="AD38" i="65"/>
  <c r="AL36" i="65"/>
  <c r="AM36" i="65" s="1"/>
  <c r="AM44" i="65"/>
  <c r="AF46" i="65"/>
  <c r="AP36" i="65"/>
  <c r="AE30" i="65"/>
  <c r="AI28" i="65"/>
  <c r="AJ28" i="65" s="1"/>
  <c r="AC30" i="65"/>
  <c r="AE38" i="65"/>
  <c r="AM20" i="65"/>
  <c r="AO20" i="65"/>
  <c r="AI52" i="65"/>
  <c r="AJ52" i="65" s="1"/>
  <c r="AE22" i="65"/>
  <c r="AL52" i="65"/>
  <c r="AM52" i="65" s="1"/>
  <c r="AP20" i="65"/>
  <c r="AI44" i="65"/>
  <c r="AJ44" i="65" s="1"/>
  <c r="AG38" i="65"/>
  <c r="AL28" i="65"/>
  <c r="AM28" i="65" s="1"/>
  <c r="AC46" i="65"/>
  <c r="AB46" i="65"/>
  <c r="AF22" i="65"/>
  <c r="N28" i="67"/>
  <c r="M28" i="67"/>
  <c r="N27" i="67"/>
  <c r="M27" i="67"/>
  <c r="N26" i="67"/>
  <c r="M26" i="67"/>
  <c r="N25" i="67"/>
  <c r="M25" i="67"/>
  <c r="N24" i="67"/>
  <c r="M24" i="67"/>
  <c r="N21" i="67"/>
  <c r="M21" i="67"/>
  <c r="N20" i="67"/>
  <c r="M20" i="67"/>
  <c r="N19" i="67"/>
  <c r="M19" i="67"/>
  <c r="N18" i="67"/>
  <c r="M18" i="67"/>
  <c r="N17" i="67"/>
  <c r="M17" i="67"/>
  <c r="N14" i="67" l="1"/>
  <c r="M14" i="67"/>
  <c r="N13" i="67"/>
  <c r="M13" i="67"/>
  <c r="N12" i="67"/>
  <c r="M12" i="67"/>
  <c r="N11" i="67"/>
  <c r="M11" i="67"/>
  <c r="N10" i="67"/>
  <c r="M10" i="67"/>
  <c r="P10" i="67" l="1" a="1"/>
  <c r="Q10" i="67" s="1"/>
  <c r="P11" i="67" l="1"/>
  <c r="P10" i="67"/>
  <c r="Q11" i="67"/>
  <c r="Y16" i="65" l="1"/>
  <c r="X16" i="65"/>
  <c r="W16" i="65"/>
  <c r="Y15" i="65"/>
  <c r="X15" i="65"/>
  <c r="W15" i="65"/>
  <c r="Y14" i="65"/>
  <c r="X14" i="65"/>
  <c r="W14" i="65"/>
  <c r="Y13" i="65"/>
  <c r="X13" i="65"/>
  <c r="W13" i="65"/>
  <c r="Y12" i="65"/>
  <c r="AF12" i="65" s="1" a="1"/>
  <c r="X12" i="65"/>
  <c r="AD12" i="65" s="1" a="1"/>
  <c r="W12" i="65"/>
  <c r="AB12" i="65" s="1" a="1"/>
  <c r="AB12" i="65" l="1"/>
  <c r="AC13" i="65"/>
  <c r="AB13" i="65"/>
  <c r="AC12" i="65"/>
  <c r="AF12" i="65"/>
  <c r="AG13" i="65"/>
  <c r="AF13" i="65"/>
  <c r="AG12" i="65"/>
  <c r="AO12" i="65" s="1"/>
  <c r="AP12" i="65" s="1"/>
  <c r="AI12" i="65"/>
  <c r="AJ12" i="65" s="1"/>
  <c r="AD12" i="65"/>
  <c r="AE13" i="65"/>
  <c r="AD13" i="65"/>
  <c r="AE12" i="65"/>
  <c r="AL12" i="65" s="1"/>
  <c r="AM12" i="65" s="1"/>
  <c r="AG14" i="65"/>
  <c r="AF14" i="65"/>
  <c r="AD14" i="65"/>
  <c r="AE14" i="65" l="1"/>
  <c r="AC14" i="65"/>
  <c r="AB14" i="65"/>
  <c r="AB61" i="70"/>
  <c r="AC61" i="70" s="1"/>
  <c r="AB57" i="70"/>
  <c r="AC57" i="70" s="1"/>
  <c r="AB59" i="70"/>
  <c r="AC59" i="70" s="1"/>
  <c r="AD60" i="70" s="1"/>
  <c r="AB15" i="70"/>
  <c r="AC15" i="70" s="1"/>
  <c r="AB53" i="70"/>
  <c r="AC53" i="70" s="1"/>
  <c r="AB77" i="70"/>
  <c r="AC77" i="70" s="1"/>
  <c r="AB41" i="70"/>
  <c r="AC41" i="70" s="1"/>
  <c r="AB65" i="70"/>
  <c r="AC65" i="70" s="1"/>
  <c r="AB49" i="70"/>
  <c r="AC49" i="70" s="1"/>
  <c r="AD50" i="70" s="1"/>
  <c r="AB79" i="70"/>
  <c r="AC79" i="70" s="1"/>
  <c r="AD80" i="70" s="1"/>
  <c r="AB67" i="70"/>
  <c r="AC67" i="70" s="1"/>
  <c r="AD68" i="70" s="1"/>
  <c r="AB73" i="70"/>
  <c r="AC73" i="70" s="1"/>
  <c r="AD74" i="70" s="1"/>
  <c r="AB39" i="70"/>
  <c r="AC39" i="70" s="1"/>
  <c r="AD40" i="70" s="1"/>
  <c r="AB83" i="70"/>
  <c r="AC83" i="70" s="1"/>
  <c r="AB51" i="70"/>
  <c r="AC51" i="70" s="1"/>
  <c r="AB71" i="70"/>
  <c r="AC71" i="70" s="1"/>
  <c r="AB81" i="70"/>
  <c r="AC81" i="70" s="1"/>
  <c r="AD82" i="70" s="1"/>
  <c r="AB45" i="70"/>
  <c r="AC45" i="70" s="1"/>
  <c r="AB69" i="70"/>
  <c r="AC69" i="70" s="1"/>
  <c r="AD70" i="70" s="1"/>
  <c r="AB85" i="70"/>
  <c r="AC85" i="70" s="1"/>
  <c r="AB47" i="70"/>
  <c r="AC47" i="70" s="1"/>
  <c r="AB75" i="70"/>
  <c r="AC75" i="70" s="1"/>
  <c r="AB43" i="70"/>
  <c r="AC43" i="70" s="1"/>
  <c r="AD44" i="70" s="1"/>
  <c r="AB55" i="70"/>
  <c r="AC55" i="70" s="1"/>
  <c r="AD56" i="70" s="1"/>
  <c r="AB29" i="70"/>
  <c r="AC29" i="70" s="1"/>
  <c r="AD30" i="70" s="1"/>
  <c r="AB23" i="70"/>
  <c r="AC23" i="70" s="1"/>
  <c r="AB35" i="70"/>
  <c r="AC35" i="70" s="1"/>
  <c r="AB17" i="70"/>
  <c r="AC17" i="70" s="1"/>
  <c r="AD18" i="70" s="1"/>
  <c r="AB25" i="70"/>
  <c r="AC25" i="70" s="1"/>
  <c r="AD26" i="70" s="1"/>
  <c r="AB31" i="70"/>
  <c r="AC31" i="70" s="1"/>
  <c r="AD32" i="70" s="1"/>
  <c r="AB27" i="70"/>
  <c r="AC27" i="70" s="1"/>
  <c r="AB33" i="70"/>
  <c r="AC33" i="70" s="1"/>
  <c r="AB21" i="70"/>
  <c r="AC21" i="70" s="1"/>
  <c r="AB19" i="70"/>
  <c r="AC19" i="70" s="1"/>
  <c r="AD76" i="70" l="1"/>
  <c r="AD20" i="70"/>
  <c r="AD66" i="70"/>
  <c r="AD48" i="70"/>
  <c r="AE48" i="70" s="1"/>
  <c r="AV48" i="70" s="1"/>
  <c r="AD16" i="70"/>
  <c r="AE16" i="70" s="1"/>
  <c r="AD24" i="70"/>
  <c r="AD58" i="70"/>
  <c r="AE58" i="70" s="1"/>
  <c r="AV58" i="70" s="1"/>
  <c r="AD78" i="70"/>
  <c r="AD46" i="70"/>
  <c r="AE46" i="70" s="1"/>
  <c r="AV46" i="70" s="1"/>
  <c r="AD34" i="70"/>
  <c r="AD72" i="70"/>
  <c r="AE72" i="70" s="1"/>
  <c r="AV72" i="70" s="1"/>
  <c r="AD42" i="70"/>
  <c r="AE42" i="70" s="1"/>
  <c r="AV42" i="70" s="1"/>
  <c r="AD54" i="70"/>
  <c r="AE54" i="70" s="1"/>
  <c r="AV54" i="70" s="1"/>
  <c r="AD22" i="70"/>
  <c r="AD28" i="70"/>
  <c r="AD52" i="70"/>
  <c r="AE52" i="70" s="1"/>
  <c r="AV52" i="70" s="1"/>
  <c r="AD84" i="70"/>
  <c r="AE84" i="70" s="1"/>
  <c r="AV84" i="70" s="1"/>
  <c r="AE44" i="70"/>
  <c r="AV44" i="70" s="1"/>
  <c r="AL59" i="70"/>
  <c r="AM59" i="70" s="1"/>
  <c r="AQ61" i="70"/>
  <c r="AR61" i="70" s="1"/>
  <c r="AG57" i="70"/>
  <c r="AH57" i="70" s="1"/>
  <c r="AE76" i="70"/>
  <c r="AV76" i="70" s="1"/>
  <c r="AE80" i="70"/>
  <c r="AV80" i="70" s="1"/>
  <c r="AE70" i="70"/>
  <c r="AV70" i="70" s="1"/>
  <c r="AE68" i="70"/>
  <c r="AV68" i="70" s="1"/>
  <c r="AE74" i="70"/>
  <c r="AV74" i="70" s="1"/>
  <c r="AE66" i="70"/>
  <c r="AV66" i="70" s="1"/>
  <c r="AE78" i="70"/>
  <c r="AV78" i="70" s="1"/>
  <c r="AE82" i="70"/>
  <c r="AV82" i="70" s="1"/>
  <c r="AE60" i="70"/>
  <c r="AV60" i="70" s="1"/>
  <c r="AE56" i="70"/>
  <c r="AV56" i="70" s="1"/>
  <c r="AV16" i="70"/>
  <c r="AE50" i="70"/>
  <c r="AV50" i="70" s="1"/>
  <c r="AE40" i="70"/>
  <c r="AV40" i="70" s="1"/>
  <c r="AL15" i="70"/>
  <c r="AM15" i="70" s="1"/>
  <c r="AL67" i="70"/>
  <c r="AM67" i="70" s="1"/>
  <c r="AL71" i="70"/>
  <c r="AM71" i="70" s="1"/>
  <c r="AL49" i="70"/>
  <c r="AM49" i="70" s="1"/>
  <c r="AL43" i="70"/>
  <c r="AM43" i="70" s="1"/>
  <c r="AL65" i="70"/>
  <c r="AM65" i="70" s="1"/>
  <c r="AL51" i="70"/>
  <c r="AM51" i="70" s="1"/>
  <c r="AL81" i="70"/>
  <c r="AM81" i="70" s="1"/>
  <c r="AL85" i="70"/>
  <c r="AM85" i="70" s="1"/>
  <c r="AL53" i="70"/>
  <c r="AM53" i="70" s="1"/>
  <c r="AL41" i="70"/>
  <c r="AM41" i="70" s="1"/>
  <c r="AN42" i="70" s="1"/>
  <c r="AQ81" i="70"/>
  <c r="AR81" i="70" s="1"/>
  <c r="AQ31" i="70"/>
  <c r="AR31" i="70" s="1"/>
  <c r="AL27" i="70"/>
  <c r="AM27" i="70" s="1"/>
  <c r="AN28" i="70" s="1"/>
  <c r="AL19" i="70"/>
  <c r="AM19" i="70" s="1"/>
  <c r="AL17" i="70"/>
  <c r="AM17" i="70" s="1"/>
  <c r="AL21" i="70"/>
  <c r="AM21" i="70" s="1"/>
  <c r="AL29" i="70"/>
  <c r="AM29" i="70" s="1"/>
  <c r="AN66" i="70" l="1"/>
  <c r="AN20" i="70"/>
  <c r="AN52" i="70"/>
  <c r="AN16" i="70"/>
  <c r="AO16" i="70" s="1"/>
  <c r="AX16" i="70" s="1"/>
  <c r="AV8" i="70"/>
  <c r="AN50" i="70"/>
  <c r="AO50" i="70" s="1"/>
  <c r="AX50" i="70" s="1"/>
  <c r="AN18" i="70"/>
  <c r="AO18" i="70" s="1"/>
  <c r="AX18" i="70" s="1"/>
  <c r="AV6" i="70"/>
  <c r="AQ83" i="70"/>
  <c r="AR83" i="70" s="1"/>
  <c r="AS82" i="70" s="1"/>
  <c r="AT82" i="70" s="1"/>
  <c r="AY82" i="70" s="1"/>
  <c r="AQ27" i="70"/>
  <c r="AR27" i="70" s="1"/>
  <c r="AQ49" i="70"/>
  <c r="AR49" i="70" s="1"/>
  <c r="AL25" i="70"/>
  <c r="AM25" i="70" s="1"/>
  <c r="AL31" i="70"/>
  <c r="AM31" i="70" s="1"/>
  <c r="AN30" i="70" s="1"/>
  <c r="AL33" i="70"/>
  <c r="AM33" i="70" s="1"/>
  <c r="AQ29" i="70"/>
  <c r="AR29" i="70" s="1"/>
  <c r="AQ65" i="70"/>
  <c r="AR65" i="70" s="1"/>
  <c r="AL73" i="70"/>
  <c r="AM73" i="70" s="1"/>
  <c r="AL47" i="70"/>
  <c r="AM47" i="70" s="1"/>
  <c r="AL39" i="70"/>
  <c r="AM39" i="70" s="1"/>
  <c r="AL79" i="70"/>
  <c r="AM79" i="70" s="1"/>
  <c r="AL83" i="70"/>
  <c r="AM83" i="70" s="1"/>
  <c r="AL57" i="70"/>
  <c r="AM57" i="70" s="1"/>
  <c r="AL61" i="70"/>
  <c r="AM61" i="70" s="1"/>
  <c r="AN60" i="70" s="1"/>
  <c r="AQ59" i="70"/>
  <c r="AR59" i="70" s="1"/>
  <c r="AL23" i="70"/>
  <c r="AM23" i="70" s="1"/>
  <c r="AN22" i="70" s="1"/>
  <c r="AL35" i="70"/>
  <c r="AM35" i="70" s="1"/>
  <c r="AQ35" i="70"/>
  <c r="AR35" i="70" s="1"/>
  <c r="AQ43" i="70"/>
  <c r="AR43" i="70" s="1"/>
  <c r="AL55" i="70"/>
  <c r="AM55" i="70" s="1"/>
  <c r="AL69" i="70"/>
  <c r="AM69" i="70" s="1"/>
  <c r="AN68" i="70" s="1"/>
  <c r="AL45" i="70"/>
  <c r="AM45" i="70" s="1"/>
  <c r="AL77" i="70"/>
  <c r="AM77" i="70" s="1"/>
  <c r="AL75" i="70"/>
  <c r="AM75" i="70" s="1"/>
  <c r="AG39" i="70"/>
  <c r="AH39" i="70" s="1"/>
  <c r="AQ17" i="70"/>
  <c r="AR17" i="70" s="1"/>
  <c r="AQ45" i="70"/>
  <c r="AR45" i="70" s="1"/>
  <c r="AQ51" i="70"/>
  <c r="AR51" i="70" s="1"/>
  <c r="AG79" i="70"/>
  <c r="AH79" i="70" s="1"/>
  <c r="AG23" i="70"/>
  <c r="AH23" i="70" s="1"/>
  <c r="AQ25" i="70"/>
  <c r="AR25" i="70" s="1"/>
  <c r="AQ47" i="70"/>
  <c r="AR47" i="70" s="1"/>
  <c r="AQ53" i="70"/>
  <c r="AR53" i="70" s="1"/>
  <c r="AQ77" i="70"/>
  <c r="AR77" i="70" s="1"/>
  <c r="AG65" i="70"/>
  <c r="AH65" i="70" s="1"/>
  <c r="AI66" i="70" s="1"/>
  <c r="AQ39" i="70"/>
  <c r="AR39" i="70" s="1"/>
  <c r="AQ67" i="70"/>
  <c r="AR67" i="70" s="1"/>
  <c r="AQ75" i="70"/>
  <c r="AR75" i="70" s="1"/>
  <c r="AQ69" i="70"/>
  <c r="AR69" i="70" s="1"/>
  <c r="AQ85" i="70"/>
  <c r="AR85" i="70" s="1"/>
  <c r="AG77" i="70"/>
  <c r="AH77" i="70" s="1"/>
  <c r="AQ57" i="70"/>
  <c r="AR57" i="70" s="1"/>
  <c r="AG25" i="70"/>
  <c r="AH25" i="70" s="1"/>
  <c r="AQ21" i="70"/>
  <c r="AR21" i="70" s="1"/>
  <c r="AQ33" i="70"/>
  <c r="AR33" i="70" s="1"/>
  <c r="AG27" i="70"/>
  <c r="AH27" i="70" s="1"/>
  <c r="AQ23" i="70"/>
  <c r="AR23" i="70" s="1"/>
  <c r="AQ19" i="70"/>
  <c r="AR19" i="70" s="1"/>
  <c r="AQ55" i="70"/>
  <c r="AR55" i="70" s="1"/>
  <c r="AQ71" i="70"/>
  <c r="AR71" i="70" s="1"/>
  <c r="AQ79" i="70"/>
  <c r="AR79" i="70" s="1"/>
  <c r="AQ41" i="70"/>
  <c r="AR41" i="70" s="1"/>
  <c r="AQ73" i="70"/>
  <c r="AR73" i="70" s="1"/>
  <c r="AQ15" i="70"/>
  <c r="AR15" i="70" s="1"/>
  <c r="AG75" i="70"/>
  <c r="AH75" i="70" s="1"/>
  <c r="AG33" i="70"/>
  <c r="AH33" i="70" s="1"/>
  <c r="AG15" i="70"/>
  <c r="AH15" i="70" s="1"/>
  <c r="AG69" i="70"/>
  <c r="AH69" i="70" s="1"/>
  <c r="AG85" i="70"/>
  <c r="AH85" i="70" s="1"/>
  <c r="AG21" i="70"/>
  <c r="AH21" i="70" s="1"/>
  <c r="AG29" i="70"/>
  <c r="AH29" i="70" s="1"/>
  <c r="AG41" i="70"/>
  <c r="AH41" i="70" s="1"/>
  <c r="AG43" i="70"/>
  <c r="AH43" i="70" s="1"/>
  <c r="AG67" i="70"/>
  <c r="AH67" i="70" s="1"/>
  <c r="AG71" i="70"/>
  <c r="AH71" i="70" s="1"/>
  <c r="AG49" i="70"/>
  <c r="AH49" i="70" s="1"/>
  <c r="AG31" i="70"/>
  <c r="AH31" i="70" s="1"/>
  <c r="AG35" i="70"/>
  <c r="AH35" i="70" s="1"/>
  <c r="AG73" i="70"/>
  <c r="AH73" i="70" s="1"/>
  <c r="AG51" i="70"/>
  <c r="AH51" i="70" s="1"/>
  <c r="AG81" i="70"/>
  <c r="AH81" i="70" s="1"/>
  <c r="AG17" i="70"/>
  <c r="AH17" i="70" s="1"/>
  <c r="AG19" i="70"/>
  <c r="AH19" i="70" s="1"/>
  <c r="AG55" i="70"/>
  <c r="AH55" i="70" s="1"/>
  <c r="AG83" i="70"/>
  <c r="AH83" i="70" s="1"/>
  <c r="AG45" i="70"/>
  <c r="AH45" i="70" s="1"/>
  <c r="AG53" i="70"/>
  <c r="AH53" i="70" s="1"/>
  <c r="AI54" i="70" s="1"/>
  <c r="AG47" i="70"/>
  <c r="AH47" i="70" s="1"/>
  <c r="AG59" i="70"/>
  <c r="AH59" i="70" s="1"/>
  <c r="AI58" i="70" s="1"/>
  <c r="AG61" i="70"/>
  <c r="AH61" i="70" s="1"/>
  <c r="AV7" i="70"/>
  <c r="AO66" i="70"/>
  <c r="AX66" i="70" s="1"/>
  <c r="AV5" i="70"/>
  <c r="AO52" i="70"/>
  <c r="AX52" i="70" s="1"/>
  <c r="AO42" i="70"/>
  <c r="AX42" i="70" s="1"/>
  <c r="AE34" i="70"/>
  <c r="AV34" i="70" s="1"/>
  <c r="AE22" i="70"/>
  <c r="AV22" i="70" s="1"/>
  <c r="AE32" i="70"/>
  <c r="AV32" i="70" s="1"/>
  <c r="AE26" i="70"/>
  <c r="AV26" i="70" s="1"/>
  <c r="AE28" i="70"/>
  <c r="AV28" i="70" s="1"/>
  <c r="AE20" i="70"/>
  <c r="AV20" i="70" s="1"/>
  <c r="AE24" i="70"/>
  <c r="AV24" i="70" s="1"/>
  <c r="AE18" i="70"/>
  <c r="AV18" i="70" s="1"/>
  <c r="AE30" i="70"/>
  <c r="AV30" i="70" s="1"/>
  <c r="AO28" i="70"/>
  <c r="AX28" i="70" s="1"/>
  <c r="AS66" i="70" l="1"/>
  <c r="AN76" i="70"/>
  <c r="AS74" i="70"/>
  <c r="AS42" i="70"/>
  <c r="AI80" i="70"/>
  <c r="AS24" i="70"/>
  <c r="AI16" i="70"/>
  <c r="AI22" i="70"/>
  <c r="AS22" i="70"/>
  <c r="AT22" i="70" s="1"/>
  <c r="AY22" i="70" s="1"/>
  <c r="AS58" i="70"/>
  <c r="AS18" i="70"/>
  <c r="AI42" i="70"/>
  <c r="AJ42" i="70" s="1"/>
  <c r="AW42" i="70" s="1"/>
  <c r="AS34" i="70"/>
  <c r="AT34" i="70" s="1"/>
  <c r="AY34" i="70" s="1"/>
  <c r="AS46" i="70"/>
  <c r="AT46" i="70" s="1"/>
  <c r="AY46" i="70" s="1"/>
  <c r="AI40" i="70"/>
  <c r="AJ40" i="70" s="1"/>
  <c r="AW40" i="70" s="1"/>
  <c r="AI30" i="70"/>
  <c r="AJ30" i="70" s="1"/>
  <c r="AW30" i="70" s="1"/>
  <c r="AI70" i="70"/>
  <c r="AJ70" i="70" s="1"/>
  <c r="AW70" i="70" s="1"/>
  <c r="AI34" i="70"/>
  <c r="AJ34" i="70" s="1"/>
  <c r="AW34" i="70" s="1"/>
  <c r="AV4" i="70"/>
  <c r="AI26" i="70"/>
  <c r="AS70" i="70"/>
  <c r="AT70" i="70" s="1"/>
  <c r="AY70" i="70" s="1"/>
  <c r="AS52" i="70"/>
  <c r="AT52" i="70" s="1"/>
  <c r="AY52" i="70" s="1"/>
  <c r="AS76" i="70"/>
  <c r="AT76" i="70" s="1"/>
  <c r="AY76" i="70" s="1"/>
  <c r="AI46" i="70"/>
  <c r="AN58" i="70"/>
  <c r="AO58" i="70" s="1"/>
  <c r="AX58" i="70" s="1"/>
  <c r="AI20" i="70"/>
  <c r="AN74" i="70"/>
  <c r="AO74" i="70" s="1"/>
  <c r="AX74" i="70" s="1"/>
  <c r="AI78" i="70"/>
  <c r="AJ78" i="70" s="1"/>
  <c r="AW78" i="70" s="1"/>
  <c r="AI82" i="70"/>
  <c r="AJ82" i="70" s="1"/>
  <c r="AW82" i="70" s="1"/>
  <c r="AN40" i="70"/>
  <c r="AO40" i="70" s="1"/>
  <c r="AX40" i="70" s="1"/>
  <c r="AI18" i="70"/>
  <c r="AJ18" i="70" s="1"/>
  <c r="AW18" i="70" s="1"/>
  <c r="AO44" i="70"/>
  <c r="AX44" i="70" s="1"/>
  <c r="AN46" i="70"/>
  <c r="AO46" i="70" s="1"/>
  <c r="AX46" i="70" s="1"/>
  <c r="AT28" i="70"/>
  <c r="AY28" i="70" s="1"/>
  <c r="AS30" i="70"/>
  <c r="AT30" i="70" s="1"/>
  <c r="AY30" i="70" s="1"/>
  <c r="AN70" i="70"/>
  <c r="AO70" i="70" s="1"/>
  <c r="AX70" i="70" s="1"/>
  <c r="AN34" i="70"/>
  <c r="AO34" i="70" s="1"/>
  <c r="AX34" i="70" s="1"/>
  <c r="AI52" i="70"/>
  <c r="AJ52" i="70" s="1"/>
  <c r="AW52" i="70" s="1"/>
  <c r="AS40" i="70"/>
  <c r="AN56" i="70"/>
  <c r="AO56" i="70" s="1"/>
  <c r="AX56" i="70" s="1"/>
  <c r="AN32" i="70"/>
  <c r="AO32" i="70" s="1"/>
  <c r="AX32" i="70" s="1"/>
  <c r="AN44" i="70"/>
  <c r="AI56" i="70"/>
  <c r="AJ56" i="70" s="1"/>
  <c r="AW56" i="70" s="1"/>
  <c r="AN48" i="70"/>
  <c r="AO48" i="70" s="1"/>
  <c r="AX48" i="70" s="1"/>
  <c r="AN78" i="70"/>
  <c r="AO78" i="70" s="1"/>
  <c r="AX78" i="70" s="1"/>
  <c r="AS68" i="70"/>
  <c r="AT68" i="70" s="1"/>
  <c r="AY68" i="70" s="1"/>
  <c r="AI32" i="70"/>
  <c r="AJ32" i="70" s="1"/>
  <c r="AW32" i="70" s="1"/>
  <c r="AS80" i="70"/>
  <c r="AT80" i="70" s="1"/>
  <c r="AY80" i="70" s="1"/>
  <c r="AS44" i="70"/>
  <c r="AT44" i="70" s="1"/>
  <c r="AN26" i="70"/>
  <c r="AO26" i="70" s="1"/>
  <c r="AX26" i="70" s="1"/>
  <c r="AN72" i="70"/>
  <c r="AO72" i="70" s="1"/>
  <c r="AX72" i="70" s="1"/>
  <c r="AI76" i="70"/>
  <c r="AJ76" i="70" s="1"/>
  <c r="AW76" i="70" s="1"/>
  <c r="AS16" i="70"/>
  <c r="AT16" i="70" s="1"/>
  <c r="AY16" i="70" s="1"/>
  <c r="AS72" i="70"/>
  <c r="AS78" i="70"/>
  <c r="AT78" i="70" s="1"/>
  <c r="AY78" i="70" s="1"/>
  <c r="AS50" i="70"/>
  <c r="AI74" i="70"/>
  <c r="AJ74" i="70" s="1"/>
  <c r="AW74" i="70" s="1"/>
  <c r="AI50" i="70"/>
  <c r="AJ50" i="70" s="1"/>
  <c r="AW50" i="70" s="1"/>
  <c r="AI72" i="70"/>
  <c r="AJ72" i="70" s="1"/>
  <c r="AW72" i="70" s="1"/>
  <c r="AS56" i="70"/>
  <c r="AT56" i="70" s="1"/>
  <c r="AY56" i="70" s="1"/>
  <c r="AS54" i="70"/>
  <c r="AT54" i="70" s="1"/>
  <c r="AY54" i="70" s="1"/>
  <c r="AS28" i="70"/>
  <c r="AN84" i="70"/>
  <c r="AO84" i="70" s="1"/>
  <c r="AX84" i="70" s="1"/>
  <c r="AI68" i="70"/>
  <c r="AJ68" i="70" s="1"/>
  <c r="AW68" i="70" s="1"/>
  <c r="AS20" i="70"/>
  <c r="AT20" i="70" s="1"/>
  <c r="AY20" i="70" s="1"/>
  <c r="AS48" i="70"/>
  <c r="AT48" i="70" s="1"/>
  <c r="AY48" i="70" s="1"/>
  <c r="AO22" i="70"/>
  <c r="AX22" i="70" s="1"/>
  <c r="AN24" i="70"/>
  <c r="AO24" i="70" s="1"/>
  <c r="AX24" i="70" s="1"/>
  <c r="AS84" i="70"/>
  <c r="AT84" i="70" s="1"/>
  <c r="AY84" i="70" s="1"/>
  <c r="AN82" i="70"/>
  <c r="AO82" i="70" s="1"/>
  <c r="AX82" i="70" s="1"/>
  <c r="AI84" i="70"/>
  <c r="AJ84" i="70" s="1"/>
  <c r="AW84" i="70" s="1"/>
  <c r="AN80" i="70"/>
  <c r="AO80" i="70" s="1"/>
  <c r="AX80" i="70" s="1"/>
  <c r="AJ58" i="70"/>
  <c r="AW58" i="70" s="1"/>
  <c r="AI60" i="70"/>
  <c r="AJ60" i="70" s="1"/>
  <c r="AW60" i="70" s="1"/>
  <c r="AI44" i="70"/>
  <c r="AJ44" i="70" s="1"/>
  <c r="AW44" i="70" s="1"/>
  <c r="AS26" i="70"/>
  <c r="AT26" i="70" s="1"/>
  <c r="AY26" i="70" s="1"/>
  <c r="AS60" i="70"/>
  <c r="AT60" i="70" s="1"/>
  <c r="AY60" i="70" s="1"/>
  <c r="AN54" i="70"/>
  <c r="AO54" i="70" s="1"/>
  <c r="AX54" i="70" s="1"/>
  <c r="AI48" i="70"/>
  <c r="AJ48" i="70" s="1"/>
  <c r="AW48" i="70" s="1"/>
  <c r="AI28" i="70"/>
  <c r="AJ28" i="70" s="1"/>
  <c r="AW28" i="70" s="1"/>
  <c r="AI24" i="70"/>
  <c r="AJ24" i="70" s="1"/>
  <c r="AW24" i="70" s="1"/>
  <c r="AO60" i="70"/>
  <c r="AX60" i="70" s="1"/>
  <c r="AS32" i="70"/>
  <c r="AT32" i="70" s="1"/>
  <c r="AY32" i="70" s="1"/>
  <c r="AV3" i="70"/>
  <c r="AO68" i="70"/>
  <c r="AX68" i="70" s="1"/>
  <c r="AJ22" i="70"/>
  <c r="AW22" i="70" s="1"/>
  <c r="AO76" i="70"/>
  <c r="AX76" i="70" s="1"/>
  <c r="AT40" i="70"/>
  <c r="AY40" i="70" s="1"/>
  <c r="AT42" i="70"/>
  <c r="AY42" i="70" s="1"/>
  <c r="AT66" i="70"/>
  <c r="AY66" i="70" s="1"/>
  <c r="AO30" i="70"/>
  <c r="AX30" i="70" s="1"/>
  <c r="AT18" i="70"/>
  <c r="AY18" i="70" s="1"/>
  <c r="AJ16" i="70"/>
  <c r="AW16" i="70" s="1"/>
  <c r="AT72" i="70"/>
  <c r="AY72" i="70" s="1"/>
  <c r="AT58" i="70"/>
  <c r="AY58" i="70" s="1"/>
  <c r="AT50" i="70"/>
  <c r="AY50" i="70" s="1"/>
  <c r="AT24" i="70"/>
  <c r="AY24" i="70" s="1"/>
  <c r="AT74" i="70"/>
  <c r="AY74" i="70" s="1"/>
  <c r="AJ26" i="70"/>
  <c r="AW26" i="70" s="1"/>
  <c r="AJ80" i="70"/>
  <c r="AW80" i="70" s="1"/>
  <c r="AJ46" i="70"/>
  <c r="AW46" i="70" s="1"/>
  <c r="AJ54" i="70"/>
  <c r="AW54" i="70" s="1"/>
  <c r="AJ20" i="70"/>
  <c r="AW20" i="70" s="1"/>
  <c r="AJ66" i="70"/>
  <c r="AW66" i="70" s="1"/>
  <c r="AO20" i="70"/>
  <c r="AX20" i="70" s="1"/>
  <c r="AX8" i="70" l="1"/>
  <c r="AX6" i="70"/>
  <c r="AX4" i="70"/>
  <c r="AW8" i="70"/>
  <c r="AY8" i="70"/>
  <c r="AY6" i="70"/>
  <c r="AW4" i="70"/>
  <c r="AW6" i="70"/>
  <c r="AY4" i="70"/>
  <c r="AX7" i="70"/>
  <c r="AX3" i="70"/>
  <c r="AY3" i="70"/>
  <c r="AW3" i="70"/>
  <c r="AY5" i="70"/>
  <c r="AX5" i="70"/>
  <c r="AY7" i="70"/>
  <c r="AW5" i="70"/>
  <c r="AW7" i="70"/>
</calcChain>
</file>

<file path=xl/sharedStrings.xml><?xml version="1.0" encoding="utf-8"?>
<sst xmlns="http://schemas.openxmlformats.org/spreadsheetml/2006/main" count="4112" uniqueCount="208">
  <si>
    <t>blank</t>
  </si>
  <si>
    <t>Zr-1</t>
  </si>
  <si>
    <t>Zr-2</t>
  </si>
  <si>
    <t>Zr-3</t>
  </si>
  <si>
    <t>Zr-4</t>
  </si>
  <si>
    <t>Zr-5</t>
  </si>
  <si>
    <t>1ppm Mo</t>
  </si>
  <si>
    <t>1 ppm Mo</t>
  </si>
  <si>
    <t>value</t>
  </si>
  <si>
    <t xml:space="preserve"> </t>
  </si>
  <si>
    <t>Sequence</t>
  </si>
  <si>
    <t>Date</t>
  </si>
  <si>
    <t>ID</t>
  </si>
  <si>
    <t>Observed signal, blank corrected (V)</t>
  </si>
  <si>
    <t>Linear regression</t>
  </si>
  <si>
    <t>Isotopic composition measurements of a mixture of NRC ZIRC-1 zirconium isotopic standard and NIST SRM 987 strontium isotopic standard</t>
  </si>
  <si>
    <r>
      <rPr>
        <b/>
        <vertAlign val="superscript"/>
        <sz val="9"/>
        <rFont val="Arial"/>
        <family val="2"/>
      </rPr>
      <t>91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 xml:space="preserve">Zr </t>
    </r>
    <r>
      <rPr>
        <b/>
        <i/>
        <sz val="9"/>
        <rFont val="Arial"/>
        <family val="2"/>
      </rPr>
      <t>vs.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88</t>
    </r>
    <r>
      <rPr>
        <b/>
        <sz val="9"/>
        <rFont val="Arial"/>
        <family val="2"/>
      </rPr>
      <t>Sr/</t>
    </r>
    <r>
      <rPr>
        <b/>
        <vertAlign val="superscript"/>
        <sz val="9"/>
        <rFont val="Arial"/>
        <family val="2"/>
      </rPr>
      <t>86</t>
    </r>
    <r>
      <rPr>
        <b/>
        <sz val="9"/>
        <rFont val="Arial"/>
        <family val="2"/>
      </rPr>
      <t>Sr</t>
    </r>
  </si>
  <si>
    <r>
      <rPr>
        <b/>
        <vertAlign val="superscript"/>
        <sz val="9"/>
        <rFont val="Arial"/>
        <family val="2"/>
      </rPr>
      <t>92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 xml:space="preserve">Zr </t>
    </r>
    <r>
      <rPr>
        <b/>
        <i/>
        <sz val="9"/>
        <rFont val="Arial"/>
        <family val="2"/>
      </rPr>
      <t>vs.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91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</si>
  <si>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94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 xml:space="preserve">Zr </t>
    </r>
    <r>
      <rPr>
        <b/>
        <i/>
        <sz val="9"/>
        <rFont val="Arial"/>
        <family val="2"/>
      </rPr>
      <t>vs.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91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</si>
  <si>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96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 xml:space="preserve">Zr </t>
    </r>
    <r>
      <rPr>
        <b/>
        <i/>
        <sz val="9"/>
        <rFont val="Arial"/>
        <family val="2"/>
      </rPr>
      <t>vs.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91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</si>
  <si>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</si>
  <si>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91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</si>
  <si>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92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</si>
  <si>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94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</si>
  <si>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95</t>
    </r>
    <r>
      <rPr>
        <b/>
        <sz val="9"/>
        <rFont val="Arial"/>
        <family val="2"/>
      </rPr>
      <t>Mo</t>
    </r>
  </si>
  <si>
    <r>
      <rPr>
        <b/>
        <vertAlign val="superscript"/>
        <sz val="9"/>
        <rFont val="Arial"/>
        <family val="2"/>
      </rPr>
      <t>96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</si>
  <si>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92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</si>
  <si>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94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</si>
  <si>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96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</si>
  <si>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91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>Zr</t>
    </r>
  </si>
  <si>
    <r>
      <rPr>
        <b/>
        <vertAlign val="superscript"/>
        <sz val="9"/>
        <rFont val="Arial"/>
        <family val="2"/>
      </rPr>
      <t>85</t>
    </r>
    <r>
      <rPr>
        <b/>
        <sz val="9"/>
        <rFont val="Arial"/>
        <family val="2"/>
      </rPr>
      <t>Rb</t>
    </r>
  </si>
  <si>
    <r>
      <rPr>
        <b/>
        <vertAlign val="superscript"/>
        <sz val="9"/>
        <rFont val="Arial"/>
        <family val="2"/>
      </rPr>
      <t>87</t>
    </r>
    <r>
      <rPr>
        <b/>
        <sz val="9"/>
        <rFont val="Arial"/>
        <family val="2"/>
      </rPr>
      <t>Rb</t>
    </r>
  </si>
  <si>
    <r>
      <rPr>
        <b/>
        <vertAlign val="superscript"/>
        <sz val="9"/>
        <rFont val="Arial"/>
        <family val="2"/>
      </rPr>
      <t>88</t>
    </r>
    <r>
      <rPr>
        <b/>
        <sz val="9"/>
        <rFont val="Arial"/>
        <family val="2"/>
      </rPr>
      <t>Sr</t>
    </r>
  </si>
  <si>
    <r>
      <rPr>
        <b/>
        <vertAlign val="superscript"/>
        <sz val="9"/>
        <rFont val="Arial"/>
        <family val="2"/>
      </rPr>
      <t>85</t>
    </r>
    <r>
      <rPr>
        <b/>
        <sz val="9"/>
        <rFont val="Arial"/>
        <family val="2"/>
      </rPr>
      <t>Rb/</t>
    </r>
    <r>
      <rPr>
        <b/>
        <vertAlign val="superscript"/>
        <sz val="9"/>
        <rFont val="Arial"/>
        <family val="2"/>
      </rPr>
      <t>87</t>
    </r>
    <r>
      <rPr>
        <b/>
        <sz val="9"/>
        <rFont val="Arial"/>
        <family val="2"/>
      </rPr>
      <t>Rb</t>
    </r>
  </si>
  <si>
    <r>
      <rPr>
        <b/>
        <vertAlign val="superscript"/>
        <sz val="9"/>
        <rFont val="Arial"/>
        <family val="2"/>
      </rPr>
      <t>91</t>
    </r>
    <r>
      <rPr>
        <b/>
        <sz val="9"/>
        <rFont val="Arial"/>
        <family val="2"/>
      </rPr>
      <t>Zr/</t>
    </r>
    <r>
      <rPr>
        <b/>
        <vertAlign val="superscript"/>
        <sz val="9"/>
        <rFont val="Arial"/>
        <family val="2"/>
      </rPr>
      <t>90</t>
    </r>
    <r>
      <rPr>
        <b/>
        <sz val="9"/>
        <rFont val="Arial"/>
        <family val="2"/>
      </rPr>
      <t xml:space="preserve">Zr </t>
    </r>
    <r>
      <rPr>
        <b/>
        <i/>
        <sz val="9"/>
        <rFont val="Arial"/>
        <family val="2"/>
      </rPr>
      <t>vs.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85</t>
    </r>
    <r>
      <rPr>
        <b/>
        <sz val="9"/>
        <rFont val="Arial"/>
        <family val="2"/>
      </rPr>
      <t>Rb/</t>
    </r>
    <r>
      <rPr>
        <b/>
        <vertAlign val="superscript"/>
        <sz val="9"/>
        <rFont val="Arial"/>
        <family val="2"/>
      </rPr>
      <t>87</t>
    </r>
    <r>
      <rPr>
        <b/>
        <sz val="9"/>
        <rFont val="Arial"/>
        <family val="2"/>
      </rPr>
      <t>Rb</t>
    </r>
  </si>
  <si>
    <r>
      <rPr>
        <b/>
        <vertAlign val="superscript"/>
        <sz val="9"/>
        <rFont val="Arial"/>
        <family val="2"/>
      </rPr>
      <t>86</t>
    </r>
    <r>
      <rPr>
        <b/>
        <sz val="9"/>
        <rFont val="Arial"/>
        <family val="2"/>
      </rPr>
      <t>Sr</t>
    </r>
  </si>
  <si>
    <r>
      <rPr>
        <b/>
        <vertAlign val="superscript"/>
        <sz val="9"/>
        <rFont val="Arial"/>
        <family val="2"/>
      </rPr>
      <t>88</t>
    </r>
    <r>
      <rPr>
        <b/>
        <sz val="9"/>
        <rFont val="Arial"/>
        <family val="2"/>
      </rPr>
      <t>Sr/</t>
    </r>
    <r>
      <rPr>
        <b/>
        <vertAlign val="superscript"/>
        <sz val="9"/>
        <rFont val="Arial"/>
        <family val="2"/>
      </rPr>
      <t>86</t>
    </r>
    <r>
      <rPr>
        <b/>
        <sz val="9"/>
        <rFont val="Arial"/>
        <family val="2"/>
      </rPr>
      <t>Sr</t>
    </r>
  </si>
  <si>
    <r>
      <t>Zr</t>
    </r>
    <r>
      <rPr>
        <b/>
        <vertAlign val="superscript"/>
        <sz val="9"/>
        <rFont val="Arial"/>
        <family val="2"/>
      </rPr>
      <t>90</t>
    </r>
  </si>
  <si>
    <r>
      <t>Zr</t>
    </r>
    <r>
      <rPr>
        <b/>
        <vertAlign val="superscript"/>
        <sz val="9"/>
        <rFont val="Arial"/>
        <family val="2"/>
      </rPr>
      <t>91</t>
    </r>
    <r>
      <rPr>
        <sz val="11"/>
        <color theme="1"/>
        <rFont val="Calibri"/>
        <family val="2"/>
        <scheme val="minor"/>
      </rPr>
      <t/>
    </r>
  </si>
  <si>
    <r>
      <t>Zr</t>
    </r>
    <r>
      <rPr>
        <b/>
        <vertAlign val="superscript"/>
        <sz val="9"/>
        <rFont val="Arial"/>
        <family val="2"/>
      </rPr>
      <t>92</t>
    </r>
    <r>
      <rPr>
        <sz val="11"/>
        <color theme="1"/>
        <rFont val="Calibri"/>
        <family val="2"/>
        <scheme val="minor"/>
      </rPr>
      <t/>
    </r>
  </si>
  <si>
    <r>
      <t>Zr</t>
    </r>
    <r>
      <rPr>
        <b/>
        <vertAlign val="superscript"/>
        <sz val="9"/>
        <rFont val="Arial"/>
        <family val="2"/>
      </rPr>
      <t>94</t>
    </r>
  </si>
  <si>
    <r>
      <t>Zr</t>
    </r>
    <r>
      <rPr>
        <b/>
        <vertAlign val="superscript"/>
        <sz val="9"/>
        <rFont val="Arial"/>
        <family val="2"/>
      </rPr>
      <t>96</t>
    </r>
  </si>
  <si>
    <r>
      <rPr>
        <b/>
        <vertAlign val="superscript"/>
        <sz val="9"/>
        <color theme="1"/>
        <rFont val="Arial"/>
        <family val="2"/>
      </rPr>
      <t>92/90</t>
    </r>
    <r>
      <rPr>
        <b/>
        <sz val="9"/>
        <color theme="1"/>
        <rFont val="Arial"/>
        <family val="2"/>
      </rPr>
      <t>Zr</t>
    </r>
  </si>
  <si>
    <r>
      <rPr>
        <b/>
        <vertAlign val="superscript"/>
        <sz val="9"/>
        <color theme="1"/>
        <rFont val="Arial"/>
        <family val="2"/>
      </rPr>
      <t>94/90</t>
    </r>
    <r>
      <rPr>
        <b/>
        <sz val="9"/>
        <color theme="1"/>
        <rFont val="Arial"/>
        <family val="2"/>
      </rPr>
      <t>Zr</t>
    </r>
  </si>
  <si>
    <r>
      <rPr>
        <b/>
        <vertAlign val="superscript"/>
        <sz val="9"/>
        <color theme="1"/>
        <rFont val="Arial"/>
        <family val="2"/>
      </rPr>
      <t>96/90</t>
    </r>
    <r>
      <rPr>
        <b/>
        <sz val="9"/>
        <color theme="1"/>
        <rFont val="Arial"/>
        <family val="2"/>
      </rPr>
      <t>Zr</t>
    </r>
  </si>
  <si>
    <t>The solutions contain ca. 3 mg/kg Zr</t>
  </si>
  <si>
    <t>Isotopic composition measurements of NRC ZIRC-1 zirconium isotopic standard</t>
  </si>
  <si>
    <r>
      <rPr>
        <b/>
        <vertAlign val="superscript"/>
        <sz val="9"/>
        <color theme="1"/>
        <rFont val="Arial"/>
        <family val="2"/>
      </rPr>
      <t>92</t>
    </r>
    <r>
      <rPr>
        <b/>
        <sz val="9"/>
        <color theme="1"/>
        <rFont val="Arial"/>
        <family val="2"/>
      </rPr>
      <t>Zr/</t>
    </r>
    <r>
      <rPr>
        <b/>
        <vertAlign val="superscript"/>
        <sz val="9"/>
        <color theme="1"/>
        <rFont val="Arial"/>
        <family val="2"/>
      </rPr>
      <t>90</t>
    </r>
    <r>
      <rPr>
        <b/>
        <sz val="9"/>
        <color theme="1"/>
        <rFont val="Arial"/>
        <family val="2"/>
      </rPr>
      <t>Zr</t>
    </r>
  </si>
  <si>
    <r>
      <t xml:space="preserve">Zr isotope ratio </t>
    </r>
    <r>
      <rPr>
        <b/>
        <i/>
        <sz val="9"/>
        <rFont val="Arial"/>
        <family val="2"/>
      </rPr>
      <t>R</t>
    </r>
    <r>
      <rPr>
        <b/>
        <vertAlign val="subscript"/>
        <sz val="9"/>
        <rFont val="Arial"/>
        <family val="2"/>
      </rPr>
      <t>91/90</t>
    </r>
    <r>
      <rPr>
        <b/>
        <sz val="9"/>
        <rFont val="Arial"/>
        <family val="2"/>
      </rPr>
      <t xml:space="preserve"> in NRC ZIRC-1</t>
    </r>
  </si>
  <si>
    <r>
      <rPr>
        <b/>
        <vertAlign val="superscript"/>
        <sz val="9"/>
        <color theme="1"/>
        <rFont val="Arial"/>
        <family val="2"/>
      </rPr>
      <t>94</t>
    </r>
    <r>
      <rPr>
        <b/>
        <sz val="9"/>
        <color theme="1"/>
        <rFont val="Arial"/>
        <family val="2"/>
      </rPr>
      <t>Zr/</t>
    </r>
    <r>
      <rPr>
        <b/>
        <vertAlign val="superscript"/>
        <sz val="9"/>
        <color theme="1"/>
        <rFont val="Arial"/>
        <family val="2"/>
      </rPr>
      <t>90</t>
    </r>
    <r>
      <rPr>
        <b/>
        <sz val="9"/>
        <color theme="1"/>
        <rFont val="Arial"/>
        <family val="2"/>
      </rPr>
      <t>Zr</t>
    </r>
  </si>
  <si>
    <r>
      <t xml:space="preserve">Sr isotope ratio </t>
    </r>
    <r>
      <rPr>
        <b/>
        <i/>
        <sz val="9"/>
        <rFont val="Arial"/>
        <family val="2"/>
      </rPr>
      <t>R</t>
    </r>
    <r>
      <rPr>
        <b/>
        <vertAlign val="subscript"/>
        <sz val="9"/>
        <rFont val="Arial"/>
        <family val="2"/>
      </rPr>
      <t>88/86</t>
    </r>
    <r>
      <rPr>
        <b/>
        <sz val="9"/>
        <rFont val="Arial"/>
        <family val="2"/>
      </rPr>
      <t xml:space="preserve"> in NIST SRM 987</t>
    </r>
  </si>
  <si>
    <r>
      <t xml:space="preserve">Rb isotope ratio </t>
    </r>
    <r>
      <rPr>
        <b/>
        <i/>
        <sz val="9"/>
        <rFont val="Arial"/>
        <family val="2"/>
      </rPr>
      <t>R</t>
    </r>
    <r>
      <rPr>
        <b/>
        <vertAlign val="subscript"/>
        <sz val="9"/>
        <rFont val="Arial"/>
        <family val="2"/>
      </rPr>
      <t>85/87</t>
    </r>
    <r>
      <rPr>
        <b/>
        <sz val="9"/>
        <rFont val="Arial"/>
        <family val="2"/>
      </rPr>
      <t xml:space="preserve"> in NIST SRM 984</t>
    </r>
  </si>
  <si>
    <t>Calibrated isotope ratio</t>
  </si>
  <si>
    <r>
      <rPr>
        <b/>
        <vertAlign val="superscript"/>
        <sz val="9"/>
        <color theme="1"/>
        <rFont val="Arial"/>
        <family val="2"/>
      </rPr>
      <t>91</t>
    </r>
    <r>
      <rPr>
        <b/>
        <sz val="9"/>
        <color theme="1"/>
        <rFont val="Arial"/>
        <family val="2"/>
      </rPr>
      <t>Zr/</t>
    </r>
    <r>
      <rPr>
        <b/>
        <vertAlign val="superscript"/>
        <sz val="9"/>
        <color theme="1"/>
        <rFont val="Arial"/>
        <family val="2"/>
      </rPr>
      <t>90</t>
    </r>
    <r>
      <rPr>
        <b/>
        <sz val="9"/>
        <color theme="1"/>
        <rFont val="Arial"/>
        <family val="2"/>
      </rPr>
      <t>Zr</t>
    </r>
  </si>
  <si>
    <t>Log isotope ratios</t>
  </si>
  <si>
    <t>Molybdenum-corrected isotope ratios (V/V)</t>
  </si>
  <si>
    <t>Calibrated isotope ratios</t>
  </si>
  <si>
    <t>VALUE</t>
  </si>
  <si>
    <t>UNCERTAINTY</t>
  </si>
  <si>
    <r>
      <rPr>
        <b/>
        <vertAlign val="superscript"/>
        <sz val="9"/>
        <color theme="1"/>
        <rFont val="Arial"/>
        <family val="2"/>
      </rPr>
      <t>96</t>
    </r>
    <r>
      <rPr>
        <b/>
        <sz val="9"/>
        <color theme="1"/>
        <rFont val="Arial"/>
        <family val="2"/>
      </rPr>
      <t>Zr/</t>
    </r>
    <r>
      <rPr>
        <b/>
        <vertAlign val="superscript"/>
        <sz val="9"/>
        <color theme="1"/>
        <rFont val="Arial"/>
        <family val="2"/>
      </rPr>
      <t>90</t>
    </r>
    <r>
      <rPr>
        <b/>
        <sz val="9"/>
        <color theme="1"/>
        <rFont val="Arial"/>
        <family val="2"/>
      </rPr>
      <t>Zr</t>
    </r>
  </si>
  <si>
    <t>SLOPE (b)</t>
  </si>
  <si>
    <t>INTERCEPT (a)</t>
  </si>
  <si>
    <t>Sample</t>
  </si>
  <si>
    <t>NRC ZIRC-1</t>
  </si>
  <si>
    <t>NIST 3169</t>
  </si>
  <si>
    <t>Blank</t>
  </si>
  <si>
    <t>SCP Zr</t>
  </si>
  <si>
    <t>ISOSPEC Zr</t>
  </si>
  <si>
    <r>
      <rPr>
        <b/>
        <vertAlign val="superscript"/>
        <sz val="9"/>
        <rFont val="Arial"/>
        <family val="2"/>
      </rPr>
      <t>87</t>
    </r>
    <r>
      <rPr>
        <b/>
        <sz val="9"/>
        <rFont val="Arial"/>
        <family val="2"/>
      </rPr>
      <t>Sr</t>
    </r>
  </si>
  <si>
    <t>Observed isotope ratios (V/V)</t>
  </si>
  <si>
    <r>
      <rPr>
        <b/>
        <vertAlign val="superscript"/>
        <sz val="9"/>
        <rFont val="Arial"/>
        <family val="2"/>
      </rPr>
      <t>88</t>
    </r>
    <r>
      <rPr>
        <b/>
        <sz val="9"/>
        <rFont val="Arial"/>
        <family val="2"/>
      </rPr>
      <t>Sr/</t>
    </r>
    <r>
      <rPr>
        <b/>
        <vertAlign val="superscript"/>
        <sz val="9"/>
        <rFont val="Arial"/>
        <family val="2"/>
      </rPr>
      <t>87</t>
    </r>
    <r>
      <rPr>
        <b/>
        <sz val="9"/>
        <rFont val="Arial"/>
        <family val="2"/>
      </rPr>
      <t>Sr</t>
    </r>
  </si>
  <si>
    <t>Correction of isotope ratios for instrumental fractionation [C-SSBIN method]</t>
  </si>
  <si>
    <t>Isotope delta values (permilles vs. NRC ZIRC-1)</t>
  </si>
  <si>
    <t>Average isotope delta values (permilles vs. NRC ZIRC-1)</t>
  </si>
  <si>
    <t>standard deviation of 10 measurements</t>
  </si>
  <si>
    <t>standard deviation of 11 measurements</t>
  </si>
  <si>
    <t>average value of 10 measurements</t>
  </si>
  <si>
    <t>average value of 11 measurements</t>
  </si>
  <si>
    <t xml:space="preserve"> Nuclide masses (Da)</t>
  </si>
  <si>
    <t>Zr Isotope ratios in NRC ZIRC-1</t>
  </si>
  <si>
    <r>
      <rPr>
        <b/>
        <vertAlign val="superscript"/>
        <sz val="9"/>
        <color theme="1"/>
        <rFont val="Arial"/>
        <family val="2"/>
      </rPr>
      <t>91/90</t>
    </r>
    <r>
      <rPr>
        <b/>
        <sz val="9"/>
        <color theme="1"/>
        <rFont val="Arial"/>
        <family val="2"/>
      </rPr>
      <t>Zr</t>
    </r>
  </si>
  <si>
    <r>
      <rPr>
        <b/>
        <i/>
        <sz val="9"/>
        <color theme="1"/>
        <rFont val="Calibri"/>
        <family val="2"/>
        <scheme val="minor"/>
      </rPr>
      <t>f</t>
    </r>
    <r>
      <rPr>
        <b/>
        <vertAlign val="subscript"/>
        <sz val="9"/>
        <color theme="1"/>
        <rFont val="Calibri"/>
        <family val="2"/>
        <scheme val="minor"/>
      </rPr>
      <t>91/90</t>
    </r>
  </si>
  <si>
    <r>
      <rPr>
        <b/>
        <i/>
        <sz val="9"/>
        <color theme="1"/>
        <rFont val="Calibri"/>
        <family val="2"/>
        <scheme val="minor"/>
      </rPr>
      <t>f</t>
    </r>
    <r>
      <rPr>
        <b/>
        <vertAlign val="subscript"/>
        <sz val="9"/>
        <color theme="1"/>
        <rFont val="Calibri"/>
        <family val="2"/>
        <scheme val="minor"/>
      </rPr>
      <t>92/90</t>
    </r>
  </si>
  <si>
    <r>
      <rPr>
        <b/>
        <i/>
        <sz val="9"/>
        <color theme="1"/>
        <rFont val="Calibri"/>
        <family val="2"/>
        <scheme val="minor"/>
      </rPr>
      <t>f</t>
    </r>
    <r>
      <rPr>
        <b/>
        <vertAlign val="subscript"/>
        <sz val="9"/>
        <color theme="1"/>
        <rFont val="Calibri"/>
        <family val="2"/>
        <scheme val="minor"/>
      </rPr>
      <t>94/90</t>
    </r>
  </si>
  <si>
    <r>
      <rPr>
        <b/>
        <i/>
        <sz val="9"/>
        <color theme="1"/>
        <rFont val="Calibri"/>
        <family val="2"/>
        <scheme val="minor"/>
      </rPr>
      <t>f</t>
    </r>
    <r>
      <rPr>
        <b/>
        <vertAlign val="subscript"/>
        <sz val="9"/>
        <color theme="1"/>
        <rFont val="Calibri"/>
        <family val="2"/>
        <scheme val="minor"/>
      </rPr>
      <t>96/90</t>
    </r>
  </si>
  <si>
    <t>Isotope delta measurements of three commercial zirconium standards against the NRC ZIRC-1 zirconium isotopic standard</t>
  </si>
  <si>
    <r>
      <rPr>
        <b/>
        <vertAlign val="superscript"/>
        <sz val="9"/>
        <color theme="1"/>
        <rFont val="Arial"/>
        <family val="2"/>
      </rPr>
      <t>92</t>
    </r>
    <r>
      <rPr>
        <b/>
        <sz val="9"/>
        <color theme="1"/>
        <rFont val="Arial"/>
        <family val="2"/>
      </rPr>
      <t>Mo/</t>
    </r>
    <r>
      <rPr>
        <b/>
        <vertAlign val="superscript"/>
        <sz val="9"/>
        <color theme="1"/>
        <rFont val="Arial"/>
        <family val="2"/>
      </rPr>
      <t>95</t>
    </r>
    <r>
      <rPr>
        <b/>
        <sz val="9"/>
        <color theme="1"/>
        <rFont val="Arial"/>
        <family val="2"/>
      </rPr>
      <t>Mo</t>
    </r>
  </si>
  <si>
    <r>
      <rPr>
        <b/>
        <vertAlign val="superscript"/>
        <sz val="9"/>
        <color theme="1"/>
        <rFont val="Arial"/>
        <family val="2"/>
      </rPr>
      <t>94</t>
    </r>
    <r>
      <rPr>
        <b/>
        <sz val="9"/>
        <color theme="1"/>
        <rFont val="Arial"/>
        <family val="2"/>
      </rPr>
      <t>Mo/</t>
    </r>
    <r>
      <rPr>
        <b/>
        <vertAlign val="superscript"/>
        <sz val="9"/>
        <color theme="1"/>
        <rFont val="Arial"/>
        <family val="2"/>
      </rPr>
      <t>95</t>
    </r>
    <r>
      <rPr>
        <b/>
        <sz val="9"/>
        <color theme="1"/>
        <rFont val="Arial"/>
        <family val="2"/>
      </rPr>
      <t>Mo</t>
    </r>
  </si>
  <si>
    <r>
      <rPr>
        <b/>
        <vertAlign val="superscript"/>
        <sz val="9"/>
        <color theme="1"/>
        <rFont val="Arial"/>
        <family val="2"/>
      </rPr>
      <t>96</t>
    </r>
    <r>
      <rPr>
        <b/>
        <sz val="9"/>
        <color theme="1"/>
        <rFont val="Arial"/>
        <family val="2"/>
      </rPr>
      <t>Mo/</t>
    </r>
    <r>
      <rPr>
        <b/>
        <vertAlign val="superscript"/>
        <sz val="9"/>
        <color theme="1"/>
        <rFont val="Arial"/>
        <family val="2"/>
      </rPr>
      <t>95</t>
    </r>
    <r>
      <rPr>
        <b/>
        <sz val="9"/>
        <color theme="1"/>
        <rFont val="Arial"/>
        <family val="2"/>
      </rPr>
      <t>Mo</t>
    </r>
  </si>
  <si>
    <t>The solutions contain 2.5-4.0 mg/kg Zr and 1.5-2.0 mg/kg Sr</t>
  </si>
  <si>
    <t>The solutions contain ca. 2.5-4.0 mg/kg Zr and ca. 1.0-1.5 mg/kg Rb</t>
  </si>
  <si>
    <t>The solutions contain ca. 2.5-4.0 mg/kg Zr</t>
  </si>
  <si>
    <t>Isotopic composition measurements of a mixture of NRC ZIRC-1 zirconium isotopic standard and NIST SRM 984 rubidium isotopic standard</t>
  </si>
  <si>
    <t>(2019-2021) NRC Canada</t>
  </si>
  <si>
    <t>Experimental data</t>
  </si>
  <si>
    <t>Least squares adjustment</t>
  </si>
  <si>
    <t>Author</t>
  </si>
  <si>
    <t>Material</t>
  </si>
  <si>
    <t>Description</t>
  </si>
  <si>
    <t>Standard</t>
  </si>
  <si>
    <r>
      <rPr>
        <b/>
        <i/>
        <sz val="11"/>
        <color theme="1"/>
        <rFont val="Calibri"/>
        <family val="2"/>
      </rPr>
      <t>δ</t>
    </r>
    <r>
      <rPr>
        <b/>
        <vertAlign val="subscript"/>
        <sz val="11"/>
        <color theme="1"/>
        <rFont val="Calibri"/>
        <family val="2"/>
      </rPr>
      <t>STD</t>
    </r>
    <r>
      <rPr>
        <b/>
        <sz val="11"/>
        <color theme="1"/>
        <rFont val="Calibri"/>
        <family val="2"/>
        <scheme val="minor"/>
      </rPr>
      <t>(94/90)</t>
    </r>
  </si>
  <si>
    <t>sd</t>
  </si>
  <si>
    <t>DOI</t>
  </si>
  <si>
    <t>calculated</t>
  </si>
  <si>
    <t>minimize</t>
  </si>
  <si>
    <r>
      <rPr>
        <b/>
        <i/>
        <sz val="11"/>
        <color theme="1"/>
        <rFont val="Calibri"/>
        <family val="2"/>
      </rPr>
      <t>δ</t>
    </r>
    <r>
      <rPr>
        <b/>
        <vertAlign val="subscript"/>
        <sz val="11"/>
        <color theme="1"/>
        <rFont val="Calibri"/>
        <family val="2"/>
      </rPr>
      <t>IPGP-Zr</t>
    </r>
    <r>
      <rPr>
        <b/>
        <sz val="11"/>
        <color theme="1"/>
        <rFont val="Calibri"/>
        <family val="2"/>
        <scheme val="minor"/>
      </rPr>
      <t>(94/90)</t>
    </r>
  </si>
  <si>
    <t>Source</t>
  </si>
  <si>
    <t>He-2021</t>
  </si>
  <si>
    <t>NIST3169</t>
  </si>
  <si>
    <t>standard solution</t>
  </si>
  <si>
    <t>ZIRC-1</t>
  </si>
  <si>
    <t>this study</t>
  </si>
  <si>
    <t>IPGP-Zr</t>
  </si>
  <si>
    <t>PlasmaCal standard solution</t>
  </si>
  <si>
    <t>SCP</t>
  </si>
  <si>
    <t>ISOSPEC</t>
  </si>
  <si>
    <t>NIST-Zr</t>
  </si>
  <si>
    <t>NIST RM8299 standard solution</t>
  </si>
  <si>
    <t>NIST SRM standard solution</t>
  </si>
  <si>
    <t>Tompkins-2020</t>
  </si>
  <si>
    <t>SPEX</t>
  </si>
  <si>
    <t>10.1039/C9JA00315K</t>
  </si>
  <si>
    <t>NRC Canada standard solution</t>
  </si>
  <si>
    <t>AAesar#63</t>
  </si>
  <si>
    <t>AlfaAesar standard solution</t>
  </si>
  <si>
    <t>AAesar#71</t>
  </si>
  <si>
    <t>Tian-2020a</t>
  </si>
  <si>
    <t>BHVO-2</t>
  </si>
  <si>
    <t>basalt</t>
  </si>
  <si>
    <t>10.7185/geochemlet.2033</t>
  </si>
  <si>
    <t>VWR</t>
  </si>
  <si>
    <t>VWR standard solution</t>
  </si>
  <si>
    <t>AGV-2</t>
  </si>
  <si>
    <t>SPEX standard solution</t>
  </si>
  <si>
    <t>SCP standard solution</t>
  </si>
  <si>
    <t>Tian-2020b</t>
  </si>
  <si>
    <t>10.1016/j.chemgeo.2020.119791</t>
  </si>
  <si>
    <t>IsoSpec standard solution</t>
  </si>
  <si>
    <t>USGS</t>
  </si>
  <si>
    <t>BIR-1a</t>
  </si>
  <si>
    <t>W-2a</t>
  </si>
  <si>
    <t>BE-N</t>
  </si>
  <si>
    <t>GSP-2</t>
  </si>
  <si>
    <t>andesite</t>
  </si>
  <si>
    <t>SCo-1</t>
  </si>
  <si>
    <t>PM-S</t>
  </si>
  <si>
    <t>microgabrro</t>
  </si>
  <si>
    <t>WS-E</t>
  </si>
  <si>
    <t>dolerite</t>
  </si>
  <si>
    <t>BCR-2</t>
  </si>
  <si>
    <t>diabase</t>
  </si>
  <si>
    <t>RGM-1</t>
  </si>
  <si>
    <t>MDO-G</t>
  </si>
  <si>
    <t>trachyte</t>
  </si>
  <si>
    <t>RGM-2</t>
  </si>
  <si>
    <t>granodiorite</t>
  </si>
  <si>
    <t>DNC-1</t>
  </si>
  <si>
    <t>STM-2</t>
  </si>
  <si>
    <t>syenite</t>
  </si>
  <si>
    <t>Nod-A-1</t>
  </si>
  <si>
    <t>GH</t>
  </si>
  <si>
    <t>granite</t>
  </si>
  <si>
    <t>AC-E</t>
  </si>
  <si>
    <t>SBC-1</t>
  </si>
  <si>
    <t>GS-N</t>
  </si>
  <si>
    <t>SGR-1</t>
  </si>
  <si>
    <t>GA</t>
  </si>
  <si>
    <t>CRPG France</t>
  </si>
  <si>
    <t>rhyolite</t>
  </si>
  <si>
    <t>UB-N</t>
  </si>
  <si>
    <t>serpentinite</t>
  </si>
  <si>
    <t>JSD-1</t>
  </si>
  <si>
    <t>sediment</t>
  </si>
  <si>
    <t>JSD-2</t>
  </si>
  <si>
    <t>BX-N</t>
  </si>
  <si>
    <t>JLK-1</t>
  </si>
  <si>
    <t>Mn nodule</t>
  </si>
  <si>
    <t>shale powder</t>
  </si>
  <si>
    <t>bauxite</t>
  </si>
  <si>
    <t>Mud Tank</t>
  </si>
  <si>
    <t>carbonatite</t>
  </si>
  <si>
    <t>JB-2</t>
  </si>
  <si>
    <t>GJ-1</t>
  </si>
  <si>
    <t>zircon</t>
  </si>
  <si>
    <t>JG-2</t>
  </si>
  <si>
    <t>Penglai</t>
  </si>
  <si>
    <t>Plesovice</t>
  </si>
  <si>
    <t>Vrije Universiteit Amsterdam</t>
  </si>
  <si>
    <t>Guo-2020</t>
  </si>
  <si>
    <t>10.1073/pnas.2002053117</t>
  </si>
  <si>
    <t>GSR-1</t>
  </si>
  <si>
    <t>IGGE China (GBW07103)</t>
  </si>
  <si>
    <t>community standard</t>
  </si>
  <si>
    <t>Zr-Paki</t>
  </si>
  <si>
    <t>Feng-2020</t>
  </si>
  <si>
    <t>10.1039/C9JA00385A</t>
  </si>
  <si>
    <t>shale</t>
  </si>
  <si>
    <t>Zhang-2019</t>
  </si>
  <si>
    <t>10.1039/C9JA00192A</t>
  </si>
  <si>
    <t>Inglis-2019</t>
  </si>
  <si>
    <t>10.1016/j.gca.2019.02.010</t>
  </si>
  <si>
    <t>Inglis-2018</t>
  </si>
  <si>
    <t>10.1016/j.chemgeo.2018.07.007</t>
  </si>
  <si>
    <t>Akram-2016</t>
  </si>
  <si>
    <t>10.1016/j.epsl.2016.05.022</t>
  </si>
  <si>
    <t>Least squares adjustment of zirconium 94/90 isotope delta values for a variety of reference materials [Juris Meija]</t>
  </si>
  <si>
    <t>norm. diff.</t>
  </si>
  <si>
    <t>GSJ Japan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</si>
</sst>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.00_);_(* \(#,##0.00\);_(* &quot;-&quot;??_);_(@_)"/>
    <numFmt numFmtId="165" formatCode="0.00000"/>
    <numFmt numFmtId="166" formatCode="0.000000"/>
    <numFmt numFmtId="167" formatCode="0.0000"/>
    <numFmt numFmtId="168" formatCode="0.000"/>
    <numFmt numFmtId="169" formatCode="0.0000000"/>
    <numFmt numFmtId="170" formatCode="0.00000000"/>
    <numFmt numFmtId="171" formatCode="0.0%"/>
    <numFmt numFmtId="172" formatCode="0.0E+00"/>
    <numFmt numFmtId="173" formatCode="0.\ 00"/>
    <numFmt numFmtId="174" formatCode="\+0.00;\-0.00;0.00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宋体"/>
      <family val="3"/>
      <charset val="134"/>
    </font>
    <font>
      <u/>
      <sz val="10"/>
      <color theme="10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b/>
      <sz val="9"/>
      <color theme="9" tint="-0.499984740745262"/>
      <name val="Arial"/>
      <family val="2"/>
    </font>
    <font>
      <sz val="9"/>
      <name val="Arial"/>
      <family val="2"/>
    </font>
    <font>
      <sz val="9"/>
      <color indexed="16"/>
      <name val="Arial"/>
      <family val="2"/>
    </font>
    <font>
      <b/>
      <sz val="9"/>
      <color indexed="9"/>
      <name val="Arial"/>
      <family val="2"/>
    </font>
    <font>
      <u/>
      <sz val="9"/>
      <color theme="10"/>
      <name val="Arial"/>
      <family val="2"/>
    </font>
    <font>
      <b/>
      <i/>
      <sz val="9"/>
      <color indexed="9"/>
      <name val="Arial"/>
      <family val="2"/>
    </font>
    <font>
      <i/>
      <sz val="9"/>
      <name val="Arial"/>
      <family val="2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9"/>
      <name val="Arial"/>
      <family val="2"/>
    </font>
    <font>
      <b/>
      <sz val="9"/>
      <color rgb="FF000000"/>
      <name val="Arial"/>
      <family val="2"/>
    </font>
    <font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7030A0"/>
      <name val="Arial"/>
      <family val="2"/>
    </font>
    <font>
      <sz val="9"/>
      <color theme="9" tint="-0.499984740745262"/>
      <name val="Arial"/>
      <family val="2"/>
    </font>
    <font>
      <b/>
      <vertAlign val="subscript"/>
      <sz val="9"/>
      <name val="Arial"/>
      <family val="2"/>
    </font>
    <font>
      <sz val="7"/>
      <name val="Arial"/>
      <family val="2"/>
    </font>
    <font>
      <b/>
      <sz val="9"/>
      <color rgb="FF0000FF"/>
      <name val="Arial"/>
      <family val="2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vertAlign val="subscript"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C00000"/>
      <name val="Arial"/>
      <family val="2"/>
    </font>
    <font>
      <sz val="9"/>
      <color rgb="FFC00000"/>
      <name val="Arial"/>
      <family val="2"/>
    </font>
    <font>
      <sz val="8"/>
      <name val="Arial"/>
      <family val="2"/>
    </font>
    <font>
      <b/>
      <sz val="8"/>
      <color theme="9" tint="-0.499984740745262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sz val="11"/>
      <color theme="9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0" fontId="5" fillId="0" borderId="0"/>
    <xf numFmtId="0" fontId="7" fillId="0" borderId="0"/>
    <xf numFmtId="0" fontId="7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4" fillId="0" borderId="0"/>
    <xf numFmtId="9" fontId="8" fillId="0" borderId="0" applyFon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2" fillId="0" borderId="0"/>
  </cellStyleXfs>
  <cellXfs count="188">
    <xf numFmtId="0" fontId="0" fillId="0" borderId="0" xfId="0"/>
    <xf numFmtId="0" fontId="11" fillId="2" borderId="1" xfId="1" applyFont="1" applyFill="1" applyBorder="1" applyAlignment="1">
      <alignment horizontal="left" vertical="center"/>
    </xf>
    <xf numFmtId="0" fontId="14" fillId="2" borderId="1" xfId="1" applyFont="1" applyFill="1" applyBorder="1"/>
    <xf numFmtId="0" fontId="15" fillId="2" borderId="1" xfId="1" applyFont="1" applyFill="1" applyBorder="1" applyAlignment="1">
      <alignment horizontal="center"/>
    </xf>
    <xf numFmtId="0" fontId="11" fillId="2" borderId="1" xfId="1" applyFont="1" applyFill="1" applyBorder="1" applyAlignment="1">
      <alignment horizontal="center" vertical="center"/>
    </xf>
    <xf numFmtId="0" fontId="16" fillId="0" borderId="0" xfId="0" applyFont="1"/>
    <xf numFmtId="0" fontId="15" fillId="0" borderId="0" xfId="1" applyFont="1" applyAlignment="1">
      <alignment horizontal="center"/>
    </xf>
    <xf numFmtId="0" fontId="15" fillId="0" borderId="0" xfId="1" applyFont="1" applyFill="1" applyAlignment="1">
      <alignment horizontal="center"/>
    </xf>
    <xf numFmtId="167" fontId="17" fillId="0" borderId="0" xfId="1" applyNumberFormat="1" applyFont="1"/>
    <xf numFmtId="0" fontId="16" fillId="0" borderId="0" xfId="1" applyFont="1"/>
    <xf numFmtId="0" fontId="16" fillId="0" borderId="0" xfId="1" applyFont="1" applyFill="1"/>
    <xf numFmtId="0" fontId="16" fillId="0" borderId="0" xfId="1" applyFont="1" applyFill="1" applyBorder="1"/>
    <xf numFmtId="0" fontId="11" fillId="0" borderId="0" xfId="1" applyFont="1" applyFill="1" applyAlignment="1">
      <alignment horizontal="left"/>
    </xf>
    <xf numFmtId="0" fontId="18" fillId="0" borderId="0" xfId="1" applyFont="1" applyFill="1"/>
    <xf numFmtId="0" fontId="19" fillId="0" borderId="0" xfId="11" applyFont="1"/>
    <xf numFmtId="0" fontId="20" fillId="0" borderId="0" xfId="1" applyFont="1" applyFill="1" applyAlignment="1">
      <alignment horizontal="right"/>
    </xf>
    <xf numFmtId="0" fontId="11" fillId="2" borderId="1" xfId="1" applyFont="1" applyFill="1" applyBorder="1"/>
    <xf numFmtId="0" fontId="16" fillId="2" borderId="1" xfId="1" applyFont="1" applyFill="1" applyBorder="1"/>
    <xf numFmtId="0" fontId="16" fillId="0" borderId="0" xfId="1" applyFont="1" applyFill="1" applyAlignment="1">
      <alignment horizontal="left"/>
    </xf>
    <xf numFmtId="0" fontId="16" fillId="0" borderId="0" xfId="1" applyFont="1" applyAlignment="1">
      <alignment horizontal="center"/>
    </xf>
    <xf numFmtId="168" fontId="16" fillId="0" borderId="0" xfId="0" applyNumberFormat="1" applyFont="1" applyAlignment="1">
      <alignment horizontal="center"/>
    </xf>
    <xf numFmtId="167" fontId="14" fillId="0" borderId="0" xfId="1" applyNumberFormat="1" applyFont="1" applyFill="1" applyBorder="1"/>
    <xf numFmtId="0" fontId="11" fillId="0" borderId="0" xfId="1" applyFont="1"/>
    <xf numFmtId="0" fontId="14" fillId="0" borderId="0" xfId="1" applyFont="1" applyFill="1" applyBorder="1"/>
    <xf numFmtId="0" fontId="22" fillId="2" borderId="1" xfId="1" applyFont="1" applyFill="1" applyBorder="1"/>
    <xf numFmtId="0" fontId="22" fillId="0" borderId="0" xfId="1" applyFont="1" applyFill="1" applyBorder="1"/>
    <xf numFmtId="0" fontId="15" fillId="0" borderId="0" xfId="1" applyFont="1" applyFill="1" applyBorder="1" applyAlignment="1">
      <alignment horizontal="center"/>
    </xf>
    <xf numFmtId="0" fontId="11" fillId="0" borderId="0" xfId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1" applyFont="1" applyAlignment="1">
      <alignment horizontal="center"/>
    </xf>
    <xf numFmtId="0" fontId="21" fillId="0" borderId="0" xfId="1" applyFont="1"/>
    <xf numFmtId="15" fontId="15" fillId="0" borderId="0" xfId="1" applyNumberFormat="1" applyFont="1" applyFill="1" applyAlignment="1">
      <alignment horizontal="center"/>
    </xf>
    <xf numFmtId="167" fontId="24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7" fontId="21" fillId="0" borderId="0" xfId="1" applyNumberFormat="1" applyFont="1"/>
    <xf numFmtId="167" fontId="13" fillId="0" borderId="0" xfId="1" applyNumberFormat="1" applyFont="1"/>
    <xf numFmtId="168" fontId="24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9" fontId="16" fillId="0" borderId="0" xfId="1" applyNumberFormat="1" applyFont="1"/>
    <xf numFmtId="165" fontId="16" fillId="0" borderId="0" xfId="1" applyNumberFormat="1" applyFont="1" applyAlignment="1">
      <alignment horizontal="center"/>
    </xf>
    <xf numFmtId="167" fontId="16" fillId="0" borderId="0" xfId="1" applyNumberFormat="1" applyFont="1" applyAlignment="1">
      <alignment horizontal="center"/>
    </xf>
    <xf numFmtId="165" fontId="16" fillId="0" borderId="0" xfId="1" applyNumberFormat="1" applyFont="1" applyAlignment="1">
      <alignment horizontal="center" vertical="center"/>
    </xf>
    <xf numFmtId="0" fontId="13" fillId="0" borderId="0" xfId="1" applyFont="1" applyFill="1" applyBorder="1" applyAlignment="1">
      <alignment horizontal="center"/>
    </xf>
    <xf numFmtId="0" fontId="11" fillId="0" borderId="0" xfId="1" applyFont="1" applyFill="1" applyBorder="1"/>
    <xf numFmtId="0" fontId="18" fillId="0" borderId="0" xfId="1" applyFont="1" applyFill="1" applyBorder="1"/>
    <xf numFmtId="0" fontId="25" fillId="0" borderId="0" xfId="1" applyFont="1" applyFill="1" applyBorder="1"/>
    <xf numFmtId="169" fontId="16" fillId="0" borderId="0" xfId="1" applyNumberFormat="1" applyFont="1" applyAlignment="1">
      <alignment horizontal="center"/>
    </xf>
    <xf numFmtId="171" fontId="17" fillId="0" borderId="0" xfId="9" applyNumberFormat="1" applyFont="1" applyAlignment="1">
      <alignment horizontal="center"/>
    </xf>
    <xf numFmtId="0" fontId="21" fillId="0" borderId="0" xfId="1" applyFont="1" applyFill="1" applyBorder="1"/>
    <xf numFmtId="0" fontId="16" fillId="0" borderId="0" xfId="1" applyFont="1" applyFill="1" applyBorder="1" applyAlignment="1">
      <alignment horizontal="center"/>
    </xf>
    <xf numFmtId="167" fontId="17" fillId="0" borderId="0" xfId="1" applyNumberFormat="1" applyFont="1" applyAlignment="1">
      <alignment horizontal="center"/>
    </xf>
    <xf numFmtId="167" fontId="16" fillId="0" borderId="0" xfId="1" applyNumberFormat="1" applyFont="1" applyFill="1" applyBorder="1"/>
    <xf numFmtId="168" fontId="16" fillId="0" borderId="0" xfId="1" applyNumberFormat="1" applyFont="1" applyFill="1" applyBorder="1"/>
    <xf numFmtId="165" fontId="16" fillId="0" borderId="0" xfId="1" applyNumberFormat="1" applyFont="1" applyFill="1" applyBorder="1"/>
    <xf numFmtId="0" fontId="14" fillId="0" borderId="0" xfId="1" applyFont="1"/>
    <xf numFmtId="165" fontId="16" fillId="0" borderId="0" xfId="0" applyNumberFormat="1" applyFont="1" applyFill="1" applyAlignment="1">
      <alignment horizontal="center"/>
    </xf>
    <xf numFmtId="165" fontId="16" fillId="0" borderId="0" xfId="1" applyNumberFormat="1" applyFont="1"/>
    <xf numFmtId="11" fontId="16" fillId="0" borderId="0" xfId="0" applyNumberFormat="1" applyFont="1"/>
    <xf numFmtId="168" fontId="2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0" fontId="11" fillId="0" borderId="0" xfId="1" applyFont="1" applyFill="1" applyAlignment="1">
      <alignment horizontal="center"/>
    </xf>
    <xf numFmtId="167" fontId="11" fillId="0" borderId="0" xfId="1" applyNumberFormat="1" applyFont="1" applyAlignment="1">
      <alignment horizontal="center" vertical="center"/>
    </xf>
    <xf numFmtId="15" fontId="15" fillId="0" borderId="0" xfId="1" applyNumberFormat="1" applyFont="1" applyAlignment="1">
      <alignment horizontal="center"/>
    </xf>
    <xf numFmtId="165" fontId="13" fillId="0" borderId="0" xfId="1" applyNumberFormat="1" applyFont="1"/>
    <xf numFmtId="165" fontId="21" fillId="0" borderId="0" xfId="1" applyNumberFormat="1" applyFont="1"/>
    <xf numFmtId="165" fontId="24" fillId="0" borderId="0" xfId="0" applyNumberFormat="1" applyFont="1" applyAlignment="1">
      <alignment horizontal="center" vertical="center"/>
    </xf>
    <xf numFmtId="167" fontId="16" fillId="0" borderId="0" xfId="1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1" fillId="0" borderId="0" xfId="0" applyFont="1"/>
    <xf numFmtId="0" fontId="11" fillId="0" borderId="0" xfId="1" applyFont="1" applyAlignment="1">
      <alignment horizontal="left" vertical="center"/>
    </xf>
    <xf numFmtId="0" fontId="16" fillId="0" borderId="0" xfId="0" applyFont="1" applyAlignment="1">
      <alignment horizontal="right"/>
    </xf>
    <xf numFmtId="170" fontId="16" fillId="0" borderId="0" xfId="1" applyNumberFormat="1" applyFont="1" applyAlignment="1">
      <alignment horizontal="right"/>
    </xf>
    <xf numFmtId="170" fontId="16" fillId="0" borderId="0" xfId="0" applyNumberFormat="1" applyFont="1" applyAlignment="1">
      <alignment horizontal="right"/>
    </xf>
    <xf numFmtId="0" fontId="25" fillId="0" borderId="0" xfId="0" applyFont="1"/>
    <xf numFmtId="169" fontId="16" fillId="0" borderId="0" xfId="1" applyNumberFormat="1" applyFont="1" applyAlignment="1">
      <alignment horizontal="right"/>
    </xf>
    <xf numFmtId="167" fontId="16" fillId="0" borderId="0" xfId="0" applyNumberFormat="1" applyFont="1"/>
    <xf numFmtId="166" fontId="16" fillId="0" borderId="0" xfId="0" applyNumberFormat="1" applyFont="1"/>
    <xf numFmtId="0" fontId="11" fillId="0" borderId="0" xfId="0" applyFont="1"/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8" fillId="0" borderId="0" xfId="0" applyFont="1"/>
    <xf numFmtId="165" fontId="16" fillId="0" borderId="0" xfId="0" applyNumberFormat="1" applyFont="1" applyAlignment="1">
      <alignment horizontal="center" vertical="center"/>
    </xf>
    <xf numFmtId="165" fontId="16" fillId="0" borderId="0" xfId="0" applyNumberFormat="1" applyFont="1"/>
    <xf numFmtId="169" fontId="16" fillId="0" borderId="0" xfId="0" applyNumberFormat="1" applyFont="1"/>
    <xf numFmtId="168" fontId="16" fillId="0" borderId="0" xfId="0" applyNumberFormat="1" applyFont="1"/>
    <xf numFmtId="0" fontId="16" fillId="0" borderId="0" xfId="0" applyFont="1" applyAlignment="1">
      <alignment horizontal="center"/>
    </xf>
    <xf numFmtId="10" fontId="16" fillId="0" borderId="0" xfId="9" applyNumberFormat="1" applyFont="1" applyAlignment="1">
      <alignment horizontal="center" vertical="center"/>
    </xf>
    <xf numFmtId="168" fontId="27" fillId="0" borderId="0" xfId="0" applyNumberFormat="1" applyFont="1" applyAlignment="1">
      <alignment horizontal="right"/>
    </xf>
    <xf numFmtId="167" fontId="14" fillId="0" borderId="0" xfId="1" applyNumberFormat="1" applyFont="1" applyAlignment="1">
      <alignment horizontal="center" vertical="center"/>
    </xf>
    <xf numFmtId="167" fontId="28" fillId="0" borderId="0" xfId="0" applyNumberFormat="1" applyFont="1" applyAlignment="1">
      <alignment horizontal="right" vertical="center"/>
    </xf>
    <xf numFmtId="167" fontId="29" fillId="0" borderId="0" xfId="0" applyNumberFormat="1" applyFont="1" applyAlignment="1">
      <alignment horizontal="center"/>
    </xf>
    <xf numFmtId="168" fontId="29" fillId="0" borderId="0" xfId="0" applyNumberFormat="1" applyFont="1" applyAlignment="1">
      <alignment horizontal="center"/>
    </xf>
    <xf numFmtId="167" fontId="24" fillId="0" borderId="0" xfId="0" applyNumberFormat="1" applyFont="1" applyFill="1" applyAlignment="1">
      <alignment horizontal="center" vertical="center"/>
    </xf>
    <xf numFmtId="0" fontId="16" fillId="0" borderId="0" xfId="0" applyFont="1" applyFill="1"/>
    <xf numFmtId="165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5" fillId="0" borderId="0" xfId="1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167" fontId="16" fillId="0" borderId="0" xfId="0" applyNumberFormat="1" applyFont="1" applyFill="1" applyAlignment="1">
      <alignment horizontal="center" vertical="center"/>
    </xf>
    <xf numFmtId="11" fontId="16" fillId="0" borderId="0" xfId="0" applyNumberFormat="1" applyFont="1" applyFill="1"/>
    <xf numFmtId="0" fontId="16" fillId="2" borderId="1" xfId="0" applyFont="1" applyFill="1" applyBorder="1"/>
    <xf numFmtId="168" fontId="30" fillId="0" borderId="0" xfId="0" applyNumberFormat="1" applyFont="1" applyFill="1" applyAlignment="1">
      <alignment horizontal="center" vertical="center"/>
    </xf>
    <xf numFmtId="168" fontId="16" fillId="0" borderId="0" xfId="0" applyNumberFormat="1" applyFont="1" applyFill="1"/>
    <xf numFmtId="0" fontId="15" fillId="0" borderId="0" xfId="1" applyFont="1" applyFill="1" applyBorder="1" applyAlignment="1">
      <alignment horizontal="center" vertical="center"/>
    </xf>
    <xf numFmtId="0" fontId="16" fillId="0" borderId="0" xfId="1" applyFont="1" applyAlignment="1">
      <alignment horizontal="right"/>
    </xf>
    <xf numFmtId="0" fontId="14" fillId="2" borderId="1" xfId="1" applyFont="1" applyFill="1" applyBorder="1" applyAlignment="1">
      <alignment horizontal="center"/>
    </xf>
    <xf numFmtId="0" fontId="32" fillId="0" borderId="0" xfId="1" applyFont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6" fontId="16" fillId="0" borderId="0" xfId="1" applyNumberFormat="1" applyFont="1" applyAlignment="1">
      <alignment horizontal="center"/>
    </xf>
    <xf numFmtId="2" fontId="11" fillId="0" borderId="0" xfId="1" applyNumberFormat="1" applyFont="1" applyAlignment="1">
      <alignment horizontal="center" vertical="center"/>
    </xf>
    <xf numFmtId="167" fontId="16" fillId="0" borderId="0" xfId="1" applyNumberFormat="1" applyFont="1"/>
    <xf numFmtId="169" fontId="16" fillId="0" borderId="0" xfId="0" applyNumberFormat="1" applyFont="1" applyAlignment="1">
      <alignment horizontal="center"/>
    </xf>
    <xf numFmtId="0" fontId="33" fillId="0" borderId="0" xfId="1" quotePrefix="1" applyFont="1" applyAlignment="1">
      <alignment horizontal="center" vertical="center"/>
    </xf>
    <xf numFmtId="0" fontId="11" fillId="0" borderId="0" xfId="1" quotePrefix="1" applyFont="1" applyAlignment="1">
      <alignment horizontal="center" vertical="center"/>
    </xf>
    <xf numFmtId="169" fontId="16" fillId="0" borderId="0" xfId="0" applyNumberFormat="1" applyFont="1" applyAlignment="1">
      <alignment horizontal="left"/>
    </xf>
    <xf numFmtId="0" fontId="34" fillId="2" borderId="1" xfId="12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65" fontId="16" fillId="0" borderId="0" xfId="12" applyNumberFormat="1" applyFont="1" applyFill="1"/>
    <xf numFmtId="167" fontId="37" fillId="0" borderId="0" xfId="12" applyNumberFormat="1" applyFont="1" applyAlignment="1">
      <alignment horizontal="center"/>
    </xf>
    <xf numFmtId="0" fontId="37" fillId="0" borderId="0" xfId="12" applyFont="1"/>
    <xf numFmtId="165" fontId="16" fillId="0" borderId="0" xfId="12" applyNumberFormat="1" applyFont="1" applyFill="1" applyAlignment="1">
      <alignment horizontal="center"/>
    </xf>
    <xf numFmtId="168" fontId="16" fillId="0" borderId="0" xfId="12" applyNumberFormat="1" applyFont="1" applyFill="1" applyAlignment="1">
      <alignment horizontal="center"/>
    </xf>
    <xf numFmtId="165" fontId="22" fillId="0" borderId="0" xfId="12" applyNumberFormat="1" applyFont="1" applyAlignment="1">
      <alignment horizontal="center"/>
    </xf>
    <xf numFmtId="0" fontId="37" fillId="0" borderId="0" xfId="12" applyFont="1" applyAlignment="1">
      <alignment horizontal="center"/>
    </xf>
    <xf numFmtId="168" fontId="16" fillId="0" borderId="0" xfId="12" applyNumberFormat="1" applyFont="1" applyFill="1" applyAlignment="1">
      <alignment horizontal="center" vertical="center"/>
    </xf>
    <xf numFmtId="167" fontId="22" fillId="0" borderId="0" xfId="12" applyNumberFormat="1" applyFont="1" applyAlignment="1">
      <alignment horizontal="center"/>
    </xf>
    <xf numFmtId="168" fontId="16" fillId="0" borderId="0" xfId="12" applyNumberFormat="1" applyFont="1" applyFill="1"/>
    <xf numFmtId="165" fontId="16" fillId="0" borderId="0" xfId="12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37" fillId="0" borderId="0" xfId="12" applyFont="1" applyFill="1" applyAlignment="1">
      <alignment horizontal="center"/>
    </xf>
    <xf numFmtId="165" fontId="22" fillId="0" borderId="0" xfId="12" applyNumberFormat="1" applyFont="1" applyFill="1" applyAlignment="1">
      <alignment horizontal="center"/>
    </xf>
    <xf numFmtId="2" fontId="16" fillId="0" borderId="0" xfId="12" applyNumberFormat="1" applyFont="1" applyFill="1" applyAlignment="1">
      <alignment horizontal="center" vertical="center"/>
    </xf>
    <xf numFmtId="167" fontId="16" fillId="0" borderId="0" xfId="12" applyNumberFormat="1" applyFont="1" applyFill="1"/>
    <xf numFmtId="168" fontId="33" fillId="0" borderId="0" xfId="1" applyNumberFormat="1" applyFont="1" applyAlignment="1">
      <alignment horizontal="center" vertical="center"/>
    </xf>
    <xf numFmtId="167" fontId="37" fillId="0" borderId="0" xfId="12" applyNumberFormat="1" applyFont="1"/>
    <xf numFmtId="0" fontId="28" fillId="0" borderId="0" xfId="0" applyFont="1"/>
    <xf numFmtId="0" fontId="28" fillId="0" borderId="0" xfId="0" applyFont="1" applyAlignment="1">
      <alignment horizontal="center"/>
    </xf>
    <xf numFmtId="165" fontId="22" fillId="0" borderId="0" xfId="12" applyNumberFormat="1" applyFont="1" applyFill="1"/>
    <xf numFmtId="167" fontId="22" fillId="0" borderId="0" xfId="0" applyNumberFormat="1" applyFont="1" applyAlignment="1">
      <alignment horizontal="center" vertical="center"/>
    </xf>
    <xf numFmtId="168" fontId="22" fillId="0" borderId="0" xfId="12" applyNumberFormat="1" applyFont="1" applyFill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0" fontId="38" fillId="0" borderId="0" xfId="12" applyFont="1" applyFill="1" applyAlignment="1">
      <alignment horizontal="center"/>
    </xf>
    <xf numFmtId="167" fontId="28" fillId="0" borderId="0" xfId="0" applyNumberFormat="1" applyFont="1" applyFill="1" applyAlignment="1">
      <alignment horizontal="center" vertical="center"/>
    </xf>
    <xf numFmtId="172" fontId="16" fillId="0" borderId="0" xfId="1" applyNumberFormat="1" applyFont="1" applyAlignment="1">
      <alignment horizontal="center"/>
    </xf>
    <xf numFmtId="2" fontId="16" fillId="0" borderId="1" xfId="0" applyNumberFormat="1" applyFont="1" applyBorder="1" applyAlignment="1">
      <alignment horizontal="center"/>
    </xf>
    <xf numFmtId="0" fontId="16" fillId="0" borderId="1" xfId="0" applyFont="1" applyBorder="1"/>
    <xf numFmtId="0" fontId="39" fillId="3" borderId="0" xfId="0" applyFont="1" applyFill="1" applyAlignment="1">
      <alignment horizontal="right"/>
    </xf>
    <xf numFmtId="0" fontId="40" fillId="3" borderId="1" xfId="0" applyFont="1" applyFill="1" applyBorder="1"/>
    <xf numFmtId="0" fontId="41" fillId="0" borderId="0" xfId="0" applyFont="1"/>
    <xf numFmtId="0" fontId="42" fillId="0" borderId="0" xfId="1" applyFont="1" applyAlignment="1">
      <alignment horizontal="left"/>
    </xf>
    <xf numFmtId="0" fontId="14" fillId="2" borderId="1" xfId="1" applyFont="1" applyFill="1" applyBorder="1" applyAlignment="1">
      <alignment horizontal="center" vertical="center"/>
    </xf>
    <xf numFmtId="0" fontId="22" fillId="0" borderId="0" xfId="12" applyFont="1" applyAlignment="1">
      <alignment horizontal="center"/>
    </xf>
    <xf numFmtId="167" fontId="11" fillId="0" borderId="0" xfId="1" applyNumberFormat="1" applyFont="1" applyAlignment="1">
      <alignment horizontal="center"/>
    </xf>
    <xf numFmtId="11" fontId="17" fillId="0" borderId="0" xfId="9" applyNumberFormat="1" applyFont="1"/>
    <xf numFmtId="11" fontId="17" fillId="0" borderId="0" xfId="1" applyNumberFormat="1" applyFont="1"/>
    <xf numFmtId="0" fontId="44" fillId="0" borderId="0" xfId="0" applyFont="1"/>
    <xf numFmtId="0" fontId="14" fillId="0" borderId="0" xfId="0" applyFont="1"/>
    <xf numFmtId="0" fontId="0" fillId="0" borderId="0" xfId="0" applyAlignment="1">
      <alignment horizontal="center" vertical="center"/>
    </xf>
    <xf numFmtId="0" fontId="44" fillId="0" borderId="1" xfId="0" applyFont="1" applyBorder="1"/>
    <xf numFmtId="0" fontId="47" fillId="0" borderId="1" xfId="0" applyFont="1" applyBorder="1" applyAlignment="1">
      <alignment horizontal="left"/>
    </xf>
    <xf numFmtId="0" fontId="44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right"/>
    </xf>
    <xf numFmtId="2" fontId="0" fillId="0" borderId="0" xfId="0" applyNumberFormat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right"/>
    </xf>
    <xf numFmtId="2" fontId="0" fillId="0" borderId="0" xfId="0" applyNumberFormat="1" applyFont="1" applyAlignment="1">
      <alignment horizontal="center"/>
    </xf>
    <xf numFmtId="0" fontId="0" fillId="0" borderId="0" xfId="0" applyFont="1" applyFill="1" applyBorder="1"/>
    <xf numFmtId="0" fontId="0" fillId="0" borderId="0" xfId="0" applyFont="1" applyAlignment="1">
      <alignment horizontal="left"/>
    </xf>
    <xf numFmtId="2" fontId="52" fillId="0" borderId="0" xfId="0" applyNumberFormat="1" applyFont="1" applyAlignment="1">
      <alignment horizontal="center"/>
    </xf>
    <xf numFmtId="0" fontId="0" fillId="0" borderId="0" xfId="0" applyFont="1"/>
    <xf numFmtId="0" fontId="0" fillId="0" borderId="0" xfId="0" applyAlignment="1">
      <alignment horizontal="center"/>
    </xf>
    <xf numFmtId="0" fontId="46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0" fontId="44" fillId="0" borderId="1" xfId="0" applyFont="1" applyBorder="1" applyAlignment="1">
      <alignment horizontal="left"/>
    </xf>
    <xf numFmtId="0" fontId="0" fillId="0" borderId="1" xfId="0" applyBorder="1"/>
    <xf numFmtId="174" fontId="5" fillId="0" borderId="0" xfId="0" applyNumberFormat="1" applyFont="1" applyAlignment="1">
      <alignment horizontal="center"/>
    </xf>
    <xf numFmtId="0" fontId="45" fillId="2" borderId="1" xfId="0" applyFont="1" applyFill="1" applyBorder="1"/>
    <xf numFmtId="0" fontId="43" fillId="4" borderId="0" xfId="0" applyFont="1" applyFill="1" applyAlignment="1">
      <alignment horizontal="right"/>
    </xf>
    <xf numFmtId="173" fontId="43" fillId="4" borderId="0" xfId="0" applyNumberFormat="1" applyFont="1" applyFill="1" applyAlignment="1">
      <alignment horizontal="center"/>
    </xf>
    <xf numFmtId="165" fontId="43" fillId="4" borderId="0" xfId="0" applyNumberFormat="1" applyFont="1" applyFill="1"/>
    <xf numFmtId="0" fontId="43" fillId="4" borderId="0" xfId="0" applyFont="1" applyFill="1"/>
    <xf numFmtId="2" fontId="54" fillId="4" borderId="0" xfId="0" applyNumberFormat="1" applyFont="1" applyFill="1" applyAlignment="1">
      <alignment horizontal="center"/>
    </xf>
  </cellXfs>
  <cellStyles count="13">
    <cellStyle name="Comma 2" xfId="5"/>
    <cellStyle name="Hyperlink" xfId="11" builtinId="8"/>
    <cellStyle name="Normal" xfId="0" builtinId="0"/>
    <cellStyle name="Normal 2" xfId="1"/>
    <cellStyle name="Normal 3" xfId="7"/>
    <cellStyle name="Normal 4" xfId="10"/>
    <cellStyle name="Normal 5" xfId="12"/>
    <cellStyle name="Normal 5 2" xfId="3"/>
    <cellStyle name="Normal 7" xfId="2"/>
    <cellStyle name="Normal 9" xfId="4"/>
    <cellStyle name="Percent" xfId="9" builtinId="5"/>
    <cellStyle name="Percent 2" xfId="6"/>
    <cellStyle name="Standard 4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45F9BD"/>
      <color rgb="FF4AF4FC"/>
      <color rgb="FF82FEFB"/>
      <color rgb="FF925F04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ysDot"/>
              </a:ln>
              <a:effectLst/>
            </c:spPr>
            <c:trendlineType val="linear"/>
            <c:backward val="5.000000000000001E-2"/>
            <c:intercept val="0"/>
            <c:dispRSqr val="0"/>
            <c:dispEq val="1"/>
            <c:trendlineLbl>
              <c:layout>
                <c:manualLayout>
                  <c:x val="-0.6554857321517783"/>
                  <c:y val="-2.6818154836526203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1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i="1" baseline="0"/>
                      <a:t>y</a:t>
                    </a:r>
                    <a:r>
                      <a:rPr lang="en-US" baseline="0"/>
                      <a:t> = 1.009</a:t>
                    </a:r>
                    <a:r>
                      <a:rPr lang="en-US" i="1" baseline="0"/>
                      <a:t>x</a:t>
                    </a:r>
                    <a:endParaRPr lang="en-US" i="1"/>
                  </a:p>
                </c:rich>
              </c:tx>
              <c:numFmt formatCode="#,##0.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1"/>
            <c:plus>
              <c:numRef>
                <c:f>'natural variations'!$F$7:$F$98</c:f>
                <c:numCache>
                  <c:formatCode>General</c:formatCode>
                  <c:ptCount val="92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  <c:pt idx="4">
                    <c:v>0.01</c:v>
                  </c:pt>
                  <c:pt idx="5">
                    <c:v>1.9E-2</c:v>
                  </c:pt>
                  <c:pt idx="7">
                    <c:v>1.2500000000000001E-2</c:v>
                  </c:pt>
                  <c:pt idx="8">
                    <c:v>3.2500000000000001E-2</c:v>
                  </c:pt>
                  <c:pt idx="10">
                    <c:v>1.4E-2</c:v>
                  </c:pt>
                  <c:pt idx="11">
                    <c:v>2.1000000000000001E-2</c:v>
                  </c:pt>
                  <c:pt idx="12">
                    <c:v>1.8499999999999999E-2</c:v>
                  </c:pt>
                  <c:pt idx="13">
                    <c:v>2.0500000000000001E-2</c:v>
                  </c:pt>
                  <c:pt idx="14">
                    <c:v>2.9499999999999998E-2</c:v>
                  </c:pt>
                  <c:pt idx="15">
                    <c:v>1.0999999999999999E-2</c:v>
                  </c:pt>
                  <c:pt idx="16">
                    <c:v>2.5000000000000001E-2</c:v>
                  </c:pt>
                  <c:pt idx="17">
                    <c:v>2.4500000000000001E-2</c:v>
                  </c:pt>
                  <c:pt idx="18">
                    <c:v>0.02</c:v>
                  </c:pt>
                  <c:pt idx="19">
                    <c:v>1.4999999999999999E-2</c:v>
                  </c:pt>
                  <c:pt idx="20">
                    <c:v>1.7000000000000001E-2</c:v>
                  </c:pt>
                  <c:pt idx="21">
                    <c:v>3.0499999999999999E-2</c:v>
                  </c:pt>
                  <c:pt idx="22">
                    <c:v>1.2999999999999999E-2</c:v>
                  </c:pt>
                  <c:pt idx="23">
                    <c:v>1.2500000000000001E-2</c:v>
                  </c:pt>
                  <c:pt idx="24">
                    <c:v>2.8000000000000001E-2</c:v>
                  </c:pt>
                  <c:pt idx="25">
                    <c:v>2.8000000000000001E-2</c:v>
                  </c:pt>
                  <c:pt idx="26">
                    <c:v>2.35E-2</c:v>
                  </c:pt>
                  <c:pt idx="27">
                    <c:v>2.5000000000000001E-2</c:v>
                  </c:pt>
                  <c:pt idx="28">
                    <c:v>2.5000000000000001E-2</c:v>
                  </c:pt>
                  <c:pt idx="29">
                    <c:v>3.2000000000000001E-2</c:v>
                  </c:pt>
                  <c:pt idx="30">
                    <c:v>2.8500000000000001E-2</c:v>
                  </c:pt>
                  <c:pt idx="31">
                    <c:v>2.1000000000000001E-2</c:v>
                  </c:pt>
                  <c:pt idx="32">
                    <c:v>1.2E-2</c:v>
                  </c:pt>
                  <c:pt idx="33">
                    <c:v>1.7999999999999999E-2</c:v>
                  </c:pt>
                  <c:pt idx="34">
                    <c:v>2.1000000000000001E-2</c:v>
                  </c:pt>
                  <c:pt idx="35">
                    <c:v>0.02</c:v>
                  </c:pt>
                  <c:pt idx="36">
                    <c:v>1.0999999999999999E-2</c:v>
                  </c:pt>
                  <c:pt idx="37">
                    <c:v>2.1499999999999998E-2</c:v>
                  </c:pt>
                  <c:pt idx="38">
                    <c:v>2.1999999999999999E-2</c:v>
                  </c:pt>
                  <c:pt idx="39">
                    <c:v>1.6500000000000001E-2</c:v>
                  </c:pt>
                  <c:pt idx="41">
                    <c:v>3.5000000000000003E-2</c:v>
                  </c:pt>
                  <c:pt idx="42">
                    <c:v>4.4999999999999998E-2</c:v>
                  </c:pt>
                  <c:pt idx="43">
                    <c:v>0.06</c:v>
                  </c:pt>
                  <c:pt idx="44">
                    <c:v>6.5000000000000002E-2</c:v>
                  </c:pt>
                  <c:pt idx="45">
                    <c:v>7.0000000000000007E-2</c:v>
                  </c:pt>
                  <c:pt idx="47">
                    <c:v>0.03</c:v>
                  </c:pt>
                  <c:pt idx="48">
                    <c:v>0.02</c:v>
                  </c:pt>
                  <c:pt idx="49">
                    <c:v>0.04</c:v>
                  </c:pt>
                  <c:pt idx="50">
                    <c:v>2.5000000000000001E-2</c:v>
                  </c:pt>
                  <c:pt idx="51">
                    <c:v>2.5000000000000001E-2</c:v>
                  </c:pt>
                  <c:pt idx="52">
                    <c:v>1.4999999999999999E-2</c:v>
                  </c:pt>
                  <c:pt idx="53">
                    <c:v>0.03</c:v>
                  </c:pt>
                  <c:pt idx="54">
                    <c:v>2.5000000000000001E-2</c:v>
                  </c:pt>
                  <c:pt idx="55">
                    <c:v>0.03</c:v>
                  </c:pt>
                  <c:pt idx="56">
                    <c:v>0.03</c:v>
                  </c:pt>
                  <c:pt idx="57">
                    <c:v>0.02</c:v>
                  </c:pt>
                  <c:pt idx="58">
                    <c:v>0.03</c:v>
                  </c:pt>
                  <c:pt idx="60">
                    <c:v>5.5E-2</c:v>
                  </c:pt>
                  <c:pt idx="61">
                    <c:v>0.03</c:v>
                  </c:pt>
                  <c:pt idx="62">
                    <c:v>0.05</c:v>
                  </c:pt>
                  <c:pt idx="63">
                    <c:v>0.03</c:v>
                  </c:pt>
                  <c:pt idx="64">
                    <c:v>0.06</c:v>
                  </c:pt>
                  <c:pt idx="65">
                    <c:v>0.03</c:v>
                  </c:pt>
                  <c:pt idx="66">
                    <c:v>7.4999999999999997E-2</c:v>
                  </c:pt>
                  <c:pt idx="67">
                    <c:v>2.5000000000000001E-2</c:v>
                  </c:pt>
                  <c:pt idx="68">
                    <c:v>5.5E-2</c:v>
                  </c:pt>
                  <c:pt idx="69">
                    <c:v>2.1000000000000001E-2</c:v>
                  </c:pt>
                  <c:pt idx="71">
                    <c:v>9.4999999999999998E-3</c:v>
                  </c:pt>
                  <c:pt idx="72">
                    <c:v>1.9E-2</c:v>
                  </c:pt>
                  <c:pt idx="73">
                    <c:v>1.4500000000000001E-2</c:v>
                  </c:pt>
                  <c:pt idx="74">
                    <c:v>1.7500000000000002E-2</c:v>
                  </c:pt>
                  <c:pt idx="76">
                    <c:v>2.4500000000000001E-2</c:v>
                  </c:pt>
                  <c:pt idx="77">
                    <c:v>2.4500000000000001E-2</c:v>
                  </c:pt>
                  <c:pt idx="78">
                    <c:v>2.1000000000000001E-2</c:v>
                  </c:pt>
                  <c:pt idx="79">
                    <c:v>0.01</c:v>
                  </c:pt>
                  <c:pt idx="80">
                    <c:v>2.5000000000000001E-2</c:v>
                  </c:pt>
                  <c:pt idx="81">
                    <c:v>1.0999999999999999E-2</c:v>
                  </c:pt>
                  <c:pt idx="82">
                    <c:v>1.7500000000000002E-2</c:v>
                  </c:pt>
                  <c:pt idx="83">
                    <c:v>9.4999999999999998E-3</c:v>
                  </c:pt>
                  <c:pt idx="84">
                    <c:v>2.2499999999999999E-2</c:v>
                  </c:pt>
                  <c:pt idx="85">
                    <c:v>2.1499999999999998E-2</c:v>
                  </c:pt>
                  <c:pt idx="86">
                    <c:v>1.6500000000000001E-2</c:v>
                  </c:pt>
                  <c:pt idx="88">
                    <c:v>0.105</c:v>
                  </c:pt>
                  <c:pt idx="89">
                    <c:v>0.04</c:v>
                  </c:pt>
                  <c:pt idx="90">
                    <c:v>4.4999999999999998E-2</c:v>
                  </c:pt>
                  <c:pt idx="91">
                    <c:v>9.5000000000000001E-2</c:v>
                  </c:pt>
                </c:numCache>
              </c:numRef>
            </c:plus>
            <c:minus>
              <c:numRef>
                <c:f>'natural variations'!$F$7:$F$98</c:f>
                <c:numCache>
                  <c:formatCode>General</c:formatCode>
                  <c:ptCount val="92"/>
                  <c:pt idx="0">
                    <c:v>0.03</c:v>
                  </c:pt>
                  <c:pt idx="1">
                    <c:v>0.03</c:v>
                  </c:pt>
                  <c:pt idx="2">
                    <c:v>0.03</c:v>
                  </c:pt>
                  <c:pt idx="4">
                    <c:v>0.01</c:v>
                  </c:pt>
                  <c:pt idx="5">
                    <c:v>1.9E-2</c:v>
                  </c:pt>
                  <c:pt idx="7">
                    <c:v>1.2500000000000001E-2</c:v>
                  </c:pt>
                  <c:pt idx="8">
                    <c:v>3.2500000000000001E-2</c:v>
                  </c:pt>
                  <c:pt idx="10">
                    <c:v>1.4E-2</c:v>
                  </c:pt>
                  <c:pt idx="11">
                    <c:v>2.1000000000000001E-2</c:v>
                  </c:pt>
                  <c:pt idx="12">
                    <c:v>1.8499999999999999E-2</c:v>
                  </c:pt>
                  <c:pt idx="13">
                    <c:v>2.0500000000000001E-2</c:v>
                  </c:pt>
                  <c:pt idx="14">
                    <c:v>2.9499999999999998E-2</c:v>
                  </c:pt>
                  <c:pt idx="15">
                    <c:v>1.0999999999999999E-2</c:v>
                  </c:pt>
                  <c:pt idx="16">
                    <c:v>2.5000000000000001E-2</c:v>
                  </c:pt>
                  <c:pt idx="17">
                    <c:v>2.4500000000000001E-2</c:v>
                  </c:pt>
                  <c:pt idx="18">
                    <c:v>0.02</c:v>
                  </c:pt>
                  <c:pt idx="19">
                    <c:v>1.4999999999999999E-2</c:v>
                  </c:pt>
                  <c:pt idx="20">
                    <c:v>1.7000000000000001E-2</c:v>
                  </c:pt>
                  <c:pt idx="21">
                    <c:v>3.0499999999999999E-2</c:v>
                  </c:pt>
                  <c:pt idx="22">
                    <c:v>1.2999999999999999E-2</c:v>
                  </c:pt>
                  <c:pt idx="23">
                    <c:v>1.2500000000000001E-2</c:v>
                  </c:pt>
                  <c:pt idx="24">
                    <c:v>2.8000000000000001E-2</c:v>
                  </c:pt>
                  <c:pt idx="25">
                    <c:v>2.8000000000000001E-2</c:v>
                  </c:pt>
                  <c:pt idx="26">
                    <c:v>2.35E-2</c:v>
                  </c:pt>
                  <c:pt idx="27">
                    <c:v>2.5000000000000001E-2</c:v>
                  </c:pt>
                  <c:pt idx="28">
                    <c:v>2.5000000000000001E-2</c:v>
                  </c:pt>
                  <c:pt idx="29">
                    <c:v>3.2000000000000001E-2</c:v>
                  </c:pt>
                  <c:pt idx="30">
                    <c:v>2.8500000000000001E-2</c:v>
                  </c:pt>
                  <c:pt idx="31">
                    <c:v>2.1000000000000001E-2</c:v>
                  </c:pt>
                  <c:pt idx="32">
                    <c:v>1.2E-2</c:v>
                  </c:pt>
                  <c:pt idx="33">
                    <c:v>1.7999999999999999E-2</c:v>
                  </c:pt>
                  <c:pt idx="34">
                    <c:v>2.1000000000000001E-2</c:v>
                  </c:pt>
                  <c:pt idx="35">
                    <c:v>0.02</c:v>
                  </c:pt>
                  <c:pt idx="36">
                    <c:v>1.0999999999999999E-2</c:v>
                  </c:pt>
                  <c:pt idx="37">
                    <c:v>2.1499999999999998E-2</c:v>
                  </c:pt>
                  <c:pt idx="38">
                    <c:v>2.1999999999999999E-2</c:v>
                  </c:pt>
                  <c:pt idx="39">
                    <c:v>1.6500000000000001E-2</c:v>
                  </c:pt>
                  <c:pt idx="41">
                    <c:v>3.5000000000000003E-2</c:v>
                  </c:pt>
                  <c:pt idx="42">
                    <c:v>4.4999999999999998E-2</c:v>
                  </c:pt>
                  <c:pt idx="43">
                    <c:v>0.06</c:v>
                  </c:pt>
                  <c:pt idx="44">
                    <c:v>6.5000000000000002E-2</c:v>
                  </c:pt>
                  <c:pt idx="45">
                    <c:v>7.0000000000000007E-2</c:v>
                  </c:pt>
                  <c:pt idx="47">
                    <c:v>0.03</c:v>
                  </c:pt>
                  <c:pt idx="48">
                    <c:v>0.02</c:v>
                  </c:pt>
                  <c:pt idx="49">
                    <c:v>0.04</c:v>
                  </c:pt>
                  <c:pt idx="50">
                    <c:v>2.5000000000000001E-2</c:v>
                  </c:pt>
                  <c:pt idx="51">
                    <c:v>2.5000000000000001E-2</c:v>
                  </c:pt>
                  <c:pt idx="52">
                    <c:v>1.4999999999999999E-2</c:v>
                  </c:pt>
                  <c:pt idx="53">
                    <c:v>0.03</c:v>
                  </c:pt>
                  <c:pt idx="54">
                    <c:v>2.5000000000000001E-2</c:v>
                  </c:pt>
                  <c:pt idx="55">
                    <c:v>0.03</c:v>
                  </c:pt>
                  <c:pt idx="56">
                    <c:v>0.03</c:v>
                  </c:pt>
                  <c:pt idx="57">
                    <c:v>0.02</c:v>
                  </c:pt>
                  <c:pt idx="58">
                    <c:v>0.03</c:v>
                  </c:pt>
                  <c:pt idx="60">
                    <c:v>5.5E-2</c:v>
                  </c:pt>
                  <c:pt idx="61">
                    <c:v>0.03</c:v>
                  </c:pt>
                  <c:pt idx="62">
                    <c:v>0.05</c:v>
                  </c:pt>
                  <c:pt idx="63">
                    <c:v>0.03</c:v>
                  </c:pt>
                  <c:pt idx="64">
                    <c:v>0.06</c:v>
                  </c:pt>
                  <c:pt idx="65">
                    <c:v>0.03</c:v>
                  </c:pt>
                  <c:pt idx="66">
                    <c:v>7.4999999999999997E-2</c:v>
                  </c:pt>
                  <c:pt idx="67">
                    <c:v>2.5000000000000001E-2</c:v>
                  </c:pt>
                  <c:pt idx="68">
                    <c:v>5.5E-2</c:v>
                  </c:pt>
                  <c:pt idx="69">
                    <c:v>2.1000000000000001E-2</c:v>
                  </c:pt>
                  <c:pt idx="71">
                    <c:v>9.4999999999999998E-3</c:v>
                  </c:pt>
                  <c:pt idx="72">
                    <c:v>1.9E-2</c:v>
                  </c:pt>
                  <c:pt idx="73">
                    <c:v>1.4500000000000001E-2</c:v>
                  </c:pt>
                  <c:pt idx="74">
                    <c:v>1.7500000000000002E-2</c:v>
                  </c:pt>
                  <c:pt idx="76">
                    <c:v>2.4500000000000001E-2</c:v>
                  </c:pt>
                  <c:pt idx="77">
                    <c:v>2.4500000000000001E-2</c:v>
                  </c:pt>
                  <c:pt idx="78">
                    <c:v>2.1000000000000001E-2</c:v>
                  </c:pt>
                  <c:pt idx="79">
                    <c:v>0.01</c:v>
                  </c:pt>
                  <c:pt idx="80">
                    <c:v>2.5000000000000001E-2</c:v>
                  </c:pt>
                  <c:pt idx="81">
                    <c:v>1.0999999999999999E-2</c:v>
                  </c:pt>
                  <c:pt idx="82">
                    <c:v>1.7500000000000002E-2</c:v>
                  </c:pt>
                  <c:pt idx="83">
                    <c:v>9.4999999999999998E-3</c:v>
                  </c:pt>
                  <c:pt idx="84">
                    <c:v>2.2499999999999999E-2</c:v>
                  </c:pt>
                  <c:pt idx="85">
                    <c:v>2.1499999999999998E-2</c:v>
                  </c:pt>
                  <c:pt idx="86">
                    <c:v>1.6500000000000001E-2</c:v>
                  </c:pt>
                  <c:pt idx="88">
                    <c:v>0.105</c:v>
                  </c:pt>
                  <c:pt idx="89">
                    <c:v>0.04</c:v>
                  </c:pt>
                  <c:pt idx="90">
                    <c:v>4.4999999999999998E-2</c:v>
                  </c:pt>
                  <c:pt idx="91">
                    <c:v>9.5000000000000001E-2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accent1">
                    <a:lumMod val="60000"/>
                    <a:lumOff val="40000"/>
                  </a:schemeClr>
                </a:solidFill>
                <a:round/>
              </a:ln>
              <a:effectLst/>
            </c:spPr>
          </c:errBars>
          <c:xVal>
            <c:numRef>
              <c:f>'natural variations'!$E$7:$E$98</c:f>
              <c:numCache>
                <c:formatCode>0.00</c:formatCode>
                <c:ptCount val="92"/>
                <c:pt idx="0">
                  <c:v>0.24</c:v>
                </c:pt>
                <c:pt idx="1">
                  <c:v>0.06</c:v>
                </c:pt>
                <c:pt idx="2">
                  <c:v>0.19</c:v>
                </c:pt>
                <c:pt idx="4">
                  <c:v>-0.32</c:v>
                </c:pt>
                <c:pt idx="5">
                  <c:v>-0.13500000000000001</c:v>
                </c:pt>
                <c:pt idx="7">
                  <c:v>3.3000000000000002E-2</c:v>
                </c:pt>
                <c:pt idx="8">
                  <c:v>1.7000000000000001E-2</c:v>
                </c:pt>
                <c:pt idx="10">
                  <c:v>2.5999999999999999E-2</c:v>
                </c:pt>
                <c:pt idx="11">
                  <c:v>3.3000000000000002E-2</c:v>
                </c:pt>
                <c:pt idx="12">
                  <c:v>4.3999999999999997E-2</c:v>
                </c:pt>
                <c:pt idx="13">
                  <c:v>3.2000000000000001E-2</c:v>
                </c:pt>
                <c:pt idx="14">
                  <c:v>8.5999999999999993E-2</c:v>
                </c:pt>
                <c:pt idx="15">
                  <c:v>3.5000000000000003E-2</c:v>
                </c:pt>
                <c:pt idx="16">
                  <c:v>-0.10299999999999999</c:v>
                </c:pt>
                <c:pt idx="17">
                  <c:v>3.5999999999999997E-2</c:v>
                </c:pt>
                <c:pt idx="18">
                  <c:v>0.112</c:v>
                </c:pt>
                <c:pt idx="19">
                  <c:v>6.5000000000000002E-2</c:v>
                </c:pt>
                <c:pt idx="20">
                  <c:v>0.1</c:v>
                </c:pt>
                <c:pt idx="21">
                  <c:v>8.7999999999999995E-2</c:v>
                </c:pt>
                <c:pt idx="22">
                  <c:v>0.47499999999999998</c:v>
                </c:pt>
                <c:pt idx="23">
                  <c:v>0.313</c:v>
                </c:pt>
                <c:pt idx="24">
                  <c:v>0.108</c:v>
                </c:pt>
                <c:pt idx="25">
                  <c:v>0.1</c:v>
                </c:pt>
                <c:pt idx="26">
                  <c:v>9.9000000000000005E-2</c:v>
                </c:pt>
                <c:pt idx="27">
                  <c:v>0.13200000000000001</c:v>
                </c:pt>
                <c:pt idx="28">
                  <c:v>5.6000000000000001E-2</c:v>
                </c:pt>
                <c:pt idx="29">
                  <c:v>-1.2999999999999999E-2</c:v>
                </c:pt>
                <c:pt idx="30">
                  <c:v>4.7E-2</c:v>
                </c:pt>
                <c:pt idx="31">
                  <c:v>0.112</c:v>
                </c:pt>
                <c:pt idx="32">
                  <c:v>-0.127</c:v>
                </c:pt>
                <c:pt idx="33">
                  <c:v>8.5000000000000006E-2</c:v>
                </c:pt>
                <c:pt idx="34">
                  <c:v>9.9000000000000005E-2</c:v>
                </c:pt>
                <c:pt idx="35">
                  <c:v>5.8999999999999997E-2</c:v>
                </c:pt>
                <c:pt idx="36">
                  <c:v>-8.0000000000000002E-3</c:v>
                </c:pt>
                <c:pt idx="37">
                  <c:v>-9.4E-2</c:v>
                </c:pt>
                <c:pt idx="38">
                  <c:v>-2.5000000000000001E-2</c:v>
                </c:pt>
                <c:pt idx="39">
                  <c:v>0.113</c:v>
                </c:pt>
                <c:pt idx="41">
                  <c:v>-0.01</c:v>
                </c:pt>
                <c:pt idx="42">
                  <c:v>-0.12</c:v>
                </c:pt>
                <c:pt idx="43">
                  <c:v>-7.0000000000000007E-2</c:v>
                </c:pt>
                <c:pt idx="44">
                  <c:v>0.13</c:v>
                </c:pt>
                <c:pt idx="45">
                  <c:v>0.14000000000000001</c:v>
                </c:pt>
                <c:pt idx="47">
                  <c:v>-0.02</c:v>
                </c:pt>
                <c:pt idx="48">
                  <c:v>-0.03</c:v>
                </c:pt>
                <c:pt idx="49">
                  <c:v>0</c:v>
                </c:pt>
                <c:pt idx="50">
                  <c:v>-0.05</c:v>
                </c:pt>
                <c:pt idx="51">
                  <c:v>-0.03</c:v>
                </c:pt>
                <c:pt idx="52">
                  <c:v>0.03</c:v>
                </c:pt>
                <c:pt idx="53">
                  <c:v>0.14000000000000001</c:v>
                </c:pt>
                <c:pt idx="54">
                  <c:v>0.02</c:v>
                </c:pt>
                <c:pt idx="55">
                  <c:v>0.35</c:v>
                </c:pt>
                <c:pt idx="56">
                  <c:v>-0.02</c:v>
                </c:pt>
                <c:pt idx="57">
                  <c:v>-0.02</c:v>
                </c:pt>
                <c:pt idx="58">
                  <c:v>-0.04</c:v>
                </c:pt>
                <c:pt idx="60">
                  <c:v>0</c:v>
                </c:pt>
                <c:pt idx="61">
                  <c:v>-0.02</c:v>
                </c:pt>
                <c:pt idx="62">
                  <c:v>0.14000000000000001</c:v>
                </c:pt>
                <c:pt idx="63">
                  <c:v>0.12</c:v>
                </c:pt>
                <c:pt idx="64">
                  <c:v>-0.14000000000000001</c:v>
                </c:pt>
                <c:pt idx="65">
                  <c:v>-0.11</c:v>
                </c:pt>
                <c:pt idx="66">
                  <c:v>0.04</c:v>
                </c:pt>
                <c:pt idx="67">
                  <c:v>0.09</c:v>
                </c:pt>
                <c:pt idx="68">
                  <c:v>0.24</c:v>
                </c:pt>
                <c:pt idx="69">
                  <c:v>-1.2E-2</c:v>
                </c:pt>
                <c:pt idx="71">
                  <c:v>2.9000000000000001E-2</c:v>
                </c:pt>
                <c:pt idx="72">
                  <c:v>3.9E-2</c:v>
                </c:pt>
                <c:pt idx="73">
                  <c:v>0.19700000000000001</c:v>
                </c:pt>
                <c:pt idx="74">
                  <c:v>0.129</c:v>
                </c:pt>
                <c:pt idx="76">
                  <c:v>3.9E-2</c:v>
                </c:pt>
                <c:pt idx="77">
                  <c:v>4.1000000000000002E-2</c:v>
                </c:pt>
                <c:pt idx="78">
                  <c:v>5.2999999999999999E-2</c:v>
                </c:pt>
                <c:pt idx="79">
                  <c:v>5.3999999999999999E-2</c:v>
                </c:pt>
                <c:pt idx="80">
                  <c:v>4.3999999999999997E-2</c:v>
                </c:pt>
                <c:pt idx="81">
                  <c:v>0.11600000000000001</c:v>
                </c:pt>
                <c:pt idx="82">
                  <c:v>0.186</c:v>
                </c:pt>
                <c:pt idx="83">
                  <c:v>0.188</c:v>
                </c:pt>
                <c:pt idx="84">
                  <c:v>7.6999999999999999E-2</c:v>
                </c:pt>
                <c:pt idx="85">
                  <c:v>0.106</c:v>
                </c:pt>
                <c:pt idx="86">
                  <c:v>0.113</c:v>
                </c:pt>
                <c:pt idx="88">
                  <c:v>-7.0000000000000007E-2</c:v>
                </c:pt>
                <c:pt idx="89">
                  <c:v>0.11</c:v>
                </c:pt>
                <c:pt idx="90">
                  <c:v>0.49</c:v>
                </c:pt>
                <c:pt idx="91">
                  <c:v>0.4</c:v>
                </c:pt>
              </c:numCache>
            </c:numRef>
          </c:xVal>
          <c:yVal>
            <c:numRef>
              <c:f>'natural variations'!$I$7:$I$98</c:f>
              <c:numCache>
                <c:formatCode>0.00</c:formatCode>
                <c:ptCount val="92"/>
                <c:pt idx="0">
                  <c:v>0.24001370561590316</c:v>
                </c:pt>
                <c:pt idx="1">
                  <c:v>5.9999852889514288E-2</c:v>
                </c:pt>
                <c:pt idx="2">
                  <c:v>0.1899869979852612</c:v>
                </c:pt>
                <c:pt idx="4">
                  <c:v>-0.32000024847467512</c:v>
                </c:pt>
                <c:pt idx="5">
                  <c:v>-0.11031452083356511</c:v>
                </c:pt>
                <c:pt idx="7">
                  <c:v>3.448851338475567E-2</c:v>
                </c:pt>
                <c:pt idx="8">
                  <c:v>3.5718522744075297E-2</c:v>
                </c:pt>
                <c:pt idx="10">
                  <c:v>5.2374014364534899E-2</c:v>
                </c:pt>
                <c:pt idx="11">
                  <c:v>6.3154818418461503E-2</c:v>
                </c:pt>
                <c:pt idx="12">
                  <c:v>3.448851338475567E-2</c:v>
                </c:pt>
                <c:pt idx="13">
                  <c:v>3.2000003259575707E-2</c:v>
                </c:pt>
                <c:pt idx="14">
                  <c:v>8.5999929994156621E-2</c:v>
                </c:pt>
                <c:pt idx="15">
                  <c:v>3.5718522744075297E-2</c:v>
                </c:pt>
                <c:pt idx="16">
                  <c:v>-0.10300010301599014</c:v>
                </c:pt>
                <c:pt idx="17">
                  <c:v>3.5999968256603884E-2</c:v>
                </c:pt>
                <c:pt idx="18">
                  <c:v>7.7023928295166438E-2</c:v>
                </c:pt>
                <c:pt idx="19">
                  <c:v>6.4999934985636498E-2</c:v>
                </c:pt>
                <c:pt idx="20">
                  <c:v>9.1264777793431687E-2</c:v>
                </c:pt>
                <c:pt idx="21">
                  <c:v>8.7999901333110961E-2</c:v>
                </c:pt>
                <c:pt idx="22">
                  <c:v>0.47499954995272664</c:v>
                </c:pt>
                <c:pt idx="23">
                  <c:v>0.31299972269648541</c:v>
                </c:pt>
                <c:pt idx="24">
                  <c:v>0.11493027925768143</c:v>
                </c:pt>
                <c:pt idx="25">
                  <c:v>0.17731267819900945</c:v>
                </c:pt>
                <c:pt idx="26">
                  <c:v>0.17731267819900945</c:v>
                </c:pt>
                <c:pt idx="27">
                  <c:v>0.12998645169495421</c:v>
                </c:pt>
                <c:pt idx="28">
                  <c:v>6.7602142527731474E-2</c:v>
                </c:pt>
                <c:pt idx="29">
                  <c:v>-1.3000063690821342E-2</c:v>
                </c:pt>
                <c:pt idx="30">
                  <c:v>4.6999975868953173E-2</c:v>
                </c:pt>
                <c:pt idx="31">
                  <c:v>0.11199988793963826</c:v>
                </c:pt>
                <c:pt idx="32">
                  <c:v>-0.12700013249430081</c:v>
                </c:pt>
                <c:pt idx="33">
                  <c:v>8.1506742980738109E-2</c:v>
                </c:pt>
                <c:pt idx="34">
                  <c:v>9.8999900993314599E-2</c:v>
                </c:pt>
                <c:pt idx="35">
                  <c:v>6.4954279060740597E-2</c:v>
                </c:pt>
                <c:pt idx="36">
                  <c:v>-1.167235057397191E-2</c:v>
                </c:pt>
                <c:pt idx="37">
                  <c:v>-0.10873218062438521</c:v>
                </c:pt>
                <c:pt idx="38">
                  <c:v>-4.7159702415103609E-2</c:v>
                </c:pt>
                <c:pt idx="39">
                  <c:v>0.11209558114485138</c:v>
                </c:pt>
                <c:pt idx="41">
                  <c:v>-1.167235057397191E-2</c:v>
                </c:pt>
                <c:pt idx="42">
                  <c:v>-0.10873218062438521</c:v>
                </c:pt>
                <c:pt idx="43">
                  <c:v>-4.7159702415103609E-2</c:v>
                </c:pt>
                <c:pt idx="44">
                  <c:v>0.11209558114485138</c:v>
                </c:pt>
                <c:pt idx="45">
                  <c:v>0.19461248018844787</c:v>
                </c:pt>
                <c:pt idx="47">
                  <c:v>-2.0000026831804726E-2</c:v>
                </c:pt>
                <c:pt idx="48">
                  <c:v>-1.7885500979779229E-2</c:v>
                </c:pt>
                <c:pt idx="49">
                  <c:v>-1.6655491620459602E-2</c:v>
                </c:pt>
                <c:pt idx="50">
                  <c:v>-4.9996885693049289E-2</c:v>
                </c:pt>
                <c:pt idx="51">
                  <c:v>2.464991393063154E-2</c:v>
                </c:pt>
                <c:pt idx="52">
                  <c:v>2.9999916492498252E-2</c:v>
                </c:pt>
                <c:pt idx="53">
                  <c:v>0.13999980802265768</c:v>
                </c:pt>
                <c:pt idx="54">
                  <c:v>3.8890763428896788E-2</c:v>
                </c:pt>
                <c:pt idx="55">
                  <c:v>0.34999954315113407</c:v>
                </c:pt>
                <c:pt idx="56">
                  <c:v>-1.9999427864555441E-2</c:v>
                </c:pt>
                <c:pt idx="57">
                  <c:v>-2.0000064413255539E-2</c:v>
                </c:pt>
                <c:pt idx="58">
                  <c:v>-5.2374014364534899E-2</c:v>
                </c:pt>
                <c:pt idx="60">
                  <c:v>-3.5487351841131699E-2</c:v>
                </c:pt>
                <c:pt idx="61">
                  <c:v>-3.5487351841131699E-2</c:v>
                </c:pt>
                <c:pt idx="62">
                  <c:v>0.12376793171882329</c:v>
                </c:pt>
                <c:pt idx="63">
                  <c:v>0.12376793171882329</c:v>
                </c:pt>
                <c:pt idx="64">
                  <c:v>-9.7059830050413298E-2</c:v>
                </c:pt>
                <c:pt idx="65">
                  <c:v>-9.7059830050413298E-2</c:v>
                </c:pt>
                <c:pt idx="66">
                  <c:v>7.6626629634712506E-2</c:v>
                </c:pt>
                <c:pt idx="67">
                  <c:v>7.6626629634712506E-2</c:v>
                </c:pt>
                <c:pt idx="68">
                  <c:v>0.20628483076241977</c:v>
                </c:pt>
                <c:pt idx="69">
                  <c:v>-1.167235057397191E-2</c:v>
                </c:pt>
                <c:pt idx="71">
                  <c:v>3.448851338475567E-2</c:v>
                </c:pt>
                <c:pt idx="72">
                  <c:v>3.448851338475567E-2</c:v>
                </c:pt>
                <c:pt idx="73">
                  <c:v>0.17731267819900945</c:v>
                </c:pt>
                <c:pt idx="74">
                  <c:v>0.12998645169495421</c:v>
                </c:pt>
                <c:pt idx="76">
                  <c:v>3.448851338475567E-2</c:v>
                </c:pt>
                <c:pt idx="77">
                  <c:v>3.448851338475567E-2</c:v>
                </c:pt>
                <c:pt idx="78">
                  <c:v>3.448851338475567E-2</c:v>
                </c:pt>
                <c:pt idx="79">
                  <c:v>5.3999946096028158E-2</c:v>
                </c:pt>
                <c:pt idx="80">
                  <c:v>3.5718522744075297E-2</c:v>
                </c:pt>
                <c:pt idx="81">
                  <c:v>0.11493027925768143</c:v>
                </c:pt>
                <c:pt idx="82">
                  <c:v>0.17731267819900945</c:v>
                </c:pt>
                <c:pt idx="83">
                  <c:v>0.17731267819900945</c:v>
                </c:pt>
                <c:pt idx="84">
                  <c:v>6.7602142527731474E-2</c:v>
                </c:pt>
                <c:pt idx="85">
                  <c:v>0.11209558114485138</c:v>
                </c:pt>
                <c:pt idx="86">
                  <c:v>0.11209558114485138</c:v>
                </c:pt>
                <c:pt idx="88">
                  <c:v>-7.0000574189442333E-2</c:v>
                </c:pt>
                <c:pt idx="89">
                  <c:v>0.10999969835504697</c:v>
                </c:pt>
                <c:pt idx="90">
                  <c:v>0.46816928491261389</c:v>
                </c:pt>
                <c:pt idx="91">
                  <c:v>0.49730201352881714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327056"/>
        <c:axId val="215330192"/>
      </c:scatterChart>
      <c:valAx>
        <c:axId val="215327056"/>
        <c:scaling>
          <c:orientation val="minMax"/>
          <c:max val="0.5"/>
          <c:min val="-0.4"/>
        </c:scaling>
        <c:delete val="0"/>
        <c:axPos val="b"/>
        <c:numFmt formatCode="#,##0.00" sourceLinked="0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330192"/>
        <c:crossesAt val="0"/>
        <c:crossBetween val="midCat"/>
        <c:majorUnit val="0.1"/>
      </c:valAx>
      <c:valAx>
        <c:axId val="215330192"/>
        <c:scaling>
          <c:orientation val="minMax"/>
          <c:max val="0.5"/>
          <c:min val="-0.4"/>
        </c:scaling>
        <c:delete val="0"/>
        <c:axPos val="l"/>
        <c:numFmt formatCode="0.00" sourceLinked="0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32705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8</xdr:row>
      <xdr:rowOff>9525</xdr:rowOff>
    </xdr:from>
    <xdr:ext cx="4421788" cy="14475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13611225" y="1266825"/>
              <a:ext cx="4421788" cy="144757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          </m:t>
                    </m:r>
                  </m:oMath>
                </m:oMathPara>
              </a14:m>
              <a:endParaRPr lang="en-CA" sz="1100" b="0" i="1">
                <a:solidFill>
                  <a:schemeClr val="tx1"/>
                </a:solidFill>
                <a:effectLst/>
                <a:latin typeface="Cambria Math" panose="02040503050406030204" pitchFamily="18" charset="0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CA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Zr</m:t>
                        </m:r>
                      </m:sub>
                    </m:sSub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p>
                    </m:sSup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en-CA" sz="1100" b="0" i="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Rb</m:t>
                                </m:r>
                              </m:sub>
                            </m:sSub>
                          </m:e>
                        </m:d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sup>
                    </m:sSup>
                  </m:oMath>
                </m:oMathPara>
              </a14:m>
              <a:endParaRPr lang="en-CA">
                <a:effectLst/>
              </a:endParaRPr>
            </a:p>
            <a:p>
              <a:pPr algn="l"/>
              <a:endParaRPr lang="en-CA" sz="1100" b="0" i="1">
                <a:latin typeface="Cambria Math" panose="02040503050406030204" pitchFamily="18" charset="0"/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p>
                      <m:sSup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𝑢</m:t>
                                </m:r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</m:t>
                                    </m:r>
                                  </m:e>
                                  <m:sub>
                                    <m:r>
                                      <m:rPr>
                                        <m:sty m:val="p"/>
                                      </m:rPr>
                                      <a:rPr lang="en-CA" sz="1100" b="0" i="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Zr</m:t>
                                    </m:r>
                                  </m:sub>
                                </m:sSub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</m:t>
                                    </m:r>
                                  </m:e>
                                  <m:sub>
                                    <m:r>
                                      <m:rPr>
                                        <m:sty m:val="p"/>
                                      </m:rPr>
                                      <a:rPr lang="en-CA" sz="1100" b="0" i="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Zr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e>
                      <m:sup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en-CA" sz="1100" b="0" i="1">
                        <a:latin typeface="Cambria Math" panose="02040503050406030204" pitchFamily="18" charset="0"/>
                      </a:rPr>
                      <m:t>=</m:t>
                    </m:r>
                    <m:sSubSup>
                      <m:sSubSup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𝑢</m:t>
                        </m:r>
                      </m:e>
                      <m:sub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  <m:sup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bSup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m:rPr>
                                <m:sty m:val="p"/>
                              </m:rPr>
                              <a:rPr lang="en-CA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ln</m:t>
                            </m:r>
                            <m:sSub>
                              <m:sSub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en-CA" sz="1100" b="0" i="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Rb</m:t>
                                </m:r>
                              </m:sub>
                            </m:sSub>
                          </m:e>
                        </m:d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sSubSup>
                      <m:sSub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∙</m:t>
                        </m:r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</m:t>
                        </m:r>
                      </m:e>
                      <m:sub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sub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</m:t>
                                    </m:r>
                                  </m:e>
                                  <m:sub>
                                    <m:r>
                                      <m:rPr>
                                        <m:sty m:val="p"/>
                                      </m:rPr>
                                      <a:rPr lang="en-CA" sz="1100" b="0" i="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Rb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</m:t>
                        </m:r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d>
                      <m:d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</m:t>
                            </m:r>
                          </m:e>
                          <m:sub>
                            <m:r>
                              <m:rPr>
                                <m:sty m:val="p"/>
                              </m:rPr>
                              <a:rPr lang="en-CA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Rb</m:t>
                            </m:r>
                          </m:sub>
                        </m:sSub>
                      </m:e>
                    </m:d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+2</m:t>
                    </m:r>
                    <m:r>
                      <m:rPr>
                        <m:sty m:val="p"/>
                      </m:rPr>
                      <a:rPr lang="en-CA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ln</m:t>
                    </m:r>
                    <m:sSub>
                      <m:sSub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CA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Rb</m:t>
                        </m:r>
                      </m:sub>
                    </m:sSub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m:rPr>
                        <m:sty m:val="p"/>
                      </m:rPr>
                      <a:rPr lang="en-CA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cov</m:t>
                    </m:r>
                    <m:d>
                      <m:d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  <m:r>
                          <a:rPr lang="en-CA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</m:d>
                  </m:oMath>
                </m:oMathPara>
              </a14:m>
              <a:endParaRPr lang="en-CA" sz="1100" b="0" i="0">
                <a:solidFill>
                  <a:schemeClr val="tx1"/>
                </a:solidFill>
                <a:effectLst/>
                <a:latin typeface="Cambria Math" panose="02040503050406030204" pitchFamily="18" charset="0"/>
                <a:ea typeface="+mn-ea"/>
                <a:cs typeface="+mn-cs"/>
              </a:endParaRPr>
            </a:p>
            <a:p>
              <a:pPr algn="ctr"/>
              <a:endParaRPr lang="en-CA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r>
                <a:rPr lang="en-CA" sz="1100" b="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 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n-CA" sz="1100" b="0" i="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cov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(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𝑎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,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𝑏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)=−</m:t>
                  </m:r>
                  <m:acc>
                    <m:accPr>
                      <m:chr m:val="̅"/>
                      <m:ctrlP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accPr>
                    <m:e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𝑥</m:t>
                      </m:r>
                    </m:e>
                  </m:acc>
                  <m:sSubSup>
                    <m:sSubSupPr>
                      <m:ctrlP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SupPr>
                    <m:e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∙</m:t>
                      </m:r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𝑢</m:t>
                      </m:r>
                    </m:e>
                    <m:sub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𝑏</m:t>
                      </m:r>
                    </m:sub>
                    <m:sup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bSup>
                </m:oMath>
              </a14:m>
              <a:endParaRPr lang="en-CA" sz="1100"/>
            </a:p>
            <a:p>
              <a:pPr algn="l"/>
              <a:r>
                <a:rPr lang="en-CA" sz="1100"/>
                <a:t> </a:t>
              </a:r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13611225" y="1266825"/>
              <a:ext cx="4421788" cy="144757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          </a:t>
              </a:r>
              <a:endParaRPr lang="en-CA" sz="1100" b="0" i="1">
                <a:solidFill>
                  <a:schemeClr val="tx1"/>
                </a:solidFill>
                <a:effectLst/>
                <a:latin typeface="Cambria Math" panose="02040503050406030204" pitchFamily="18" charset="0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𝑅_Zr=𝑒^𝑎 (𝑅_Rb )^𝑏</a:t>
              </a:r>
              <a:endParaRPr lang="en-CA">
                <a:effectLst/>
              </a:endParaRPr>
            </a:p>
            <a:p>
              <a:pPr algn="l"/>
              <a:endParaRPr lang="en-CA" sz="1100" b="0" i="1">
                <a:latin typeface="Cambria Math" panose="02040503050406030204" pitchFamily="18" charset="0"/>
              </a:endParaRPr>
            </a:p>
            <a:p>
              <a:pPr algn="l"/>
              <a:r>
                <a:rPr lang="en-CA" sz="1100" b="0" i="0">
                  <a:latin typeface="Cambria Math" panose="02040503050406030204" pitchFamily="18" charset="0"/>
                </a:rPr>
                <a:t>(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(𝑢(𝑅_Zr))/𝑅_Zr )^</a:t>
              </a:r>
              <a:r>
                <a:rPr lang="en-CA" sz="1100" b="0" i="0">
                  <a:latin typeface="Cambria Math" panose="02040503050406030204" pitchFamily="18" charset="0"/>
                </a:rPr>
                <a:t>2=𝑢_𝑎^2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+(ln𝑅_Rb )^2 〖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∙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𝑢〗_𝑏^2+(𝑏/𝑅_Rb )^2 𝑢^2 (𝑅_Rb )+2ln𝑅_Rb∙cov(𝑎,𝑏)</a:t>
              </a:r>
            </a:p>
            <a:p>
              <a:pPr algn="ctr"/>
              <a:endParaRPr lang="en-CA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r>
                <a:rPr lang="en-CA" sz="1100" b="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  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cov(𝑎,𝑏)=−𝑥 ̅〖∙𝑢〗_𝑏^2</a:t>
              </a:r>
              <a:endParaRPr lang="en-CA" sz="1100"/>
            </a:p>
            <a:p>
              <a:pPr algn="l"/>
              <a:r>
                <a:rPr lang="en-CA" sz="1100"/>
                <a:t> </a:t>
              </a:r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9525</xdr:colOff>
      <xdr:row>9</xdr:row>
      <xdr:rowOff>4200</xdr:rowOff>
    </xdr:from>
    <xdr:ext cx="4310860" cy="14475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13611225" y="1413900"/>
              <a:ext cx="4310860" cy="144757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          </m:t>
                    </m:r>
                  </m:oMath>
                </m:oMathPara>
              </a14:m>
              <a:endParaRPr lang="en-CA" sz="1100" b="0" i="1">
                <a:solidFill>
                  <a:schemeClr val="tx1"/>
                </a:solidFill>
                <a:effectLst/>
                <a:latin typeface="Cambria Math" panose="02040503050406030204" pitchFamily="18" charset="0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CA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Zr</m:t>
                        </m:r>
                      </m:sub>
                    </m:sSub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</m:sup>
                    </m:sSup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en-CA" sz="1100" b="0" i="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Sr</m:t>
                                </m:r>
                              </m:sub>
                            </m:sSub>
                          </m:e>
                        </m:d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sup>
                    </m:sSup>
                  </m:oMath>
                </m:oMathPara>
              </a14:m>
              <a:endParaRPr lang="en-CA">
                <a:effectLst/>
              </a:endParaRPr>
            </a:p>
            <a:p>
              <a:pPr algn="l"/>
              <a:endParaRPr lang="en-CA" sz="1100" b="0" i="1">
                <a:latin typeface="Cambria Math" panose="02040503050406030204" pitchFamily="18" charset="0"/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p>
                      <m:sSup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𝑢</m:t>
                                </m:r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</m:t>
                                    </m:r>
                                  </m:e>
                                  <m:sub>
                                    <m:r>
                                      <m:rPr>
                                        <m:sty m:val="p"/>
                                      </m:rPr>
                                      <a:rPr lang="en-CA" sz="1100" b="0" i="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Zr</m:t>
                                    </m:r>
                                  </m:sub>
                                </m:sSub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</m:t>
                                    </m:r>
                                  </m:e>
                                  <m:sub>
                                    <m:r>
                                      <m:rPr>
                                        <m:sty m:val="p"/>
                                      </m:rPr>
                                      <a:rPr lang="en-CA" sz="1100" b="0" i="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Zr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e>
                      <m:sup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en-CA" sz="1100" b="0" i="1">
                        <a:latin typeface="Cambria Math" panose="02040503050406030204" pitchFamily="18" charset="0"/>
                      </a:rPr>
                      <m:t>=</m:t>
                    </m:r>
                    <m:sSubSup>
                      <m:sSubSup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𝑢</m:t>
                        </m:r>
                      </m:e>
                      <m:sub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  <m:sup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bSup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m:rPr>
                                <m:sty m:val="p"/>
                              </m:rPr>
                              <a:rPr lang="en-CA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ln</m:t>
                            </m:r>
                            <m:sSub>
                              <m:sSub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en-CA" sz="1100" b="0" i="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Sr</m:t>
                                </m:r>
                              </m:sub>
                            </m:sSub>
                          </m:e>
                        </m:d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sSubSup>
                      <m:sSub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∙</m:t>
                        </m:r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</m:t>
                        </m:r>
                      </m:e>
                      <m:sub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sub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CA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</m:t>
                                    </m:r>
                                  </m:e>
                                  <m:sub>
                                    <m:r>
                                      <m:rPr>
                                        <m:sty m:val="p"/>
                                      </m:rPr>
                                      <a:rPr lang="en-CA" sz="1100" b="0" i="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Sr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sSup>
                      <m:sSup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</m:t>
                        </m:r>
                      </m:e>
                      <m:sup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d>
                      <m:d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</m:t>
                            </m:r>
                          </m:e>
                          <m:sub>
                            <m:r>
                              <m:rPr>
                                <m:sty m:val="p"/>
                              </m:rPr>
                              <a:rPr lang="en-CA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Sr</m:t>
                            </m:r>
                          </m:sub>
                        </m:sSub>
                      </m:e>
                    </m:d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+2</m:t>
                    </m:r>
                    <m:r>
                      <m:rPr>
                        <m:sty m:val="p"/>
                      </m:rPr>
                      <a:rPr lang="en-CA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ln</m:t>
                    </m:r>
                    <m:sSub>
                      <m:sSub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CA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Sr</m:t>
                        </m:r>
                      </m:sub>
                    </m:sSub>
                    <m:r>
                      <a:rPr lang="en-CA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m:rPr>
                        <m:sty m:val="p"/>
                      </m:rPr>
                      <a:rPr lang="en-CA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cov</m:t>
                    </m:r>
                    <m:d>
                      <m:dPr>
                        <m:ctrlP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  <m:r>
                          <a:rPr lang="en-CA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n-CA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</m:d>
                  </m:oMath>
                </m:oMathPara>
              </a14:m>
              <a:endParaRPr lang="en-CA" sz="1100" b="0" i="0">
                <a:solidFill>
                  <a:schemeClr val="tx1"/>
                </a:solidFill>
                <a:effectLst/>
                <a:latin typeface="Cambria Math" panose="02040503050406030204" pitchFamily="18" charset="0"/>
                <a:ea typeface="+mn-ea"/>
                <a:cs typeface="+mn-cs"/>
              </a:endParaRPr>
            </a:p>
            <a:p>
              <a:pPr algn="ctr"/>
              <a:endParaRPr lang="en-CA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r>
                <a:rPr lang="en-CA" sz="1100" b="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 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n-CA" sz="1100" b="0" i="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cov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(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𝑎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,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𝑏</m:t>
                  </m:r>
                  <m:r>
                    <a:rPr lang="en-CA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)=−</m:t>
                  </m:r>
                  <m:acc>
                    <m:accPr>
                      <m:chr m:val="̅"/>
                      <m:ctrlP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accPr>
                    <m:e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𝑥</m:t>
                      </m:r>
                    </m:e>
                  </m:acc>
                  <m:sSubSup>
                    <m:sSubSupPr>
                      <m:ctrlP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SupPr>
                    <m:e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∙</m:t>
                      </m:r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𝑢</m:t>
                      </m:r>
                    </m:e>
                    <m:sub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𝑏</m:t>
                      </m:r>
                    </m:sub>
                    <m:sup>
                      <m:r>
                        <a:rPr lang="en-CA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bSup>
                </m:oMath>
              </a14:m>
              <a:endParaRPr lang="en-CA" sz="1100"/>
            </a:p>
            <a:p>
              <a:pPr algn="l"/>
              <a:r>
                <a:rPr lang="en-CA" sz="1100"/>
                <a:t> </a:t>
              </a:r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13611225" y="1413900"/>
              <a:ext cx="4310860" cy="144757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          </a:t>
              </a:r>
              <a:endParaRPr lang="en-CA" sz="1100" b="0" i="1">
                <a:solidFill>
                  <a:schemeClr val="tx1"/>
                </a:solidFill>
                <a:effectLst/>
                <a:latin typeface="Cambria Math" panose="02040503050406030204" pitchFamily="18" charset="0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𝑅_Zr=𝑒^𝑎 (𝑅_Sr )^𝑏</a:t>
              </a:r>
              <a:endParaRPr lang="en-CA">
                <a:effectLst/>
              </a:endParaRPr>
            </a:p>
            <a:p>
              <a:pPr algn="l"/>
              <a:endParaRPr lang="en-CA" sz="1100" b="0" i="1">
                <a:latin typeface="Cambria Math" panose="02040503050406030204" pitchFamily="18" charset="0"/>
              </a:endParaRPr>
            </a:p>
            <a:p>
              <a:pPr algn="l"/>
              <a:r>
                <a:rPr lang="en-CA" sz="1100" b="0" i="0">
                  <a:latin typeface="Cambria Math" panose="02040503050406030204" pitchFamily="18" charset="0"/>
                </a:rPr>
                <a:t>(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(𝑢(𝑅_Zr))/𝑅_Zr )^</a:t>
              </a:r>
              <a:r>
                <a:rPr lang="en-CA" sz="1100" b="0" i="0">
                  <a:latin typeface="Cambria Math" panose="02040503050406030204" pitchFamily="18" charset="0"/>
                </a:rPr>
                <a:t>2=𝑢_𝑎^2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+(ln𝑅_Sr )^2 〖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∙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𝑢〗_𝑏^2+(𝑏/𝑅_Sr )^2 𝑢^2 (𝑅_Sr )+2ln𝑅_Sr∙cov(𝑎,𝑏)</a:t>
              </a:r>
            </a:p>
            <a:p>
              <a:pPr algn="ctr"/>
              <a:endParaRPr lang="en-CA" sz="11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algn="ctr"/>
              <a:r>
                <a:rPr lang="en-CA" sz="1100" b="0">
                  <a:solidFill>
                    <a:schemeClr val="tx1"/>
                  </a:solidFill>
                  <a:effectLst/>
                  <a:ea typeface="+mn-ea"/>
                  <a:cs typeface="+mn-cs"/>
                </a:rPr>
                <a:t>  </a:t>
              </a:r>
              <a:r>
                <a:rPr lang="en-CA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cov(𝑎,𝑏)=−𝑥 ̅〖∙𝑢〗_𝑏^2</a:t>
              </a:r>
              <a:endParaRPr lang="en-CA" sz="1100"/>
            </a:p>
            <a:p>
              <a:pPr algn="l"/>
              <a:r>
                <a:rPr lang="en-CA" sz="1100"/>
                <a:t> </a:t>
              </a: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7</xdr:row>
      <xdr:rowOff>66675</xdr:rowOff>
    </xdr:from>
    <xdr:to>
      <xdr:col>22</xdr:col>
      <xdr:colOff>400049</xdr:colOff>
      <xdr:row>25</xdr:row>
      <xdr:rowOff>23814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682"/>
  <sheetViews>
    <sheetView tabSelected="1" zoomScaleNormal="100" workbookViewId="0"/>
  </sheetViews>
  <sheetFormatPr defaultColWidth="9.6640625" defaultRowHeight="12.1"/>
  <cols>
    <col min="1" max="1" width="9.6640625" style="6"/>
    <col min="2" max="2" width="9.6640625" style="7"/>
    <col min="3" max="3" width="12" style="7" bestFit="1" customWidth="1"/>
    <col min="4" max="9" width="9.6640625" style="8"/>
    <col min="10" max="18" width="9.6640625" style="9"/>
    <col min="19" max="19" width="12.109375" style="9" bestFit="1" customWidth="1"/>
    <col min="20" max="22" width="9.6640625" style="9"/>
    <col min="23" max="79" width="9.6640625" style="11"/>
    <col min="80" max="16384" width="9.6640625" style="9"/>
  </cols>
  <sheetData>
    <row r="1" spans="1:62">
      <c r="A1" s="152" t="s">
        <v>93</v>
      </c>
      <c r="O1" s="10"/>
      <c r="P1" s="10"/>
      <c r="Q1" s="10"/>
    </row>
    <row r="2" spans="1:62" ht="14.4">
      <c r="A2" s="12" t="s">
        <v>92</v>
      </c>
      <c r="O2" s="13"/>
      <c r="P2" s="14"/>
      <c r="Q2" s="15"/>
      <c r="S2" s="16" t="s">
        <v>51</v>
      </c>
      <c r="T2" s="17"/>
      <c r="U2" s="17"/>
    </row>
    <row r="3" spans="1:62">
      <c r="A3" s="18" t="s">
        <v>90</v>
      </c>
      <c r="O3" s="10"/>
      <c r="Q3" s="10"/>
      <c r="S3" s="107" t="s">
        <v>57</v>
      </c>
      <c r="T3" s="107" t="s">
        <v>58</v>
      </c>
    </row>
    <row r="4" spans="1:62">
      <c r="A4" s="152"/>
      <c r="O4" s="10"/>
      <c r="Q4" s="10"/>
      <c r="R4" s="9" t="s">
        <v>9</v>
      </c>
      <c r="S4" s="59">
        <v>2.5926499999999999</v>
      </c>
      <c r="T4" s="59">
        <f>0.0017/2</f>
        <v>8.4999999999999995E-4</v>
      </c>
    </row>
    <row r="5" spans="1:62">
      <c r="O5" s="10"/>
      <c r="Q5" s="10"/>
      <c r="S5" s="146"/>
      <c r="T5" s="105"/>
      <c r="U5" s="20"/>
    </row>
    <row r="6" spans="1:62" s="11" customFormat="1">
      <c r="A6" s="6"/>
      <c r="B6" s="7"/>
      <c r="C6" s="7"/>
      <c r="D6" s="21" t="s">
        <v>13</v>
      </c>
      <c r="E6" s="8"/>
      <c r="F6" s="8"/>
      <c r="G6" s="8"/>
      <c r="H6" s="8"/>
      <c r="I6" s="8"/>
      <c r="J6" s="22" t="s">
        <v>69</v>
      </c>
      <c r="K6" s="9"/>
      <c r="L6" s="9"/>
      <c r="M6" s="22" t="s">
        <v>54</v>
      </c>
      <c r="N6" s="9"/>
      <c r="O6" s="10"/>
      <c r="P6" s="23" t="s">
        <v>14</v>
      </c>
      <c r="Q6" s="9"/>
      <c r="R6" s="9"/>
      <c r="S6" s="23" t="s">
        <v>52</v>
      </c>
      <c r="T6" s="9"/>
      <c r="U6" s="9"/>
      <c r="V6" s="9"/>
    </row>
    <row r="7" spans="1:62" s="25" customFormat="1" ht="14.4">
      <c r="A7" s="3" t="s">
        <v>10</v>
      </c>
      <c r="B7" s="3" t="s">
        <v>11</v>
      </c>
      <c r="C7" s="3" t="s">
        <v>12</v>
      </c>
      <c r="D7" s="4" t="s">
        <v>30</v>
      </c>
      <c r="E7" s="4" t="s">
        <v>31</v>
      </c>
      <c r="F7" s="4" t="s">
        <v>32</v>
      </c>
      <c r="G7" s="4" t="s">
        <v>20</v>
      </c>
      <c r="H7" s="4" t="s">
        <v>21</v>
      </c>
      <c r="I7" s="8"/>
      <c r="J7" s="4" t="s">
        <v>29</v>
      </c>
      <c r="K7" s="4" t="s">
        <v>33</v>
      </c>
      <c r="L7" s="9"/>
      <c r="M7" s="4" t="s">
        <v>29</v>
      </c>
      <c r="N7" s="4" t="s">
        <v>33</v>
      </c>
      <c r="O7" s="10"/>
      <c r="P7" s="1" t="s">
        <v>34</v>
      </c>
      <c r="Q7" s="24"/>
      <c r="R7" s="9"/>
      <c r="S7" s="106" t="s">
        <v>53</v>
      </c>
      <c r="T7" s="2"/>
      <c r="U7" s="2"/>
      <c r="V7" s="9"/>
    </row>
    <row r="8" spans="1:62" s="11" customFormat="1">
      <c r="A8" s="26"/>
      <c r="B8" s="26"/>
      <c r="C8" s="26"/>
      <c r="D8" s="27"/>
      <c r="E8" s="27"/>
      <c r="F8" s="27"/>
      <c r="G8" s="27"/>
      <c r="H8" s="27"/>
      <c r="I8" s="8"/>
      <c r="J8" s="28"/>
      <c r="K8" s="28"/>
      <c r="L8" s="9"/>
      <c r="M8" s="28"/>
      <c r="N8" s="28"/>
      <c r="O8" s="10"/>
      <c r="P8" s="107" t="s">
        <v>60</v>
      </c>
      <c r="Q8" s="107" t="s">
        <v>61</v>
      </c>
      <c r="R8" s="9"/>
      <c r="S8" s="107" t="s">
        <v>57</v>
      </c>
      <c r="T8" s="107" t="s">
        <v>58</v>
      </c>
      <c r="U8" s="30"/>
      <c r="V8" s="30"/>
    </row>
    <row r="9" spans="1:62" s="11" customFormat="1">
      <c r="A9" s="26">
        <v>1</v>
      </c>
      <c r="B9" s="31">
        <v>43634</v>
      </c>
      <c r="C9" s="26" t="s">
        <v>0</v>
      </c>
      <c r="D9" s="32">
        <v>2.8789672000000001E-3</v>
      </c>
      <c r="E9" s="32">
        <v>1.1563041E-3</v>
      </c>
      <c r="F9" s="33">
        <v>6.4572909999999998E-4</v>
      </c>
      <c r="G9" s="32">
        <v>1.189725E-3</v>
      </c>
      <c r="H9" s="32">
        <v>2.4294666000000001E-4</v>
      </c>
      <c r="I9" s="8"/>
      <c r="J9" s="32"/>
      <c r="K9" s="32"/>
      <c r="L9" s="9"/>
      <c r="M9" s="9"/>
      <c r="N9" s="9"/>
      <c r="O9" s="10"/>
      <c r="P9" s="9"/>
      <c r="Q9" s="9"/>
      <c r="R9" s="9"/>
      <c r="S9" s="34"/>
      <c r="T9" s="35"/>
      <c r="U9" s="34"/>
      <c r="V9" s="34"/>
    </row>
    <row r="10" spans="1:62" s="11" customFormat="1">
      <c r="A10" s="26">
        <v>1</v>
      </c>
      <c r="B10" s="26"/>
      <c r="C10" s="7" t="s">
        <v>1</v>
      </c>
      <c r="D10" s="36">
        <v>31.582709000000001</v>
      </c>
      <c r="E10" s="36">
        <v>12.785278</v>
      </c>
      <c r="F10" s="37">
        <v>4.3694783000000001E-5</v>
      </c>
      <c r="G10" s="36">
        <v>30.60285</v>
      </c>
      <c r="H10" s="36">
        <v>6.8297201999999997</v>
      </c>
      <c r="I10" s="36"/>
      <c r="J10" s="36">
        <v>0.22317227000000001</v>
      </c>
      <c r="K10" s="36">
        <v>2.4702494000000002</v>
      </c>
      <c r="L10" s="38"/>
      <c r="M10" s="39">
        <f>LN(J10)</f>
        <v>-1.4998112945444588</v>
      </c>
      <c r="N10" s="39">
        <f>LN(K10)</f>
        <v>0.90431911720251001</v>
      </c>
      <c r="O10" s="10"/>
      <c r="P10" s="40">
        <f t="array" ref="P10:Q11">LINEST(M10:M14,N10:N14,TRUE,TRUE)</f>
        <v>-0.50967361001458178</v>
      </c>
      <c r="Q10" s="40">
        <v>-1.0388872538057103</v>
      </c>
      <c r="R10" s="9"/>
      <c r="S10" s="41">
        <f>EXP(Q10)*$S$4^P10</f>
        <v>0.2177422243536894</v>
      </c>
      <c r="T10" s="41">
        <f t="array" ref="T10">S10*SQRT(Q11^2+(LN($S$4))^2*P11^2+(P10/$S$4)^2*$T$4^2-2*LN($S$4)*AVERAGE(N10:N14)*P11^2)</f>
        <v>6.7305154479833256E-5</v>
      </c>
      <c r="V10" s="41"/>
      <c r="AN10" s="42"/>
      <c r="AO10" s="43"/>
      <c r="AP10" s="43"/>
      <c r="AQ10" s="43"/>
      <c r="AS10" s="44"/>
      <c r="AT10" s="45"/>
      <c r="AU10" s="45"/>
      <c r="AV10" s="45"/>
      <c r="AW10" s="45"/>
      <c r="AX10" s="45"/>
      <c r="AY10" s="45"/>
      <c r="AZ10" s="45"/>
      <c r="BA10" s="45"/>
      <c r="BB10" s="45"/>
    </row>
    <row r="11" spans="1:62" s="11" customFormat="1">
      <c r="A11" s="6">
        <v>1</v>
      </c>
      <c r="B11" s="7"/>
      <c r="C11" s="7" t="s">
        <v>2</v>
      </c>
      <c r="D11" s="36">
        <v>30.629819999999999</v>
      </c>
      <c r="E11" s="36">
        <v>12.388748</v>
      </c>
      <c r="F11" s="37">
        <v>3.2684739000000002E-5</v>
      </c>
      <c r="G11" s="36">
        <v>29.909113000000001</v>
      </c>
      <c r="H11" s="36">
        <v>6.6720885000000001</v>
      </c>
      <c r="I11" s="36"/>
      <c r="J11" s="36">
        <v>0.22307873</v>
      </c>
      <c r="K11" s="36">
        <v>2.4723913</v>
      </c>
      <c r="L11" s="38"/>
      <c r="M11" s="39">
        <f t="shared" ref="M11:M14" si="0">LN(J11)</f>
        <v>-1.5002305205019133</v>
      </c>
      <c r="N11" s="39">
        <f t="shared" ref="N11:N14" si="1">LN(K11)</f>
        <v>0.90518581994870717</v>
      </c>
      <c r="O11" s="10"/>
      <c r="P11" s="40">
        <v>5.6114069993234584E-3</v>
      </c>
      <c r="Q11" s="40">
        <v>5.0859755059002127E-3</v>
      </c>
      <c r="R11" s="9"/>
      <c r="S11" s="39"/>
      <c r="T11" s="39"/>
      <c r="V11" s="46"/>
      <c r="Y11" s="43"/>
      <c r="AB11" s="43"/>
      <c r="AE11" s="43"/>
    </row>
    <row r="12" spans="1:62" s="11" customFormat="1">
      <c r="A12" s="6">
        <v>1</v>
      </c>
      <c r="B12" s="7"/>
      <c r="C12" s="7" t="s">
        <v>3</v>
      </c>
      <c r="D12" s="36">
        <v>27.263159999999999</v>
      </c>
      <c r="E12" s="36">
        <v>11.013246000000001</v>
      </c>
      <c r="F12" s="37">
        <v>2.1421578000000002E-5</v>
      </c>
      <c r="G12" s="36">
        <v>26.973464</v>
      </c>
      <c r="H12" s="36">
        <v>6.0134172000000001</v>
      </c>
      <c r="I12" s="36"/>
      <c r="J12" s="36">
        <v>0.22293800999999999</v>
      </c>
      <c r="K12" s="36">
        <v>2.4754930000000002</v>
      </c>
      <c r="L12" s="38"/>
      <c r="M12" s="39">
        <f t="shared" si="0"/>
        <v>-1.5008615282289739</v>
      </c>
      <c r="N12" s="39">
        <f t="shared" si="1"/>
        <v>0.90643956810376936</v>
      </c>
      <c r="O12" s="10"/>
      <c r="P12" s="47">
        <f>ABS(P11/P10)</f>
        <v>1.1009804881133468E-2</v>
      </c>
      <c r="Q12" s="47">
        <f>ABS(Q11/Q10)</f>
        <v>4.8955991011238043E-3</v>
      </c>
      <c r="R12" s="9"/>
      <c r="S12" s="39"/>
      <c r="T12" s="39"/>
      <c r="V12" s="46"/>
      <c r="W12" s="48"/>
      <c r="Y12" s="48"/>
      <c r="Z12" s="48"/>
      <c r="AB12" s="48"/>
      <c r="AC12" s="48"/>
      <c r="AE12" s="48"/>
      <c r="AF12" s="48"/>
      <c r="AM12" s="48"/>
      <c r="AN12" s="48"/>
      <c r="AR12" s="49"/>
      <c r="BA12" s="43"/>
      <c r="BB12" s="43"/>
    </row>
    <row r="13" spans="1:62" s="11" customFormat="1">
      <c r="A13" s="6">
        <v>1</v>
      </c>
      <c r="B13" s="7"/>
      <c r="C13" s="7" t="s">
        <v>4</v>
      </c>
      <c r="D13" s="36">
        <v>25.966197999999999</v>
      </c>
      <c r="E13" s="36">
        <v>10.480573</v>
      </c>
      <c r="F13" s="37">
        <v>1.6710664000000001E-7</v>
      </c>
      <c r="G13" s="36">
        <v>25.856808000000001</v>
      </c>
      <c r="H13" s="36">
        <v>5.7620266999999998</v>
      </c>
      <c r="I13" s="36"/>
      <c r="J13" s="36">
        <v>0.22284246999999999</v>
      </c>
      <c r="K13" s="36">
        <v>2.4775800000000001</v>
      </c>
      <c r="L13" s="38"/>
      <c r="M13" s="39">
        <f t="shared" si="0"/>
        <v>-1.5012901697049885</v>
      </c>
      <c r="N13" s="39">
        <f t="shared" si="1"/>
        <v>0.90728227731621525</v>
      </c>
      <c r="O13" s="10"/>
      <c r="P13" s="50"/>
      <c r="Q13" s="50"/>
      <c r="R13" s="9"/>
      <c r="S13" s="39"/>
      <c r="T13" s="39"/>
      <c r="V13" s="46"/>
      <c r="W13" s="51"/>
      <c r="Y13" s="51"/>
      <c r="Z13" s="51"/>
      <c r="AB13" s="51"/>
      <c r="AC13" s="51"/>
      <c r="AE13" s="51"/>
      <c r="AF13" s="51"/>
      <c r="AK13" s="52"/>
      <c r="AL13" s="52"/>
      <c r="AM13" s="53"/>
      <c r="AN13" s="53"/>
      <c r="AO13" s="53"/>
      <c r="AP13" s="53"/>
      <c r="AQ13" s="53"/>
    </row>
    <row r="14" spans="1:62" s="11" customFormat="1">
      <c r="A14" s="6">
        <v>1</v>
      </c>
      <c r="B14" s="7"/>
      <c r="C14" s="7" t="s">
        <v>5</v>
      </c>
      <c r="D14" s="36">
        <v>21.497014</v>
      </c>
      <c r="E14" s="36">
        <v>8.6653932000000005</v>
      </c>
      <c r="F14" s="37">
        <v>-2.9112724999999998E-5</v>
      </c>
      <c r="G14" s="36">
        <v>21.631609999999998</v>
      </c>
      <c r="H14" s="36">
        <v>4.8170979000000003</v>
      </c>
      <c r="I14" s="36"/>
      <c r="J14" s="36">
        <v>0.22268705999999999</v>
      </c>
      <c r="K14" s="36">
        <v>2.4808105999999999</v>
      </c>
      <c r="L14" s="54"/>
      <c r="M14" s="39">
        <f t="shared" si="0"/>
        <v>-1.501987811481071</v>
      </c>
      <c r="N14" s="39">
        <f t="shared" si="1"/>
        <v>0.90858536161019454</v>
      </c>
      <c r="O14" s="10"/>
      <c r="R14" s="9"/>
      <c r="S14" s="39"/>
      <c r="T14" s="39"/>
      <c r="V14" s="46"/>
      <c r="W14" s="51"/>
      <c r="Y14" s="51"/>
      <c r="Z14" s="51"/>
      <c r="AB14" s="51"/>
      <c r="AC14" s="51"/>
      <c r="AE14" s="51"/>
      <c r="AF14" s="51"/>
      <c r="AK14" s="52"/>
      <c r="AL14" s="52"/>
      <c r="AM14" s="53"/>
      <c r="AN14" s="53"/>
      <c r="AO14" s="53"/>
      <c r="AP14" s="53"/>
      <c r="AQ14" s="53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</row>
    <row r="15" spans="1:62" s="11" customFormat="1">
      <c r="A15" s="6"/>
      <c r="B15" s="7"/>
      <c r="C15" s="7"/>
      <c r="D15" s="36"/>
      <c r="E15" s="36"/>
      <c r="F15" s="36"/>
      <c r="G15" s="36"/>
      <c r="H15" s="36"/>
      <c r="I15" s="36"/>
      <c r="J15" s="55"/>
      <c r="K15" s="55"/>
      <c r="L15" s="9"/>
      <c r="M15" s="9"/>
      <c r="N15" s="9"/>
      <c r="O15" s="9"/>
      <c r="P15" s="9"/>
      <c r="Q15" s="9"/>
      <c r="R15" s="9"/>
      <c r="S15" s="56"/>
      <c r="T15" s="56"/>
      <c r="V15" s="9"/>
    </row>
    <row r="16" spans="1:62" s="11" customFormat="1">
      <c r="A16" s="26">
        <v>2</v>
      </c>
      <c r="B16" s="31">
        <v>43634</v>
      </c>
      <c r="C16" s="26" t="s">
        <v>0</v>
      </c>
      <c r="D16" s="32">
        <v>2.8789672000000001E-3</v>
      </c>
      <c r="E16" s="32">
        <v>1.1563041E-3</v>
      </c>
      <c r="F16" s="33">
        <v>6.4572909999999998E-4</v>
      </c>
      <c r="G16" s="32">
        <v>1.189725E-3</v>
      </c>
      <c r="H16" s="32">
        <v>2.4294666000000001E-4</v>
      </c>
      <c r="I16" s="32"/>
      <c r="J16" s="32"/>
      <c r="K16" s="32"/>
      <c r="L16" s="9"/>
      <c r="M16" s="9"/>
      <c r="N16" s="9"/>
      <c r="O16" s="10"/>
      <c r="P16" s="9"/>
      <c r="Q16" s="9"/>
      <c r="R16" s="9"/>
      <c r="S16" s="39"/>
      <c r="T16" s="39"/>
      <c r="V16" s="40"/>
    </row>
    <row r="17" spans="1:62" s="11" customFormat="1">
      <c r="A17" s="26">
        <v>2</v>
      </c>
      <c r="B17" s="26"/>
      <c r="C17" s="7" t="s">
        <v>1</v>
      </c>
      <c r="D17" s="36">
        <v>33.714916000000002</v>
      </c>
      <c r="E17" s="36">
        <v>13.635386</v>
      </c>
      <c r="F17" s="37">
        <v>-1.0465804E-3</v>
      </c>
      <c r="G17" s="36">
        <v>32.369290999999997</v>
      </c>
      <c r="H17" s="36">
        <v>7.2209985999999997</v>
      </c>
      <c r="I17" s="36"/>
      <c r="J17" s="36">
        <v>0.22308158</v>
      </c>
      <c r="K17" s="36">
        <v>2.4726104000000002</v>
      </c>
      <c r="L17" s="38"/>
      <c r="M17" s="39">
        <f t="shared" ref="M17:N21" si="2">LN(J17)</f>
        <v>-1.5002177448249372</v>
      </c>
      <c r="N17" s="39">
        <f t="shared" si="2"/>
        <v>0.90527443468068747</v>
      </c>
      <c r="O17" s="10"/>
      <c r="P17" s="40">
        <f t="array" ref="P17:Q18">LINEST(M17:M21,N17:N21,TRUE,TRUE)</f>
        <v>-0.50724610404527604</v>
      </c>
      <c r="Q17" s="40">
        <v>-1.041005921030548</v>
      </c>
      <c r="R17" s="9"/>
      <c r="S17" s="41">
        <f>EXP(Q17)*$S$4^P17</f>
        <v>0.2177844640011149</v>
      </c>
      <c r="T17" s="41">
        <f>S17*SQRT(Q18^2+(LN($S$4))^2*P18^2+(P17/$S$4)^2*$T$4^2-2*LN($S$4)*AVERAGE(N17:N21)*P18^2)</f>
        <v>6.7172881843886081E-5</v>
      </c>
      <c r="V17" s="19"/>
      <c r="AN17" s="42"/>
      <c r="AO17" s="43"/>
      <c r="AP17" s="43"/>
      <c r="AQ17" s="43"/>
      <c r="AS17" s="44"/>
      <c r="AT17" s="45"/>
      <c r="AU17" s="45"/>
      <c r="AV17" s="45"/>
      <c r="AW17" s="45"/>
      <c r="AX17" s="45"/>
      <c r="AY17" s="45"/>
      <c r="AZ17" s="45"/>
      <c r="BA17" s="45"/>
      <c r="BB17" s="45"/>
    </row>
    <row r="18" spans="1:62" s="11" customFormat="1">
      <c r="A18" s="6">
        <v>2</v>
      </c>
      <c r="B18" s="7"/>
      <c r="C18" s="7" t="s">
        <v>2</v>
      </c>
      <c r="D18" s="36">
        <v>31.433154999999999</v>
      </c>
      <c r="E18" s="36">
        <v>12.701491000000001</v>
      </c>
      <c r="F18" s="37">
        <v>-1.0701335E-3</v>
      </c>
      <c r="G18" s="36">
        <v>30.508234999999999</v>
      </c>
      <c r="H18" s="36">
        <v>6.8029842</v>
      </c>
      <c r="I18" s="36"/>
      <c r="J18" s="36">
        <v>0.22298821999999999</v>
      </c>
      <c r="K18" s="36">
        <v>2.4747667</v>
      </c>
      <c r="L18" s="38"/>
      <c r="M18" s="39">
        <f t="shared" si="2"/>
        <v>-1.5006363340294213</v>
      </c>
      <c r="N18" s="39">
        <f t="shared" si="2"/>
        <v>0.90614612895139046</v>
      </c>
      <c r="O18" s="10"/>
      <c r="P18" s="40">
        <v>5.6996308730101284E-3</v>
      </c>
      <c r="Q18" s="40">
        <v>5.1702794095064928E-3</v>
      </c>
      <c r="R18" s="9"/>
      <c r="S18" s="39"/>
      <c r="T18" s="39"/>
      <c r="V18" s="46"/>
      <c r="Y18" s="43"/>
      <c r="AB18" s="43"/>
      <c r="AE18" s="43"/>
    </row>
    <row r="19" spans="1:62" s="11" customFormat="1">
      <c r="A19" s="6">
        <v>2</v>
      </c>
      <c r="B19" s="7"/>
      <c r="C19" s="7" t="s">
        <v>3</v>
      </c>
      <c r="D19" s="36">
        <v>29.625807999999999</v>
      </c>
      <c r="E19" s="36">
        <v>11.960150000000001</v>
      </c>
      <c r="F19" s="37">
        <v>-1.1114134E-3</v>
      </c>
      <c r="G19" s="36">
        <v>29.058824000000001</v>
      </c>
      <c r="H19" s="36">
        <v>6.4767533000000004</v>
      </c>
      <c r="I19" s="36"/>
      <c r="J19" s="36">
        <v>0.22288329000000001</v>
      </c>
      <c r="K19" s="36">
        <v>2.4770696000000001</v>
      </c>
      <c r="L19" s="38"/>
      <c r="M19" s="39">
        <f t="shared" si="2"/>
        <v>-1.5011070077530557</v>
      </c>
      <c r="N19" s="39">
        <f t="shared" si="2"/>
        <v>0.90707624861872449</v>
      </c>
      <c r="O19" s="10"/>
      <c r="P19" s="47">
        <f>ABS(P18/P17)</f>
        <v>1.123642119191395E-2</v>
      </c>
      <c r="Q19" s="47">
        <f>ABS(Q18/Q17)</f>
        <v>4.9666186378538113E-3</v>
      </c>
      <c r="R19" s="9"/>
      <c r="S19" s="39"/>
      <c r="T19" s="39"/>
      <c r="V19" s="46"/>
      <c r="W19" s="48"/>
      <c r="Y19" s="48"/>
      <c r="Z19" s="48"/>
      <c r="AB19" s="48"/>
      <c r="AC19" s="48"/>
      <c r="AE19" s="48"/>
      <c r="AF19" s="48"/>
      <c r="AM19" s="48"/>
      <c r="AN19" s="48"/>
      <c r="AR19" s="49"/>
      <c r="BA19" s="43"/>
      <c r="BB19" s="43"/>
    </row>
    <row r="20" spans="1:62" s="11" customFormat="1">
      <c r="A20" s="6">
        <v>2</v>
      </c>
      <c r="B20" s="7"/>
      <c r="C20" s="7" t="s">
        <v>4</v>
      </c>
      <c r="D20" s="36">
        <v>26.580625000000001</v>
      </c>
      <c r="E20" s="36">
        <v>10.719493999999999</v>
      </c>
      <c r="F20" s="37">
        <v>-1.1499994E-3</v>
      </c>
      <c r="G20" s="36">
        <v>26.352599999999999</v>
      </c>
      <c r="H20" s="36">
        <v>5.8704682000000004</v>
      </c>
      <c r="I20" s="36"/>
      <c r="J20" s="36">
        <v>0.22276573</v>
      </c>
      <c r="K20" s="36">
        <v>2.4796654</v>
      </c>
      <c r="L20" s="38"/>
      <c r="M20" s="39">
        <f t="shared" si="2"/>
        <v>-1.5016345978405508</v>
      </c>
      <c r="N20" s="39">
        <f t="shared" si="2"/>
        <v>0.90812363171961719</v>
      </c>
      <c r="O20" s="10"/>
      <c r="R20" s="9"/>
      <c r="S20" s="39"/>
      <c r="T20" s="39"/>
      <c r="V20" s="46"/>
      <c r="W20" s="51"/>
      <c r="Y20" s="51"/>
      <c r="Z20" s="51"/>
      <c r="AB20" s="51"/>
      <c r="AC20" s="51"/>
      <c r="AE20" s="51"/>
      <c r="AF20" s="51"/>
      <c r="AK20" s="52"/>
      <c r="AL20" s="52"/>
      <c r="AM20" s="53"/>
      <c r="AN20" s="53"/>
      <c r="AO20" s="53"/>
      <c r="AP20" s="53"/>
      <c r="AQ20" s="53"/>
    </row>
    <row r="21" spans="1:62" s="11" customFormat="1">
      <c r="A21" s="6">
        <v>2</v>
      </c>
      <c r="B21" s="7"/>
      <c r="C21" s="7" t="s">
        <v>5</v>
      </c>
      <c r="D21" s="36">
        <v>24.852450000000001</v>
      </c>
      <c r="E21" s="36">
        <v>10.013714999999999</v>
      </c>
      <c r="F21" s="37">
        <v>-1.1918291E-3</v>
      </c>
      <c r="G21" s="36">
        <v>24.824368</v>
      </c>
      <c r="H21" s="36">
        <v>5.5273890999999997</v>
      </c>
      <c r="I21" s="36"/>
      <c r="J21" s="36">
        <v>0.22265978</v>
      </c>
      <c r="K21" s="36">
        <v>2.4818424000000001</v>
      </c>
      <c r="L21" s="54"/>
      <c r="M21" s="39">
        <f t="shared" si="2"/>
        <v>-1.5021103227355985</v>
      </c>
      <c r="N21" s="39">
        <f t="shared" si="2"/>
        <v>0.90900118758669046</v>
      </c>
      <c r="O21" s="10"/>
      <c r="R21" s="9"/>
      <c r="S21" s="39"/>
      <c r="T21" s="39"/>
      <c r="V21" s="46"/>
      <c r="W21" s="51"/>
      <c r="Y21" s="51"/>
      <c r="Z21" s="51"/>
      <c r="AB21" s="51"/>
      <c r="AC21" s="51"/>
      <c r="AE21" s="51"/>
      <c r="AF21" s="51"/>
      <c r="AK21" s="52"/>
      <c r="AL21" s="52"/>
      <c r="AM21" s="53"/>
      <c r="AN21" s="53"/>
      <c r="AO21" s="53"/>
      <c r="AP21" s="53"/>
      <c r="AQ21" s="53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</row>
    <row r="22" spans="1:62" s="11" customFormat="1">
      <c r="A22" s="6"/>
      <c r="B22" s="7"/>
      <c r="C22" s="7"/>
      <c r="D22" s="36"/>
      <c r="E22" s="36"/>
      <c r="F22" s="36"/>
      <c r="G22" s="36"/>
      <c r="H22" s="36"/>
      <c r="I22" s="36"/>
      <c r="J22" s="55"/>
      <c r="K22" s="55"/>
      <c r="L22" s="9"/>
      <c r="M22" s="9"/>
      <c r="N22" s="9"/>
      <c r="O22" s="9"/>
      <c r="P22" s="9"/>
      <c r="Q22" s="9"/>
      <c r="R22" s="9"/>
      <c r="S22" s="56"/>
      <c r="T22" s="56"/>
      <c r="V22" s="9"/>
    </row>
    <row r="23" spans="1:62" s="11" customFormat="1">
      <c r="A23" s="26">
        <v>3</v>
      </c>
      <c r="B23" s="31">
        <v>43634</v>
      </c>
      <c r="C23" s="26" t="s">
        <v>0</v>
      </c>
      <c r="D23" s="32">
        <v>2.8789672000000001E-3</v>
      </c>
      <c r="E23" s="32">
        <v>1.1563041E-3</v>
      </c>
      <c r="F23" s="33">
        <v>6.4572909999999998E-4</v>
      </c>
      <c r="G23" s="32">
        <v>1.189725E-3</v>
      </c>
      <c r="H23" s="32">
        <v>2.4294666000000001E-4</v>
      </c>
      <c r="I23" s="32"/>
      <c r="J23" s="32"/>
      <c r="K23" s="32"/>
      <c r="L23" s="9"/>
      <c r="M23" s="9"/>
      <c r="N23" s="9"/>
      <c r="O23" s="10"/>
      <c r="P23" s="9"/>
      <c r="Q23" s="9"/>
      <c r="R23" s="9"/>
      <c r="S23" s="39"/>
      <c r="T23" s="39"/>
      <c r="V23" s="40"/>
    </row>
    <row r="24" spans="1:62" s="11" customFormat="1">
      <c r="A24" s="26">
        <v>3</v>
      </c>
      <c r="B24" s="26"/>
      <c r="C24" s="7" t="s">
        <v>1</v>
      </c>
      <c r="D24" s="36">
        <v>32.574924000000003</v>
      </c>
      <c r="E24" s="36">
        <v>13.168699</v>
      </c>
      <c r="F24" s="37">
        <v>-1.3609649000000001E-4</v>
      </c>
      <c r="G24" s="36">
        <v>31.426642999999999</v>
      </c>
      <c r="H24" s="36">
        <v>7.0089899999999998</v>
      </c>
      <c r="I24" s="36"/>
      <c r="J24" s="36">
        <v>0.22302695</v>
      </c>
      <c r="K24" s="36">
        <v>2.4736650999999998</v>
      </c>
      <c r="L24" s="38"/>
      <c r="M24" s="39">
        <f>LN(J24)</f>
        <v>-1.500462662806098</v>
      </c>
      <c r="N24" s="39">
        <f>LN(K24)</f>
        <v>0.90570089698186107</v>
      </c>
      <c r="O24" s="10"/>
      <c r="P24" s="40">
        <f t="array" ref="P24:Q25">LINEST(M24:M28,N24:N28,TRUE,TRUE)</f>
        <v>-0.51464598473571732</v>
      </c>
      <c r="Q24" s="40">
        <v>-1.034338915918203</v>
      </c>
      <c r="R24" s="9"/>
      <c r="S24" s="41">
        <f>EXP(Q24)*$S$4^P24</f>
        <v>0.21770113011860781</v>
      </c>
      <c r="T24" s="41">
        <f>S24*SQRT(Q25^2+(LN($S$4))^2*P25^2+(P24/$S$4)^2*$T$4^2-2*LN($S$4)*AVERAGE(N24:N28)*P25^2)</f>
        <v>4.4213363953108284E-5</v>
      </c>
      <c r="V24" s="19"/>
      <c r="AN24" s="42"/>
      <c r="AO24" s="43"/>
      <c r="AP24" s="43"/>
      <c r="AQ24" s="43"/>
      <c r="AS24" s="44"/>
      <c r="AT24" s="45"/>
      <c r="AU24" s="45"/>
      <c r="AV24" s="45"/>
      <c r="AW24" s="45"/>
      <c r="AX24" s="45"/>
      <c r="AY24" s="45"/>
      <c r="AZ24" s="45"/>
      <c r="BA24" s="45"/>
      <c r="BB24" s="45"/>
    </row>
    <row r="25" spans="1:62" s="11" customFormat="1">
      <c r="A25" s="6">
        <v>3</v>
      </c>
      <c r="B25" s="7"/>
      <c r="C25" s="7" t="s">
        <v>2</v>
      </c>
      <c r="D25" s="36">
        <v>29.582087000000001</v>
      </c>
      <c r="E25" s="36">
        <v>11.947844</v>
      </c>
      <c r="F25" s="37">
        <v>-1.3195281999999999E-4</v>
      </c>
      <c r="G25" s="36">
        <v>28.880189000000001</v>
      </c>
      <c r="H25" s="36">
        <v>6.4381262000000001</v>
      </c>
      <c r="I25" s="36"/>
      <c r="J25" s="36">
        <v>0.22292521000000001</v>
      </c>
      <c r="K25" s="36">
        <v>2.4759408000000001</v>
      </c>
      <c r="L25" s="38"/>
      <c r="M25" s="39">
        <f t="shared" ref="M25:M28" si="3">LN(J25)</f>
        <v>-1.5009189449407785</v>
      </c>
      <c r="N25" s="39">
        <f t="shared" ref="N25:N28" si="4">LN(K25)</f>
        <v>0.90662044500500982</v>
      </c>
      <c r="O25" s="10"/>
      <c r="P25" s="40">
        <v>2.5063863919712989E-3</v>
      </c>
      <c r="Q25" s="40">
        <v>2.2748012102890348E-3</v>
      </c>
      <c r="R25" s="9"/>
      <c r="S25" s="39"/>
      <c r="T25" s="39"/>
      <c r="V25" s="46"/>
      <c r="Y25" s="43"/>
      <c r="AB25" s="43"/>
      <c r="AE25" s="43"/>
    </row>
    <row r="26" spans="1:62" s="11" customFormat="1">
      <c r="A26" s="6">
        <v>3</v>
      </c>
      <c r="B26" s="7"/>
      <c r="C26" s="7" t="s">
        <v>3</v>
      </c>
      <c r="D26" s="36">
        <v>28.190238999999998</v>
      </c>
      <c r="E26" s="36">
        <v>11.375432</v>
      </c>
      <c r="F26" s="37">
        <v>-1.4143093E-4</v>
      </c>
      <c r="G26" s="36">
        <v>27.798582</v>
      </c>
      <c r="H26" s="36">
        <v>6.1941123999999999</v>
      </c>
      <c r="I26" s="36"/>
      <c r="J26" s="36">
        <v>0.22282102000000001</v>
      </c>
      <c r="K26" s="36">
        <v>2.4781713000000001</v>
      </c>
      <c r="L26" s="38"/>
      <c r="M26" s="39">
        <f t="shared" si="3"/>
        <v>-1.5013864306754194</v>
      </c>
      <c r="N26" s="39">
        <f t="shared" si="4"/>
        <v>0.90752090914699568</v>
      </c>
      <c r="O26" s="10"/>
      <c r="P26" s="47">
        <f>ABS(P25/P24)</f>
        <v>4.8701174522101567E-3</v>
      </c>
      <c r="Q26" s="47">
        <f>ABS(Q25/Q24)</f>
        <v>2.1992803086884234E-3</v>
      </c>
      <c r="R26" s="9"/>
      <c r="S26" s="39"/>
      <c r="T26" s="39"/>
      <c r="V26" s="46"/>
      <c r="W26" s="48"/>
      <c r="Y26" s="48"/>
      <c r="Z26" s="48"/>
      <c r="AB26" s="48"/>
      <c r="AC26" s="48"/>
      <c r="AE26" s="48"/>
      <c r="AF26" s="48"/>
      <c r="AM26" s="48"/>
      <c r="AN26" s="48"/>
      <c r="AR26" s="49"/>
      <c r="BA26" s="43"/>
      <c r="BB26" s="43"/>
    </row>
    <row r="27" spans="1:62" s="11" customFormat="1">
      <c r="A27" s="6">
        <v>3</v>
      </c>
      <c r="B27" s="7"/>
      <c r="C27" s="7" t="s">
        <v>4</v>
      </c>
      <c r="D27" s="36">
        <v>24.138486</v>
      </c>
      <c r="E27" s="36">
        <v>9.7292140000000007</v>
      </c>
      <c r="F27" s="37">
        <v>-1.6610312E-4</v>
      </c>
      <c r="G27" s="36">
        <v>24.066292000000001</v>
      </c>
      <c r="H27" s="36">
        <v>5.3592624999999998</v>
      </c>
      <c r="I27" s="36"/>
      <c r="J27" s="36">
        <v>0.22268723000000001</v>
      </c>
      <c r="K27" s="36">
        <v>2.4810351000000002</v>
      </c>
      <c r="L27" s="38"/>
      <c r="M27" s="39">
        <f t="shared" si="3"/>
        <v>-1.501987048078226</v>
      </c>
      <c r="N27" s="39">
        <f t="shared" si="4"/>
        <v>0.90867585213074964</v>
      </c>
      <c r="O27" s="10"/>
      <c r="P27" s="50"/>
      <c r="Q27" s="50"/>
      <c r="R27" s="9"/>
      <c r="S27" s="39"/>
      <c r="T27" s="39"/>
      <c r="V27" s="46"/>
      <c r="W27" s="51"/>
      <c r="Y27" s="51"/>
      <c r="Z27" s="51"/>
      <c r="AB27" s="51"/>
      <c r="AC27" s="51"/>
      <c r="AE27" s="51"/>
      <c r="AF27" s="51"/>
      <c r="AK27" s="52"/>
      <c r="AL27" s="52"/>
      <c r="AM27" s="53"/>
      <c r="AN27" s="53"/>
      <c r="AO27" s="53"/>
      <c r="AP27" s="53"/>
      <c r="AQ27" s="53"/>
    </row>
    <row r="28" spans="1:62" s="11" customFormat="1">
      <c r="A28" s="6">
        <v>3</v>
      </c>
      <c r="B28" s="7"/>
      <c r="C28" s="7" t="s">
        <v>5</v>
      </c>
      <c r="D28" s="36">
        <v>22.933119999999999</v>
      </c>
      <c r="E28" s="36">
        <v>9.2359448999999998</v>
      </c>
      <c r="F28" s="37">
        <v>-1.7936058E-4</v>
      </c>
      <c r="G28" s="36">
        <v>22.982154000000001</v>
      </c>
      <c r="H28" s="36">
        <v>5.1157123999999996</v>
      </c>
      <c r="I28" s="36"/>
      <c r="J28" s="36">
        <v>0.22259408999999999</v>
      </c>
      <c r="K28" s="36">
        <v>2.4830473999999998</v>
      </c>
      <c r="L28" s="54"/>
      <c r="M28" s="39">
        <f t="shared" si="3"/>
        <v>-1.5024053903583756</v>
      </c>
      <c r="N28" s="39">
        <f t="shared" si="4"/>
        <v>0.9094865961545342</v>
      </c>
      <c r="O28" s="10"/>
      <c r="R28" s="9"/>
      <c r="S28" s="39"/>
      <c r="T28" s="39"/>
      <c r="V28" s="46"/>
      <c r="W28" s="51"/>
      <c r="Y28" s="51"/>
      <c r="Z28" s="51"/>
      <c r="AB28" s="51"/>
      <c r="AC28" s="51"/>
      <c r="AE28" s="51"/>
      <c r="AF28" s="51"/>
      <c r="AK28" s="52"/>
      <c r="AL28" s="52"/>
      <c r="AM28" s="53"/>
      <c r="AN28" s="53"/>
      <c r="AO28" s="53"/>
      <c r="AP28" s="53"/>
      <c r="AQ28" s="53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</row>
    <row r="29" spans="1:62" s="11" customFormat="1">
      <c r="A29" s="6"/>
      <c r="B29" s="7"/>
      <c r="C29" s="7"/>
      <c r="D29" s="36"/>
      <c r="E29" s="36"/>
      <c r="F29" s="36"/>
      <c r="G29" s="36"/>
      <c r="H29" s="36"/>
      <c r="I29" s="36"/>
      <c r="J29" s="55"/>
      <c r="K29" s="55"/>
      <c r="L29" s="9"/>
      <c r="M29" s="9"/>
      <c r="N29" s="9"/>
      <c r="O29" s="9"/>
      <c r="P29" s="9"/>
      <c r="Q29" s="9"/>
      <c r="R29" s="9"/>
      <c r="S29" s="56"/>
      <c r="T29" s="56"/>
      <c r="V29" s="9"/>
    </row>
    <row r="30" spans="1:62" s="11" customFormat="1">
      <c r="A30" s="26">
        <v>4</v>
      </c>
      <c r="B30" s="31">
        <v>43634</v>
      </c>
      <c r="C30" s="26" t="s">
        <v>0</v>
      </c>
      <c r="D30" s="32">
        <v>2.8789672000000001E-3</v>
      </c>
      <c r="E30" s="32">
        <v>1.1563041E-3</v>
      </c>
      <c r="F30" s="32">
        <v>6.4572909999999998E-4</v>
      </c>
      <c r="G30" s="32">
        <v>1.189725E-3</v>
      </c>
      <c r="H30" s="32">
        <v>2.4294666000000001E-4</v>
      </c>
      <c r="I30" s="32"/>
      <c r="J30" s="32"/>
      <c r="K30" s="32"/>
      <c r="L30" s="9"/>
      <c r="M30" s="9"/>
      <c r="N30" s="9"/>
      <c r="O30" s="10"/>
      <c r="P30" s="9"/>
      <c r="Q30" s="9"/>
      <c r="R30" s="9"/>
      <c r="S30" s="39"/>
      <c r="T30" s="39"/>
      <c r="V30" s="40"/>
    </row>
    <row r="31" spans="1:62" s="11" customFormat="1">
      <c r="A31" s="26">
        <v>4</v>
      </c>
      <c r="B31" s="26"/>
      <c r="C31" s="7" t="s">
        <v>1</v>
      </c>
      <c r="D31" s="36">
        <v>32.849204999999998</v>
      </c>
      <c r="E31" s="36">
        <v>13.276382999999999</v>
      </c>
      <c r="F31" s="37">
        <v>-1.8905640999999999E-4</v>
      </c>
      <c r="G31" s="36">
        <v>31.648273</v>
      </c>
      <c r="H31" s="36">
        <v>7.0575232999999997</v>
      </c>
      <c r="I31" s="36"/>
      <c r="J31" s="36">
        <v>0.22299852000000001</v>
      </c>
      <c r="K31" s="36">
        <v>2.4742630999999999</v>
      </c>
      <c r="L31" s="38"/>
      <c r="M31" s="39">
        <f>LN(J31)</f>
        <v>-1.5005901443153422</v>
      </c>
      <c r="N31" s="39">
        <f>LN(K31)</f>
        <v>0.90594261431434453</v>
      </c>
      <c r="O31" s="10"/>
      <c r="P31" s="40">
        <f t="array" ref="P31:Q32">LINEST(M31:M35,N31:N35,TRUE,TRUE)</f>
        <v>-0.5107249731266913</v>
      </c>
      <c r="Q31" s="40">
        <v>-1.0378930089442195</v>
      </c>
      <c r="R31" s="9"/>
      <c r="S31" s="41">
        <f>EXP(Q31)*$S$4^P31</f>
        <v>0.21774061997099456</v>
      </c>
      <c r="T31" s="41">
        <f>S31*SQRT(Q32^2+(LN($S$4))^2*P32^2+(P31/$S$4)^2*$T$4^2-2*LN($S$4)*AVERAGE(N31:N35)*P32^2)</f>
        <v>5.1106718508981873E-5</v>
      </c>
      <c r="V31" s="19"/>
      <c r="AN31" s="42"/>
      <c r="AO31" s="43"/>
      <c r="AP31" s="43"/>
      <c r="AQ31" s="43"/>
      <c r="AS31" s="44"/>
      <c r="AT31" s="45"/>
      <c r="AU31" s="45"/>
      <c r="AV31" s="45"/>
      <c r="AW31" s="45"/>
      <c r="AX31" s="45"/>
      <c r="AY31" s="45"/>
      <c r="AZ31" s="45"/>
      <c r="BA31" s="45"/>
      <c r="BB31" s="45"/>
    </row>
    <row r="32" spans="1:62" s="11" customFormat="1">
      <c r="A32" s="6">
        <v>4</v>
      </c>
      <c r="B32" s="7"/>
      <c r="C32" s="7" t="s">
        <v>2</v>
      </c>
      <c r="D32" s="36">
        <v>30.023166</v>
      </c>
      <c r="E32" s="36">
        <v>12.121701</v>
      </c>
      <c r="F32" s="37">
        <v>-1.9232394999999999E-4</v>
      </c>
      <c r="G32" s="36">
        <v>29.316123999999999</v>
      </c>
      <c r="H32" s="36">
        <v>6.5341037999999996</v>
      </c>
      <c r="I32" s="36"/>
      <c r="J32" s="36">
        <v>0.2228841</v>
      </c>
      <c r="K32" s="36">
        <v>2.4768164000000001</v>
      </c>
      <c r="L32" s="38"/>
      <c r="M32" s="39">
        <f t="shared" ref="M32:M35" si="5">LN(J32)</f>
        <v>-1.5011033735706631</v>
      </c>
      <c r="N32" s="39">
        <f t="shared" ref="N32:N35" si="6">LN(K32)</f>
        <v>0.90697402583837772</v>
      </c>
      <c r="O32" s="10"/>
      <c r="P32" s="40">
        <v>3.6804037988992302E-3</v>
      </c>
      <c r="Q32" s="40">
        <v>3.3418586183722172E-3</v>
      </c>
      <c r="R32" s="9"/>
      <c r="S32" s="39"/>
      <c r="T32" s="39"/>
      <c r="V32" s="46"/>
      <c r="Y32" s="43"/>
      <c r="AB32" s="43"/>
      <c r="AE32" s="43"/>
    </row>
    <row r="33" spans="1:62" s="11" customFormat="1">
      <c r="A33" s="6">
        <v>4</v>
      </c>
      <c r="B33" s="7"/>
      <c r="C33" s="7" t="s">
        <v>3</v>
      </c>
      <c r="D33" s="36">
        <v>27.075237999999999</v>
      </c>
      <c r="E33" s="36">
        <v>10.919381</v>
      </c>
      <c r="F33" s="37">
        <v>-1.9877293E-4</v>
      </c>
      <c r="G33" s="36">
        <v>26.752811999999999</v>
      </c>
      <c r="H33" s="36">
        <v>5.9594417000000002</v>
      </c>
      <c r="I33" s="36"/>
      <c r="J33" s="36">
        <v>0.22275945</v>
      </c>
      <c r="K33" s="36">
        <v>2.4795592000000002</v>
      </c>
      <c r="L33" s="38"/>
      <c r="M33" s="39">
        <f t="shared" si="5"/>
        <v>-1.5016627892886769</v>
      </c>
      <c r="N33" s="39">
        <f t="shared" si="6"/>
        <v>0.90808080244343714</v>
      </c>
      <c r="O33" s="10"/>
      <c r="P33" s="47">
        <f>ABS(P32/P31)</f>
        <v>7.2062342602273004E-3</v>
      </c>
      <c r="Q33" s="47">
        <f>ABS(Q32/Q31)</f>
        <v>3.2198488568409094E-3</v>
      </c>
      <c r="R33" s="9"/>
      <c r="S33" s="39"/>
      <c r="T33" s="39"/>
      <c r="V33" s="46"/>
      <c r="W33" s="48"/>
      <c r="Y33" s="48"/>
      <c r="Z33" s="48"/>
      <c r="AB33" s="48"/>
      <c r="AC33" s="48"/>
      <c r="AE33" s="48"/>
      <c r="AF33" s="48"/>
      <c r="AM33" s="48"/>
      <c r="AN33" s="48"/>
      <c r="AR33" s="49"/>
      <c r="BA33" s="43"/>
      <c r="BB33" s="43"/>
    </row>
    <row r="34" spans="1:62" s="11" customFormat="1">
      <c r="A34" s="6">
        <v>4</v>
      </c>
      <c r="B34" s="7"/>
      <c r="C34" s="7" t="s">
        <v>4</v>
      </c>
      <c r="D34" s="36">
        <v>24.333252000000002</v>
      </c>
      <c r="E34" s="36">
        <v>9.8041833999999994</v>
      </c>
      <c r="F34" s="37">
        <v>-2.1595929999999999E-4</v>
      </c>
      <c r="G34" s="36">
        <v>24.243724</v>
      </c>
      <c r="H34" s="36">
        <v>5.3978786000000003</v>
      </c>
      <c r="I34" s="36"/>
      <c r="J34" s="36">
        <v>0.2226505</v>
      </c>
      <c r="K34" s="36">
        <v>2.4819285</v>
      </c>
      <c r="L34" s="38"/>
      <c r="M34" s="39">
        <f t="shared" si="5"/>
        <v>-1.5021520015398755</v>
      </c>
      <c r="N34" s="39">
        <f t="shared" si="6"/>
        <v>0.90903587895409765</v>
      </c>
      <c r="O34" s="10"/>
      <c r="P34" s="50"/>
      <c r="Q34" s="50"/>
      <c r="R34" s="9"/>
      <c r="S34" s="39"/>
      <c r="T34" s="39"/>
      <c r="V34" s="46"/>
      <c r="W34" s="51"/>
      <c r="Y34" s="51"/>
      <c r="Z34" s="51"/>
      <c r="AB34" s="51"/>
      <c r="AC34" s="51"/>
      <c r="AE34" s="51"/>
      <c r="AF34" s="51"/>
      <c r="AK34" s="52"/>
      <c r="AL34" s="52"/>
      <c r="AM34" s="53"/>
      <c r="AN34" s="53"/>
      <c r="AO34" s="53"/>
      <c r="AP34" s="53"/>
      <c r="AQ34" s="53"/>
    </row>
    <row r="35" spans="1:62" s="11" customFormat="1">
      <c r="A35" s="6">
        <v>4</v>
      </c>
      <c r="B35" s="7"/>
      <c r="C35" s="7" t="s">
        <v>5</v>
      </c>
      <c r="D35" s="36">
        <v>21.829076000000001</v>
      </c>
      <c r="E35" s="36">
        <v>8.7865055000000005</v>
      </c>
      <c r="F35" s="37">
        <v>-2.2750091E-4</v>
      </c>
      <c r="G35" s="36">
        <v>21.887395999999999</v>
      </c>
      <c r="H35" s="36">
        <v>4.8706734999999997</v>
      </c>
      <c r="I35" s="36"/>
      <c r="J35" s="36">
        <v>0.2225327</v>
      </c>
      <c r="K35" s="36">
        <v>2.4844008</v>
      </c>
      <c r="L35" s="54"/>
      <c r="M35" s="39">
        <f t="shared" si="5"/>
        <v>-1.5026812218821948</v>
      </c>
      <c r="N35" s="39">
        <f t="shared" si="6"/>
        <v>0.91003150371229724</v>
      </c>
      <c r="O35" s="10"/>
      <c r="R35" s="9"/>
      <c r="S35" s="39"/>
      <c r="T35" s="39"/>
      <c r="V35" s="46"/>
      <c r="W35" s="51"/>
      <c r="Y35" s="51"/>
      <c r="Z35" s="51"/>
      <c r="AB35" s="51"/>
      <c r="AC35" s="51"/>
      <c r="AE35" s="51"/>
      <c r="AF35" s="51"/>
      <c r="AK35" s="52"/>
      <c r="AL35" s="52"/>
      <c r="AM35" s="53"/>
      <c r="AN35" s="53"/>
      <c r="AO35" s="53"/>
      <c r="AP35" s="53"/>
      <c r="AQ35" s="53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</row>
    <row r="36" spans="1:62" s="11" customFormat="1">
      <c r="A36" s="6"/>
      <c r="B36" s="7"/>
      <c r="C36" s="7"/>
      <c r="D36" s="36"/>
      <c r="E36" s="36"/>
      <c r="F36" s="36"/>
      <c r="G36" s="36"/>
      <c r="H36" s="36"/>
      <c r="I36" s="36"/>
      <c r="J36" s="55"/>
      <c r="K36" s="55"/>
      <c r="L36" s="9"/>
      <c r="M36" s="9"/>
      <c r="N36" s="9"/>
      <c r="O36" s="9"/>
      <c r="P36" s="9"/>
      <c r="Q36" s="9"/>
      <c r="R36" s="9"/>
      <c r="S36" s="56"/>
      <c r="T36" s="56"/>
      <c r="V36" s="9"/>
    </row>
    <row r="37" spans="1:62" s="11" customFormat="1">
      <c r="A37" s="26">
        <v>5</v>
      </c>
      <c r="B37" s="31">
        <v>43634</v>
      </c>
      <c r="C37" s="26" t="s">
        <v>0</v>
      </c>
      <c r="D37" s="32">
        <v>2.8789672000000001E-3</v>
      </c>
      <c r="E37" s="32">
        <v>1.1563041E-3</v>
      </c>
      <c r="F37" s="32">
        <v>6.4572909999999998E-4</v>
      </c>
      <c r="G37" s="32">
        <v>1.189725E-3</v>
      </c>
      <c r="H37" s="32">
        <v>2.4294666000000001E-4</v>
      </c>
      <c r="I37" s="32"/>
      <c r="J37" s="32"/>
      <c r="K37" s="32"/>
      <c r="L37" s="9"/>
      <c r="M37" s="9"/>
      <c r="N37" s="9"/>
      <c r="O37" s="10"/>
      <c r="P37" s="9"/>
      <c r="Q37" s="9"/>
      <c r="R37" s="9"/>
      <c r="S37" s="39"/>
      <c r="T37" s="39"/>
      <c r="V37" s="40"/>
    </row>
    <row r="38" spans="1:62" s="11" customFormat="1">
      <c r="A38" s="26">
        <v>5</v>
      </c>
      <c r="B38" s="26"/>
      <c r="C38" s="7" t="s">
        <v>1</v>
      </c>
      <c r="D38" s="32">
        <v>32.989502000000002</v>
      </c>
      <c r="E38" s="32">
        <v>13.329292000000001</v>
      </c>
      <c r="F38" s="33">
        <v>-2.3771092000000001E-4</v>
      </c>
      <c r="G38" s="32">
        <v>31.784345999999999</v>
      </c>
      <c r="H38" s="32">
        <v>7.08697</v>
      </c>
      <c r="I38" s="32"/>
      <c r="J38" s="32">
        <v>0.22297040000000001</v>
      </c>
      <c r="K38" s="32">
        <v>2.4749637999999998</v>
      </c>
      <c r="L38" s="38"/>
      <c r="M38" s="39">
        <f>LN(J38)</f>
        <v>-1.5007162517581534</v>
      </c>
      <c r="N38" s="39">
        <f>LN(K38)</f>
        <v>0.9062257696510625</v>
      </c>
      <c r="O38" s="10"/>
      <c r="P38" s="40">
        <f t="array" ref="P38:Q39">LINEST(M38:M42,N38:N42,TRUE,TRUE)</f>
        <v>-0.51504949617637119</v>
      </c>
      <c r="Q38" s="40">
        <v>-1.0339581172622863</v>
      </c>
      <c r="R38" s="9"/>
      <c r="S38" s="41">
        <f>EXP(Q38)*$S$4^P38</f>
        <v>0.21770034229607588</v>
      </c>
      <c r="T38" s="41">
        <f>S38*SQRT(Q39^2+(LN($S$4))^2*P39^2+(P38/$S$4)^2*$T$4^2-2*LN($S$4)*AVERAGE(N38:N42)*P39^2)</f>
        <v>4.7912647776869272E-5</v>
      </c>
      <c r="V38" s="19"/>
      <c r="AN38" s="42"/>
      <c r="AO38" s="43"/>
      <c r="AP38" s="43"/>
      <c r="AQ38" s="43"/>
      <c r="AS38" s="44"/>
      <c r="AT38" s="45"/>
      <c r="AU38" s="45"/>
      <c r="AV38" s="45"/>
      <c r="AW38" s="45"/>
      <c r="AX38" s="45"/>
      <c r="AY38" s="45"/>
      <c r="AZ38" s="45"/>
      <c r="BA38" s="45"/>
      <c r="BB38" s="45"/>
    </row>
    <row r="39" spans="1:62" s="11" customFormat="1">
      <c r="A39" s="6">
        <v>5</v>
      </c>
      <c r="B39" s="7"/>
      <c r="C39" s="7" t="s">
        <v>2</v>
      </c>
      <c r="D39" s="32">
        <v>31.444026999999998</v>
      </c>
      <c r="E39" s="32">
        <v>12.695572</v>
      </c>
      <c r="F39" s="33">
        <v>-2.3601213000000001E-4</v>
      </c>
      <c r="G39" s="32">
        <v>30.586697999999998</v>
      </c>
      <c r="H39" s="32">
        <v>6.8174054000000002</v>
      </c>
      <c r="I39" s="32"/>
      <c r="J39" s="32">
        <v>0.22288785999999999</v>
      </c>
      <c r="K39" s="32">
        <v>2.4767741000000001</v>
      </c>
      <c r="L39" s="38"/>
      <c r="M39" s="39">
        <f t="shared" ref="M39:M42" si="7">LN(J39)</f>
        <v>-1.5010865039586754</v>
      </c>
      <c r="N39" s="39">
        <f t="shared" ref="N39:N42" si="8">LN(K39)</f>
        <v>0.90695694731725207</v>
      </c>
      <c r="O39" s="10"/>
      <c r="P39" s="40">
        <v>3.1646072060537169E-3</v>
      </c>
      <c r="Q39" s="40">
        <v>2.8737803230375605E-3</v>
      </c>
      <c r="R39" s="9"/>
      <c r="S39" s="39"/>
      <c r="T39" s="39"/>
      <c r="V39" s="46"/>
      <c r="Y39" s="43"/>
      <c r="AB39" s="43"/>
      <c r="AE39" s="43"/>
    </row>
    <row r="40" spans="1:62" s="11" customFormat="1">
      <c r="A40" s="6">
        <v>5</v>
      </c>
      <c r="B40" s="7"/>
      <c r="C40" s="7" t="s">
        <v>3</v>
      </c>
      <c r="D40" s="32">
        <v>28.16394</v>
      </c>
      <c r="E40" s="32">
        <v>11.358634</v>
      </c>
      <c r="F40" s="33">
        <v>-2.4581632999999997E-4</v>
      </c>
      <c r="G40" s="32">
        <v>27.748813999999999</v>
      </c>
      <c r="H40" s="32">
        <v>6.1814277000000004</v>
      </c>
      <c r="I40" s="32"/>
      <c r="J40" s="32">
        <v>0.22276336999999999</v>
      </c>
      <c r="K40" s="32">
        <v>2.4795262999999998</v>
      </c>
      <c r="L40" s="38"/>
      <c r="M40" s="39">
        <f t="shared" si="7"/>
        <v>-1.5016451919858043</v>
      </c>
      <c r="N40" s="39">
        <f t="shared" si="8"/>
        <v>0.90806753386801098</v>
      </c>
      <c r="O40" s="10"/>
      <c r="P40" s="47">
        <f>ABS(P39/P38)</f>
        <v>6.1442778403768081E-3</v>
      </c>
      <c r="Q40" s="47">
        <f>ABS(Q39/Q38)</f>
        <v>2.779397226114685E-3</v>
      </c>
      <c r="R40" s="9"/>
      <c r="S40" s="39"/>
      <c r="T40" s="39"/>
      <c r="V40" s="46"/>
      <c r="W40" s="48"/>
      <c r="Y40" s="48"/>
      <c r="Z40" s="48"/>
      <c r="AB40" s="48"/>
      <c r="AC40" s="48"/>
      <c r="AE40" s="48"/>
      <c r="AF40" s="48"/>
      <c r="AM40" s="48"/>
      <c r="AN40" s="48"/>
      <c r="AR40" s="49"/>
      <c r="BA40" s="43"/>
      <c r="BB40" s="43"/>
    </row>
    <row r="41" spans="1:62" s="11" customFormat="1">
      <c r="A41" s="6">
        <v>5</v>
      </c>
      <c r="B41" s="7"/>
      <c r="C41" s="7" t="s">
        <v>4</v>
      </c>
      <c r="D41" s="32">
        <v>25.079867</v>
      </c>
      <c r="E41" s="32">
        <v>10.103952</v>
      </c>
      <c r="F41" s="33">
        <v>-2.5816435999999999E-4</v>
      </c>
      <c r="G41" s="32">
        <v>24.955681999999999</v>
      </c>
      <c r="H41" s="32">
        <v>5.5560967999999997</v>
      </c>
      <c r="I41" s="32"/>
      <c r="J41" s="32">
        <v>0.22263804000000001</v>
      </c>
      <c r="K41" s="32">
        <v>2.4821938000000001</v>
      </c>
      <c r="L41" s="38"/>
      <c r="M41" s="39">
        <f t="shared" si="7"/>
        <v>-1.5022079652527671</v>
      </c>
      <c r="N41" s="39">
        <f t="shared" si="8"/>
        <v>0.90914276592594068</v>
      </c>
      <c r="O41" s="10"/>
      <c r="P41" s="50"/>
      <c r="Q41" s="50"/>
      <c r="R41" s="9"/>
      <c r="S41" s="39"/>
      <c r="T41" s="39"/>
      <c r="V41" s="46"/>
      <c r="W41" s="51"/>
      <c r="Y41" s="51"/>
      <c r="Z41" s="51"/>
      <c r="AB41" s="51"/>
      <c r="AC41" s="51"/>
      <c r="AE41" s="51"/>
      <c r="AF41" s="51"/>
      <c r="AK41" s="52"/>
      <c r="AL41" s="52"/>
      <c r="AM41" s="53"/>
      <c r="AN41" s="53"/>
      <c r="AO41" s="53"/>
      <c r="AP41" s="53"/>
      <c r="AQ41" s="53"/>
    </row>
    <row r="42" spans="1:62" s="11" customFormat="1">
      <c r="A42" s="6">
        <v>5</v>
      </c>
      <c r="B42" s="7"/>
      <c r="C42" s="7" t="s">
        <v>5</v>
      </c>
      <c r="D42" s="32">
        <v>22.885384999999999</v>
      </c>
      <c r="E42" s="32">
        <v>9.2110415999999997</v>
      </c>
      <c r="F42" s="33">
        <v>-2.6971960000000001E-4</v>
      </c>
      <c r="G42" s="32">
        <v>22.897682</v>
      </c>
      <c r="H42" s="32">
        <v>5.0953290999999998</v>
      </c>
      <c r="I42" s="32"/>
      <c r="J42" s="32">
        <v>0.22252528999999999</v>
      </c>
      <c r="K42" s="32">
        <v>2.4845768000000001</v>
      </c>
      <c r="L42" s="54"/>
      <c r="M42" s="39">
        <f t="shared" si="7"/>
        <v>-1.5027145209136343</v>
      </c>
      <c r="N42" s="39">
        <f t="shared" si="8"/>
        <v>0.91010234323472694</v>
      </c>
      <c r="O42" s="10"/>
      <c r="R42" s="9"/>
      <c r="S42" s="39"/>
      <c r="T42" s="39"/>
      <c r="V42" s="46"/>
      <c r="W42" s="51"/>
      <c r="Y42" s="51"/>
      <c r="Z42" s="51"/>
      <c r="AB42" s="51"/>
      <c r="AC42" s="51"/>
      <c r="AE42" s="51"/>
      <c r="AF42" s="51"/>
      <c r="AK42" s="52"/>
      <c r="AL42" s="52"/>
      <c r="AM42" s="53"/>
      <c r="AN42" s="53"/>
      <c r="AO42" s="53"/>
      <c r="AP42" s="53"/>
      <c r="AQ42" s="53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</row>
    <row r="43" spans="1:62" s="11" customFormat="1">
      <c r="A43" s="6"/>
      <c r="B43" s="7"/>
      <c r="C43" s="7"/>
      <c r="D43" s="36"/>
      <c r="E43" s="36"/>
      <c r="F43" s="36"/>
      <c r="G43" s="36"/>
      <c r="H43" s="36"/>
      <c r="I43" s="36"/>
      <c r="J43" s="55"/>
      <c r="K43" s="55"/>
      <c r="L43" s="9"/>
      <c r="M43" s="9"/>
      <c r="N43" s="9"/>
      <c r="O43" s="9"/>
      <c r="P43" s="9"/>
      <c r="Q43" s="9"/>
      <c r="R43" s="9"/>
      <c r="S43" s="56"/>
      <c r="T43" s="56"/>
      <c r="V43" s="9"/>
    </row>
    <row r="44" spans="1:62" s="11" customFormat="1">
      <c r="A44" s="26">
        <v>6</v>
      </c>
      <c r="B44" s="31">
        <v>43634</v>
      </c>
      <c r="C44" s="26" t="s">
        <v>0</v>
      </c>
      <c r="D44" s="32">
        <v>2.8789672000000001E-3</v>
      </c>
      <c r="E44" s="32">
        <v>1.1563041E-3</v>
      </c>
      <c r="F44" s="32">
        <v>6.4572909999999998E-4</v>
      </c>
      <c r="G44" s="32">
        <v>1.189725E-3</v>
      </c>
      <c r="H44" s="32">
        <v>2.4294666000000001E-4</v>
      </c>
      <c r="I44" s="32"/>
      <c r="J44" s="32"/>
      <c r="K44" s="32"/>
      <c r="L44" s="9"/>
      <c r="M44" s="9"/>
      <c r="N44" s="9"/>
      <c r="O44" s="10"/>
      <c r="P44" s="9"/>
      <c r="Q44" s="9"/>
      <c r="R44" s="9"/>
      <c r="S44" s="39"/>
      <c r="T44" s="39"/>
      <c r="V44" s="40"/>
    </row>
    <row r="45" spans="1:62" s="11" customFormat="1">
      <c r="A45" s="26">
        <v>6</v>
      </c>
      <c r="B45" s="26"/>
      <c r="C45" s="7" t="s">
        <v>1</v>
      </c>
      <c r="D45" s="32">
        <v>34.091282999999997</v>
      </c>
      <c r="E45" s="32">
        <v>13.773602</v>
      </c>
      <c r="F45" s="33">
        <v>-2.6949451999999999E-4</v>
      </c>
      <c r="G45" s="32">
        <v>32.780389999999997</v>
      </c>
      <c r="H45" s="32">
        <v>7.3088002999999997</v>
      </c>
      <c r="I45" s="32"/>
      <c r="J45" s="32">
        <v>0.22296239000000001</v>
      </c>
      <c r="K45" s="32">
        <v>2.4751223000000002</v>
      </c>
      <c r="L45" s="38"/>
      <c r="M45" s="39">
        <f>LN(J45)</f>
        <v>-1.500752176454343</v>
      </c>
      <c r="N45" s="39">
        <f>LN(K45)</f>
        <v>0.90628980894122935</v>
      </c>
      <c r="O45" s="10"/>
      <c r="P45" s="40">
        <f t="array" ref="P45:Q46">LINEST(M45:M49,N45:N49,TRUE,TRUE)</f>
        <v>-0.50853965524897282</v>
      </c>
      <c r="Q45" s="40">
        <v>-1.0398608050329523</v>
      </c>
      <c r="R45" s="9"/>
      <c r="S45" s="41">
        <f>EXP(Q45)*$S$4^P45</f>
        <v>0.21776546857227697</v>
      </c>
      <c r="T45" s="41">
        <f>S45*SQRT(Q46^2+(LN($S$4))^2*P46^2+(P45/$S$4)^2*$T$4^2-2*LN($S$4)*AVERAGE(N45:N49)*P46^2)</f>
        <v>4.7524589338658869E-5</v>
      </c>
      <c r="V45" s="19"/>
      <c r="AN45" s="42"/>
      <c r="AO45" s="43"/>
      <c r="AP45" s="43"/>
      <c r="AQ45" s="43"/>
      <c r="AS45" s="44"/>
      <c r="AT45" s="45"/>
      <c r="AU45" s="45"/>
      <c r="AV45" s="45"/>
      <c r="AW45" s="45"/>
      <c r="AX45" s="45"/>
      <c r="AY45" s="45"/>
      <c r="AZ45" s="45"/>
      <c r="BA45" s="45"/>
      <c r="BB45" s="45"/>
    </row>
    <row r="46" spans="1:62" s="11" customFormat="1">
      <c r="A46" s="6">
        <v>6</v>
      </c>
      <c r="B46" s="7"/>
      <c r="C46" s="7" t="s">
        <v>2</v>
      </c>
      <c r="D46" s="36">
        <v>30.943919000000001</v>
      </c>
      <c r="E46" s="36">
        <v>12.489518</v>
      </c>
      <c r="F46" s="37">
        <v>-2.7095506E-4</v>
      </c>
      <c r="G46" s="36">
        <v>30.138831</v>
      </c>
      <c r="H46" s="36">
        <v>6.7164646000000001</v>
      </c>
      <c r="I46" s="36"/>
      <c r="J46" s="36">
        <v>0.22285057</v>
      </c>
      <c r="K46" s="36">
        <v>2.4776014000000002</v>
      </c>
      <c r="L46" s="38"/>
      <c r="M46" s="39">
        <f t="shared" ref="M46:M49" si="9">LN(J46)</f>
        <v>-1.5012538218185556</v>
      </c>
      <c r="N46" s="39">
        <f t="shared" ref="N46:N49" si="10">LN(K46)</f>
        <v>0.90729091473966061</v>
      </c>
      <c r="O46" s="10"/>
      <c r="P46" s="40">
        <v>3.1700059457387977E-3</v>
      </c>
      <c r="Q46" s="40">
        <v>2.8792592463388425E-3</v>
      </c>
      <c r="R46" s="9"/>
      <c r="S46" s="39"/>
      <c r="T46" s="39"/>
      <c r="V46" s="46"/>
      <c r="Y46" s="43"/>
      <c r="AB46" s="43"/>
      <c r="AE46" s="43"/>
    </row>
    <row r="47" spans="1:62" s="11" customFormat="1">
      <c r="A47" s="6">
        <v>6</v>
      </c>
      <c r="B47" s="7"/>
      <c r="C47" s="7" t="s">
        <v>3</v>
      </c>
      <c r="D47" s="36">
        <v>29.430396000000002</v>
      </c>
      <c r="E47" s="36">
        <v>11.868726000000001</v>
      </c>
      <c r="F47" s="37">
        <v>-2.6676951E-4</v>
      </c>
      <c r="G47" s="36">
        <v>28.923886</v>
      </c>
      <c r="H47" s="36">
        <v>6.4430417000000002</v>
      </c>
      <c r="I47" s="36"/>
      <c r="J47" s="36">
        <v>0.22275842000000001</v>
      </c>
      <c r="K47" s="36">
        <v>2.47966</v>
      </c>
      <c r="L47" s="38"/>
      <c r="M47" s="39">
        <f t="shared" si="9"/>
        <v>-1.5016674131211618</v>
      </c>
      <c r="N47" s="39">
        <f t="shared" si="10"/>
        <v>0.90812145400407551</v>
      </c>
      <c r="O47" s="10"/>
      <c r="P47" s="47">
        <f>ABS(P46/P45)</f>
        <v>6.2335472032890218E-3</v>
      </c>
      <c r="Q47" s="47">
        <f>ABS(Q46/Q45)</f>
        <v>2.768889097851516E-3</v>
      </c>
      <c r="R47" s="9"/>
      <c r="S47" s="39"/>
      <c r="T47" s="39"/>
      <c r="V47" s="46"/>
      <c r="W47" s="48"/>
      <c r="Y47" s="48"/>
      <c r="Z47" s="48"/>
      <c r="AB47" s="48"/>
      <c r="AC47" s="48"/>
      <c r="AE47" s="48"/>
      <c r="AF47" s="48"/>
      <c r="AM47" s="48"/>
      <c r="AN47" s="48"/>
      <c r="AR47" s="49"/>
      <c r="BA47" s="43"/>
      <c r="BB47" s="43"/>
    </row>
    <row r="48" spans="1:62" s="11" customFormat="1">
      <c r="A48" s="6">
        <v>6</v>
      </c>
      <c r="B48" s="7"/>
      <c r="C48" s="7" t="s">
        <v>4</v>
      </c>
      <c r="D48" s="36">
        <v>25.206254999999999</v>
      </c>
      <c r="E48" s="36">
        <v>10.152212</v>
      </c>
      <c r="F48" s="37">
        <v>-2.8551961999999999E-4</v>
      </c>
      <c r="G48" s="36">
        <v>25.061806000000001</v>
      </c>
      <c r="H48" s="36">
        <v>5.5790937999999999</v>
      </c>
      <c r="I48" s="36"/>
      <c r="J48" s="36">
        <v>0.22261283000000001</v>
      </c>
      <c r="K48" s="36">
        <v>2.4828446</v>
      </c>
      <c r="L48" s="38"/>
      <c r="M48" s="39">
        <f t="shared" si="9"/>
        <v>-1.5023212047845707</v>
      </c>
      <c r="N48" s="39">
        <f t="shared" si="10"/>
        <v>0.90940491898551301</v>
      </c>
      <c r="O48" s="10"/>
      <c r="R48" s="9"/>
      <c r="S48" s="39"/>
      <c r="T48" s="39"/>
      <c r="V48" s="46"/>
      <c r="W48" s="51"/>
      <c r="Y48" s="51"/>
      <c r="Z48" s="51"/>
      <c r="AB48" s="51"/>
      <c r="AC48" s="51"/>
      <c r="AE48" s="51"/>
      <c r="AF48" s="51"/>
      <c r="AK48" s="52"/>
      <c r="AL48" s="52"/>
      <c r="AM48" s="53"/>
      <c r="AN48" s="53"/>
      <c r="AO48" s="53"/>
      <c r="AP48" s="53"/>
      <c r="AQ48" s="53"/>
    </row>
    <row r="49" spans="1:62" s="11" customFormat="1">
      <c r="A49" s="6">
        <v>6</v>
      </c>
      <c r="B49" s="7"/>
      <c r="C49" s="7" t="s">
        <v>5</v>
      </c>
      <c r="D49" s="36">
        <v>23.064623000000001</v>
      </c>
      <c r="E49" s="36">
        <v>9.2813295999999994</v>
      </c>
      <c r="F49" s="37">
        <v>-2.9890211000000003E-4</v>
      </c>
      <c r="G49" s="36">
        <v>23.062425999999999</v>
      </c>
      <c r="H49" s="36">
        <v>5.1315692999999998</v>
      </c>
      <c r="I49" s="36"/>
      <c r="J49" s="36">
        <v>0.22250771</v>
      </c>
      <c r="K49" s="36">
        <v>2.4850607</v>
      </c>
      <c r="L49" s="54"/>
      <c r="M49" s="39">
        <f t="shared" si="9"/>
        <v>-1.5027935262908048</v>
      </c>
      <c r="N49" s="39">
        <f t="shared" si="10"/>
        <v>0.91029708580962465</v>
      </c>
      <c r="O49" s="10"/>
      <c r="R49" s="9"/>
      <c r="S49" s="39"/>
      <c r="T49" s="39"/>
      <c r="V49" s="46"/>
      <c r="W49" s="51"/>
      <c r="Y49" s="51"/>
      <c r="Z49" s="51"/>
      <c r="AB49" s="51"/>
      <c r="AC49" s="51"/>
      <c r="AE49" s="51"/>
      <c r="AF49" s="51"/>
      <c r="AK49" s="52"/>
      <c r="AL49" s="52"/>
      <c r="AM49" s="53"/>
      <c r="AN49" s="53"/>
      <c r="AO49" s="53"/>
      <c r="AP49" s="53"/>
      <c r="AQ49" s="53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</row>
    <row r="50" spans="1:62" s="11" customFormat="1">
      <c r="A50" s="6"/>
      <c r="B50" s="7"/>
      <c r="C50" s="7"/>
      <c r="D50" s="36"/>
      <c r="E50" s="36"/>
      <c r="F50" s="36"/>
      <c r="G50" s="36"/>
      <c r="H50" s="36"/>
      <c r="I50" s="36"/>
      <c r="J50" s="55"/>
      <c r="K50" s="55"/>
      <c r="L50" s="9"/>
      <c r="M50" s="9"/>
      <c r="N50" s="9"/>
      <c r="O50" s="9"/>
      <c r="P50" s="9"/>
      <c r="Q50" s="9"/>
      <c r="R50" s="9"/>
      <c r="S50" s="56"/>
      <c r="T50" s="56"/>
      <c r="V50" s="9"/>
    </row>
    <row r="51" spans="1:62" s="11" customFormat="1">
      <c r="A51" s="26">
        <v>7</v>
      </c>
      <c r="B51" s="31">
        <v>43634</v>
      </c>
      <c r="C51" s="26" t="s">
        <v>0</v>
      </c>
      <c r="D51" s="32">
        <v>2.8789672000000001E-3</v>
      </c>
      <c r="E51" s="32">
        <v>1.1563041E-3</v>
      </c>
      <c r="F51" s="32">
        <v>6.4572909999999998E-4</v>
      </c>
      <c r="G51" s="32">
        <v>1.189725E-3</v>
      </c>
      <c r="H51" s="32">
        <v>2.4294666000000001E-4</v>
      </c>
      <c r="I51" s="32"/>
      <c r="J51" s="32"/>
      <c r="K51" s="32"/>
      <c r="L51" s="9"/>
      <c r="M51" s="9"/>
      <c r="N51" s="9"/>
      <c r="O51" s="10"/>
      <c r="P51" s="9"/>
      <c r="Q51" s="9"/>
      <c r="R51" s="9"/>
      <c r="S51" s="39"/>
      <c r="T51" s="39"/>
      <c r="V51" s="40"/>
    </row>
    <row r="52" spans="1:62" s="11" customFormat="1">
      <c r="A52" s="26">
        <v>7</v>
      </c>
      <c r="B52" s="26"/>
      <c r="C52" s="7" t="s">
        <v>1</v>
      </c>
      <c r="D52" s="36">
        <v>32.996912000000002</v>
      </c>
      <c r="E52" s="36">
        <v>13.325907000000001</v>
      </c>
      <c r="F52" s="37">
        <v>-2.9578070000000001E-4</v>
      </c>
      <c r="G52" s="36">
        <v>31.836597000000001</v>
      </c>
      <c r="H52" s="36">
        <v>7.0969195000000003</v>
      </c>
      <c r="I52" s="36"/>
      <c r="J52" s="36">
        <v>0.22291681999999999</v>
      </c>
      <c r="K52" s="36">
        <v>2.4761522</v>
      </c>
      <c r="L52" s="38"/>
      <c r="M52" s="39">
        <f>LN(J52)</f>
        <v>-1.5009565815897998</v>
      </c>
      <c r="N52" s="39">
        <f>LN(K52)</f>
        <v>0.90670582304622527</v>
      </c>
      <c r="O52" s="10"/>
      <c r="P52" s="40">
        <f t="array" ref="P52:Q53">LINEST(M52:M56,N52:N56,TRUE,TRUE)</f>
        <v>-0.51431057872586827</v>
      </c>
      <c r="Q52" s="40">
        <v>-1.0346172962541771</v>
      </c>
      <c r="R52" s="9"/>
      <c r="S52" s="41">
        <f>EXP(Q52)*$S$4^P52</f>
        <v>0.21771008967007599</v>
      </c>
      <c r="T52" s="41">
        <f>S52*SQRT(Q53^2+(LN($S$4))^2*P53^2+(P52/$S$4)^2*$T$4^2-2*LN($S$4)*AVERAGE(N52:N56)*P53^2)</f>
        <v>5.2758104519413454E-5</v>
      </c>
      <c r="V52" s="19"/>
      <c r="AN52" s="42"/>
      <c r="AO52" s="43"/>
      <c r="AP52" s="43"/>
      <c r="AQ52" s="43"/>
      <c r="AS52" s="44"/>
      <c r="AT52" s="45"/>
      <c r="AU52" s="45"/>
      <c r="AV52" s="45"/>
      <c r="AW52" s="45"/>
      <c r="AX52" s="45"/>
      <c r="AY52" s="45"/>
      <c r="AZ52" s="45"/>
      <c r="BA52" s="45"/>
      <c r="BB52" s="45"/>
    </row>
    <row r="53" spans="1:62" s="11" customFormat="1">
      <c r="A53" s="6">
        <v>7</v>
      </c>
      <c r="B53" s="7"/>
      <c r="C53" s="7" t="s">
        <v>2</v>
      </c>
      <c r="D53" s="36">
        <v>31.315224000000001</v>
      </c>
      <c r="E53" s="36">
        <v>12.636505</v>
      </c>
      <c r="F53" s="37">
        <v>-2.8866664999999998E-4</v>
      </c>
      <c r="G53" s="36">
        <v>30.518238</v>
      </c>
      <c r="H53" s="36">
        <v>6.8003193</v>
      </c>
      <c r="I53" s="36"/>
      <c r="J53" s="36">
        <v>0.22282801999999999</v>
      </c>
      <c r="K53" s="36">
        <v>2.4781572000000001</v>
      </c>
      <c r="L53" s="38"/>
      <c r="M53" s="39">
        <f t="shared" ref="M53:M56" si="11">LN(J53)</f>
        <v>-1.5013550158203552</v>
      </c>
      <c r="N53" s="39">
        <f t="shared" ref="N53:N56" si="12">LN(K53)</f>
        <v>0.90751521945148816</v>
      </c>
      <c r="O53" s="10"/>
      <c r="P53" s="40">
        <v>3.947978423826673E-3</v>
      </c>
      <c r="Q53" s="40">
        <v>3.5872037673477788E-3</v>
      </c>
      <c r="R53" s="9"/>
      <c r="S53" s="39"/>
      <c r="T53" s="39"/>
      <c r="V53" s="46"/>
      <c r="Y53" s="43"/>
      <c r="AB53" s="43"/>
      <c r="AE53" s="43"/>
    </row>
    <row r="54" spans="1:62" s="11" customFormat="1">
      <c r="A54" s="6">
        <v>7</v>
      </c>
      <c r="B54" s="7"/>
      <c r="C54" s="7" t="s">
        <v>3</v>
      </c>
      <c r="D54" s="36">
        <v>27.566759999999999</v>
      </c>
      <c r="E54" s="36">
        <v>11.110386</v>
      </c>
      <c r="F54" s="37">
        <v>-3.0512102000000002E-4</v>
      </c>
      <c r="G54" s="36">
        <v>27.213535</v>
      </c>
      <c r="H54" s="36">
        <v>6.0601371000000004</v>
      </c>
      <c r="I54" s="36"/>
      <c r="J54" s="36">
        <v>0.22268784999999999</v>
      </c>
      <c r="K54" s="36">
        <v>2.4811793</v>
      </c>
      <c r="L54" s="38"/>
      <c r="M54" s="39">
        <f t="shared" si="11"/>
        <v>-1.5019842639080836</v>
      </c>
      <c r="N54" s="39">
        <f t="shared" si="12"/>
        <v>0.9087339713446394</v>
      </c>
      <c r="O54" s="10"/>
      <c r="P54" s="47">
        <f>ABS(P53/P52)</f>
        <v>7.6762535851532185E-3</v>
      </c>
      <c r="Q54" s="47">
        <f>ABS(Q53/Q52)</f>
        <v>3.4671793911963573E-3</v>
      </c>
      <c r="R54" s="9"/>
      <c r="S54" s="39"/>
      <c r="T54" s="39"/>
      <c r="V54" s="46"/>
      <c r="W54" s="48"/>
      <c r="Y54" s="48"/>
      <c r="Z54" s="48"/>
      <c r="AB54" s="48"/>
      <c r="AC54" s="48"/>
      <c r="AE54" s="48"/>
      <c r="AF54" s="48"/>
      <c r="AM54" s="48"/>
      <c r="AN54" s="48"/>
      <c r="AR54" s="49"/>
      <c r="BA54" s="43"/>
      <c r="BB54" s="43"/>
    </row>
    <row r="55" spans="1:62" s="11" customFormat="1">
      <c r="A55" s="6">
        <v>7</v>
      </c>
      <c r="B55" s="7"/>
      <c r="C55" s="7" t="s">
        <v>4</v>
      </c>
      <c r="D55" s="36">
        <v>25.257968999999999</v>
      </c>
      <c r="E55" s="36">
        <v>10.171958</v>
      </c>
      <c r="F55" s="37">
        <v>-3.0923346999999998E-4</v>
      </c>
      <c r="G55" s="36">
        <v>25.095465999999998</v>
      </c>
      <c r="H55" s="36">
        <v>5.5862695999999996</v>
      </c>
      <c r="I55" s="36"/>
      <c r="J55" s="36">
        <v>0.22260065000000001</v>
      </c>
      <c r="K55" s="36">
        <v>2.4831018</v>
      </c>
      <c r="L55" s="38"/>
      <c r="M55" s="39">
        <f t="shared" si="11"/>
        <v>-1.502375920109017</v>
      </c>
      <c r="N55" s="39">
        <f t="shared" si="12"/>
        <v>0.90950850447738618</v>
      </c>
      <c r="O55" s="10"/>
      <c r="P55" s="50"/>
      <c r="Q55" s="50"/>
      <c r="R55" s="9"/>
      <c r="S55" s="39"/>
      <c r="T55" s="39"/>
      <c r="V55" s="46"/>
      <c r="W55" s="51"/>
      <c r="Y55" s="51"/>
      <c r="Z55" s="51"/>
      <c r="AB55" s="51"/>
      <c r="AC55" s="51"/>
      <c r="AE55" s="51"/>
      <c r="AF55" s="51"/>
      <c r="AK55" s="52"/>
      <c r="AL55" s="52"/>
      <c r="AM55" s="53"/>
      <c r="AN55" s="53"/>
      <c r="AO55" s="53"/>
      <c r="AP55" s="53"/>
      <c r="AQ55" s="53"/>
    </row>
    <row r="56" spans="1:62" s="11" customFormat="1">
      <c r="A56" s="6">
        <v>7</v>
      </c>
      <c r="B56" s="7"/>
      <c r="C56" s="7" t="s">
        <v>5</v>
      </c>
      <c r="D56" s="36">
        <v>22.479474</v>
      </c>
      <c r="E56" s="36">
        <v>9.0429802000000006</v>
      </c>
      <c r="F56" s="37">
        <v>-3.2694344999999999E-4</v>
      </c>
      <c r="G56" s="36">
        <v>22.48066</v>
      </c>
      <c r="H56" s="36">
        <v>5.0012499000000004</v>
      </c>
      <c r="I56" s="36"/>
      <c r="J56" s="36">
        <v>0.22246825000000001</v>
      </c>
      <c r="K56" s="36">
        <v>2.4858646000000002</v>
      </c>
      <c r="L56" s="54"/>
      <c r="M56" s="39">
        <f t="shared" si="11"/>
        <v>-1.5029708841871883</v>
      </c>
      <c r="N56" s="39">
        <f t="shared" si="12"/>
        <v>0.91062052660122472</v>
      </c>
      <c r="O56" s="10"/>
      <c r="R56" s="9"/>
      <c r="S56" s="39"/>
      <c r="T56" s="39"/>
      <c r="V56" s="46"/>
      <c r="W56" s="51"/>
      <c r="Y56" s="51"/>
      <c r="Z56" s="51"/>
      <c r="AB56" s="51"/>
      <c r="AC56" s="51"/>
      <c r="AE56" s="51"/>
      <c r="AF56" s="51"/>
      <c r="AK56" s="52"/>
      <c r="AL56" s="52"/>
      <c r="AM56" s="53"/>
      <c r="AN56" s="53"/>
      <c r="AO56" s="53"/>
      <c r="AP56" s="53"/>
      <c r="AQ56" s="53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</row>
    <row r="57" spans="1:62" s="11" customFormat="1">
      <c r="A57" s="6"/>
      <c r="B57" s="7"/>
      <c r="C57" s="7"/>
      <c r="D57" s="36"/>
      <c r="E57" s="36"/>
      <c r="F57" s="36"/>
      <c r="G57" s="36"/>
      <c r="H57" s="36"/>
      <c r="I57" s="36"/>
      <c r="J57" s="55"/>
      <c r="K57" s="55"/>
      <c r="L57" s="9"/>
      <c r="M57" s="9"/>
      <c r="N57" s="9"/>
      <c r="O57" s="9"/>
      <c r="P57" s="9"/>
      <c r="Q57" s="9"/>
      <c r="R57" s="9"/>
      <c r="S57" s="56"/>
      <c r="T57" s="56"/>
      <c r="V57" s="9"/>
    </row>
    <row r="58" spans="1:62" s="11" customFormat="1">
      <c r="A58" s="26">
        <v>8</v>
      </c>
      <c r="B58" s="31">
        <v>43635</v>
      </c>
      <c r="C58" s="26" t="s">
        <v>0</v>
      </c>
      <c r="D58" s="32">
        <v>3.8444421E-3</v>
      </c>
      <c r="E58" s="32">
        <v>1.5139821999999999E-3</v>
      </c>
      <c r="F58" s="33">
        <v>3.8175806999999999E-4</v>
      </c>
      <c r="G58" s="32">
        <v>1.4576875E-3</v>
      </c>
      <c r="H58" s="32">
        <v>2.9316081000000001E-4</v>
      </c>
      <c r="I58" s="32"/>
      <c r="J58" s="32"/>
      <c r="K58" s="32"/>
      <c r="L58" s="9"/>
      <c r="M58" s="9"/>
      <c r="N58" s="9"/>
      <c r="O58" s="10"/>
      <c r="P58" s="9"/>
      <c r="Q58" s="9"/>
      <c r="R58" s="9"/>
      <c r="S58" s="39"/>
      <c r="T58" s="39"/>
      <c r="V58" s="40"/>
    </row>
    <row r="59" spans="1:62" s="11" customFormat="1">
      <c r="A59" s="26">
        <v>8</v>
      </c>
      <c r="B59" s="26"/>
      <c r="C59" s="7" t="s">
        <v>1</v>
      </c>
      <c r="D59" s="36">
        <v>30.839202</v>
      </c>
      <c r="E59" s="36">
        <v>12.480826</v>
      </c>
      <c r="F59" s="33">
        <v>1.0198345999999999E-4</v>
      </c>
      <c r="G59" s="36">
        <v>30.120598000000001</v>
      </c>
      <c r="H59" s="36">
        <v>6.7215036000000001</v>
      </c>
      <c r="I59" s="36"/>
      <c r="J59" s="36">
        <v>0.22315280000000001</v>
      </c>
      <c r="K59" s="36">
        <v>2.4709336999999998</v>
      </c>
      <c r="L59" s="38"/>
      <c r="M59" s="39">
        <f>LN(J59)</f>
        <v>-1.4998985403718659</v>
      </c>
      <c r="N59" s="39">
        <f>LN(K59)</f>
        <v>0.90459609540409669</v>
      </c>
      <c r="O59" s="10"/>
      <c r="P59" s="40">
        <f t="array" ref="P59:Q60">LINEST(M59:M63,N59:N63,TRUE,TRUE)</f>
        <v>-0.5078477668517577</v>
      </c>
      <c r="Q59" s="40">
        <v>-1.0404828664087586</v>
      </c>
      <c r="R59" s="9"/>
      <c r="S59" s="41">
        <f>EXP(Q59)*$S$4^P59</f>
        <v>0.21777354503816851</v>
      </c>
      <c r="T59" s="41">
        <f>S59*SQRT(Q60^2+(LN($S$4))^2*P60^2+(P59/$S$4)^2*$T$4^2-2*LN($S$4)*AVERAGE(N59:N63)*P60^2)</f>
        <v>5.9181756274157693E-5</v>
      </c>
      <c r="V59" s="19"/>
      <c r="AN59" s="42"/>
      <c r="AO59" s="43"/>
      <c r="AP59" s="43"/>
      <c r="AQ59" s="43"/>
      <c r="AS59" s="44"/>
      <c r="AT59" s="45"/>
      <c r="AU59" s="45"/>
      <c r="AV59" s="45"/>
      <c r="AW59" s="45"/>
      <c r="AX59" s="45"/>
      <c r="AY59" s="45"/>
      <c r="AZ59" s="45"/>
      <c r="BA59" s="45"/>
      <c r="BB59" s="45"/>
    </row>
    <row r="60" spans="1:62" s="11" customFormat="1">
      <c r="A60" s="6">
        <v>8</v>
      </c>
      <c r="B60" s="7"/>
      <c r="C60" s="7" t="s">
        <v>2</v>
      </c>
      <c r="D60" s="36">
        <v>29.296461999999998</v>
      </c>
      <c r="E60" s="36">
        <v>11.842224999999999</v>
      </c>
      <c r="F60" s="33">
        <v>1.0328742E-4</v>
      </c>
      <c r="G60" s="36">
        <v>28.831318</v>
      </c>
      <c r="H60" s="36">
        <v>6.4300486000000001</v>
      </c>
      <c r="I60" s="36"/>
      <c r="J60" s="36">
        <v>0.22302292000000001</v>
      </c>
      <c r="K60" s="36">
        <v>2.4739030999999998</v>
      </c>
      <c r="L60" s="38"/>
      <c r="M60" s="39">
        <f t="shared" ref="M60:M63" si="13">LN(J60)</f>
        <v>-1.50048073253449</v>
      </c>
      <c r="N60" s="39">
        <f t="shared" ref="N60:N63" si="14">LN(K60)</f>
        <v>0.90579710586289619</v>
      </c>
      <c r="O60" s="10"/>
      <c r="P60" s="40">
        <v>4.712610833485769E-3</v>
      </c>
      <c r="Q60" s="40">
        <v>4.2750141236793182E-3</v>
      </c>
      <c r="R60" s="9"/>
      <c r="S60" s="39"/>
      <c r="T60" s="39"/>
      <c r="V60" s="46"/>
      <c r="Y60" s="43"/>
      <c r="AB60" s="43"/>
      <c r="AE60" s="43"/>
    </row>
    <row r="61" spans="1:62" s="11" customFormat="1">
      <c r="A61" s="6">
        <v>8</v>
      </c>
      <c r="B61" s="7"/>
      <c r="C61" s="7" t="s">
        <v>3</v>
      </c>
      <c r="D61" s="36">
        <v>27.311648999999999</v>
      </c>
      <c r="E61" s="36">
        <v>11.025242</v>
      </c>
      <c r="F61" s="33">
        <v>9.3430505000000006E-5</v>
      </c>
      <c r="G61" s="36">
        <v>27.102706000000001</v>
      </c>
      <c r="H61" s="36">
        <v>6.0405274000000002</v>
      </c>
      <c r="I61" s="36"/>
      <c r="J61" s="36">
        <v>0.22287526999999999</v>
      </c>
      <c r="K61" s="36">
        <v>2.4771990000000002</v>
      </c>
      <c r="L61" s="38"/>
      <c r="M61" s="39">
        <f t="shared" si="13"/>
        <v>-1.5011429913581755</v>
      </c>
      <c r="N61" s="39">
        <f t="shared" si="14"/>
        <v>0.90712848640011146</v>
      </c>
      <c r="O61" s="10"/>
      <c r="P61" s="47">
        <f>ABS(P60/P59)</f>
        <v>9.2795738035831403E-3</v>
      </c>
      <c r="Q61" s="47">
        <f>ABS(Q60/Q59)</f>
        <v>4.1086828641730454E-3</v>
      </c>
      <c r="R61" s="9"/>
      <c r="S61" s="39"/>
      <c r="T61" s="39"/>
      <c r="V61" s="46"/>
      <c r="W61" s="48"/>
      <c r="Y61" s="48"/>
      <c r="Z61" s="48"/>
      <c r="AB61" s="48"/>
      <c r="AC61" s="48"/>
      <c r="AE61" s="48"/>
      <c r="AF61" s="48"/>
      <c r="AM61" s="48"/>
      <c r="AN61" s="48"/>
      <c r="AR61" s="49"/>
      <c r="BA61" s="43"/>
      <c r="BB61" s="43"/>
    </row>
    <row r="62" spans="1:62" s="11" customFormat="1">
      <c r="A62" s="6">
        <v>8</v>
      </c>
      <c r="B62" s="7"/>
      <c r="C62" s="7" t="s">
        <v>4</v>
      </c>
      <c r="D62" s="36">
        <v>24.374407000000001</v>
      </c>
      <c r="E62" s="36">
        <v>9.8269418999999996</v>
      </c>
      <c r="F62" s="33">
        <v>8.0165631000000002E-5</v>
      </c>
      <c r="G62" s="36">
        <v>24.356197000000002</v>
      </c>
      <c r="H62" s="36">
        <v>5.4247462000000004</v>
      </c>
      <c r="I62" s="36"/>
      <c r="J62" s="36">
        <v>0.22272485</v>
      </c>
      <c r="K62" s="36">
        <v>2.4803769999999998</v>
      </c>
      <c r="L62" s="38"/>
      <c r="M62" s="39">
        <f t="shared" si="13"/>
        <v>-1.5018181258519163</v>
      </c>
      <c r="N62" s="39">
        <f t="shared" si="14"/>
        <v>0.90841056475264215</v>
      </c>
      <c r="O62" s="10"/>
      <c r="P62" s="50"/>
      <c r="Q62" s="50"/>
      <c r="R62" s="9"/>
      <c r="S62" s="39"/>
      <c r="T62" s="39"/>
      <c r="V62" s="46"/>
      <c r="W62" s="51"/>
      <c r="Y62" s="51"/>
      <c r="Z62" s="51"/>
      <c r="AB62" s="51"/>
      <c r="AC62" s="51"/>
      <c r="AE62" s="51"/>
      <c r="AF62" s="51"/>
      <c r="AK62" s="52"/>
      <c r="AL62" s="52"/>
      <c r="AM62" s="53"/>
      <c r="AN62" s="53"/>
      <c r="AO62" s="53"/>
      <c r="AP62" s="53"/>
      <c r="AQ62" s="53"/>
    </row>
    <row r="63" spans="1:62" s="11" customFormat="1">
      <c r="A63" s="6">
        <v>8</v>
      </c>
      <c r="B63" s="7"/>
      <c r="C63" s="7" t="s">
        <v>5</v>
      </c>
      <c r="D63" s="36">
        <v>22.184301000000001</v>
      </c>
      <c r="E63" s="36">
        <v>8.9317381999999998</v>
      </c>
      <c r="F63" s="33">
        <v>6.9611360000000006E-5</v>
      </c>
      <c r="G63" s="36">
        <v>22.284500999999999</v>
      </c>
      <c r="H63" s="36">
        <v>4.9598192000000001</v>
      </c>
      <c r="I63" s="36"/>
      <c r="J63" s="36">
        <v>0.22256788</v>
      </c>
      <c r="K63" s="36">
        <v>2.4837655999999999</v>
      </c>
      <c r="L63" s="54"/>
      <c r="M63" s="39">
        <f t="shared" si="13"/>
        <v>-1.502523145251186</v>
      </c>
      <c r="N63" s="39">
        <f t="shared" si="14"/>
        <v>0.90977579568953004</v>
      </c>
      <c r="O63" s="10"/>
      <c r="R63" s="9"/>
      <c r="S63" s="39"/>
      <c r="T63" s="39"/>
      <c r="V63" s="46"/>
      <c r="W63" s="51"/>
      <c r="Y63" s="51"/>
      <c r="Z63" s="51"/>
      <c r="AB63" s="51"/>
      <c r="AC63" s="51"/>
      <c r="AE63" s="51"/>
      <c r="AF63" s="51"/>
      <c r="AK63" s="52"/>
      <c r="AL63" s="52"/>
      <c r="AM63" s="53"/>
      <c r="AN63" s="53"/>
      <c r="AO63" s="53"/>
      <c r="AP63" s="53"/>
      <c r="AQ63" s="53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</row>
    <row r="64" spans="1:62" s="11" customFormat="1">
      <c r="A64" s="6"/>
      <c r="B64" s="7"/>
      <c r="C64" s="7"/>
      <c r="D64" s="36"/>
      <c r="E64" s="36"/>
      <c r="F64" s="36"/>
      <c r="G64" s="36"/>
      <c r="H64" s="36"/>
      <c r="I64" s="36"/>
      <c r="J64" s="55"/>
      <c r="K64" s="55"/>
      <c r="L64" s="9"/>
      <c r="M64" s="9"/>
      <c r="N64" s="9"/>
      <c r="O64" s="9"/>
      <c r="P64" s="9"/>
      <c r="Q64" s="9"/>
      <c r="R64" s="9"/>
      <c r="S64" s="56"/>
      <c r="T64" s="56"/>
      <c r="V64" s="9"/>
    </row>
    <row r="65" spans="1:62" s="11" customFormat="1">
      <c r="A65" s="26">
        <v>9</v>
      </c>
      <c r="B65" s="31">
        <v>43635</v>
      </c>
      <c r="C65" s="26" t="s">
        <v>0</v>
      </c>
      <c r="D65" s="32">
        <v>3.8444421E-3</v>
      </c>
      <c r="E65" s="32">
        <v>1.5139821999999999E-3</v>
      </c>
      <c r="F65" s="33">
        <v>3.8175806999999999E-4</v>
      </c>
      <c r="G65" s="32">
        <v>1.4576875E-3</v>
      </c>
      <c r="H65" s="32">
        <v>2.9316081000000001E-4</v>
      </c>
      <c r="I65" s="32"/>
      <c r="J65" s="32"/>
      <c r="K65" s="32"/>
      <c r="L65" s="9"/>
      <c r="M65" s="9"/>
      <c r="N65" s="9"/>
      <c r="O65" s="10"/>
      <c r="P65" s="9"/>
      <c r="Q65" s="9"/>
      <c r="R65" s="9"/>
      <c r="S65" s="39"/>
      <c r="T65" s="39"/>
      <c r="V65" s="40"/>
    </row>
    <row r="66" spans="1:62" s="11" customFormat="1">
      <c r="A66" s="26">
        <v>9</v>
      </c>
      <c r="B66" s="26"/>
      <c r="C66" s="7" t="s">
        <v>1</v>
      </c>
      <c r="D66" s="36">
        <v>32.255954000000003</v>
      </c>
      <c r="E66" s="36">
        <v>13.042012</v>
      </c>
      <c r="F66" s="33">
        <v>3.8855385E-5</v>
      </c>
      <c r="G66" s="36">
        <v>31.338381999999999</v>
      </c>
      <c r="H66" s="36">
        <v>6.9901765999999999</v>
      </c>
      <c r="I66" s="36"/>
      <c r="J66" s="36">
        <v>0.22305465999999999</v>
      </c>
      <c r="K66" s="36">
        <v>2.4732409999999998</v>
      </c>
      <c r="L66" s="38"/>
      <c r="M66" s="39">
        <f>LN(J66)</f>
        <v>-1.5003384254494598</v>
      </c>
      <c r="N66" s="39">
        <f>LN(K66)</f>
        <v>0.90552943627795202</v>
      </c>
      <c r="O66" s="10"/>
      <c r="P66" s="40">
        <f t="array" ref="P66:Q67">LINEST(M66:M70,N66:N70,TRUE,TRUE)</f>
        <v>-0.51067368360875931</v>
      </c>
      <c r="Q66" s="40">
        <v>-1.037889738382783</v>
      </c>
      <c r="R66" s="9"/>
      <c r="S66" s="41">
        <f>EXP(Q66)*$S$4^P66</f>
        <v>0.21775197175735647</v>
      </c>
      <c r="T66" s="41">
        <f>S66*SQRT(Q67^2+(LN($S$4))^2*P67^2+(P66/$S$4)^2*$T$4^2-2*LN($S$4)*AVERAGE(N66:N70)*P67^2)</f>
        <v>5.5361399447643969E-5</v>
      </c>
      <c r="V66" s="19"/>
      <c r="AN66" s="42"/>
      <c r="AO66" s="43"/>
      <c r="AP66" s="43"/>
      <c r="AQ66" s="43"/>
      <c r="AS66" s="44"/>
      <c r="AT66" s="45"/>
      <c r="AU66" s="45"/>
      <c r="AV66" s="45"/>
      <c r="AW66" s="45"/>
      <c r="AX66" s="45"/>
      <c r="AY66" s="45"/>
      <c r="AZ66" s="45"/>
      <c r="BA66" s="45"/>
      <c r="BB66" s="45"/>
    </row>
    <row r="67" spans="1:62" s="11" customFormat="1">
      <c r="A67" s="6">
        <v>9</v>
      </c>
      <c r="B67" s="7"/>
      <c r="C67" s="7" t="s">
        <v>2</v>
      </c>
      <c r="D67" s="36">
        <v>29.668396999999999</v>
      </c>
      <c r="E67" s="36">
        <v>11.9818</v>
      </c>
      <c r="F67" s="33">
        <v>3.8150393999999997E-5</v>
      </c>
      <c r="G67" s="36">
        <v>29.093229000000001</v>
      </c>
      <c r="H67" s="36">
        <v>6.4857199999999997</v>
      </c>
      <c r="I67" s="36"/>
      <c r="J67" s="36">
        <v>0.22292861999999999</v>
      </c>
      <c r="K67" s="36">
        <v>2.4761278999999998</v>
      </c>
      <c r="L67" s="38"/>
      <c r="M67" s="39">
        <f t="shared" ref="M67:M70" si="15">LN(J67)</f>
        <v>-1.5009036484477549</v>
      </c>
      <c r="N67" s="39">
        <f t="shared" ref="N67:N70" si="16">LN(K67)</f>
        <v>0.90669600938483719</v>
      </c>
      <c r="O67" s="10"/>
      <c r="P67" s="40">
        <v>4.2879978005223003E-3</v>
      </c>
      <c r="Q67" s="40">
        <v>3.8939369152126732E-3</v>
      </c>
      <c r="R67" s="9"/>
      <c r="S67" s="39"/>
      <c r="T67" s="39"/>
      <c r="V67" s="46"/>
      <c r="Y67" s="43"/>
      <c r="AB67" s="43"/>
      <c r="AE67" s="43"/>
    </row>
    <row r="68" spans="1:62" s="11" customFormat="1">
      <c r="A68" s="6">
        <v>9</v>
      </c>
      <c r="B68" s="7"/>
      <c r="C68" s="7" t="s">
        <v>3</v>
      </c>
      <c r="D68" s="36">
        <v>27.065156000000002</v>
      </c>
      <c r="E68" s="36">
        <v>10.915077</v>
      </c>
      <c r="F68" s="33">
        <v>2.8447716999999999E-5</v>
      </c>
      <c r="G68" s="36">
        <v>26.800609999999999</v>
      </c>
      <c r="H68" s="36">
        <v>5.9703720000000002</v>
      </c>
      <c r="I68" s="36"/>
      <c r="J68" s="36">
        <v>0.22276985999999999</v>
      </c>
      <c r="K68" s="36">
        <v>2.4796143000000002</v>
      </c>
      <c r="L68" s="38"/>
      <c r="M68" s="39">
        <f t="shared" si="15"/>
        <v>-1.5016160583564206</v>
      </c>
      <c r="N68" s="39">
        <f t="shared" si="16"/>
        <v>0.90810302388820097</v>
      </c>
      <c r="O68" s="10"/>
      <c r="P68" s="47">
        <f>ABS(P67/P66)</f>
        <v>8.3967471560712909E-3</v>
      </c>
      <c r="Q68" s="47">
        <f>ABS(Q67/Q66)</f>
        <v>3.7517828447558603E-3</v>
      </c>
      <c r="R68" s="9"/>
      <c r="S68" s="39"/>
      <c r="T68" s="39"/>
      <c r="V68" s="46"/>
      <c r="W68" s="48"/>
      <c r="Y68" s="48"/>
      <c r="Z68" s="48"/>
      <c r="AB68" s="48"/>
      <c r="AC68" s="48"/>
      <c r="AE68" s="48"/>
      <c r="AF68" s="48"/>
      <c r="AM68" s="48"/>
      <c r="AN68" s="48"/>
      <c r="AR68" s="49"/>
      <c r="BA68" s="43"/>
      <c r="BB68" s="43"/>
    </row>
    <row r="69" spans="1:62" s="11" customFormat="1">
      <c r="A69" s="6">
        <v>9</v>
      </c>
      <c r="B69" s="7"/>
      <c r="C69" s="7" t="s">
        <v>4</v>
      </c>
      <c r="D69" s="36">
        <v>24.667988999999999</v>
      </c>
      <c r="E69" s="36">
        <v>9.9354902999999997</v>
      </c>
      <c r="F69" s="33">
        <v>1.4503811E-5</v>
      </c>
      <c r="G69" s="36">
        <v>24.608981</v>
      </c>
      <c r="H69" s="36">
        <v>5.4784350999999996</v>
      </c>
      <c r="I69" s="36"/>
      <c r="J69" s="36">
        <v>0.22261905000000001</v>
      </c>
      <c r="K69" s="36">
        <v>2.4828215</v>
      </c>
      <c r="L69" s="38"/>
      <c r="M69" s="39">
        <f t="shared" si="15"/>
        <v>-1.5022932642875855</v>
      </c>
      <c r="N69" s="39">
        <f t="shared" si="16"/>
        <v>0.90939561509776257</v>
      </c>
      <c r="O69" s="10"/>
      <c r="P69" s="50"/>
      <c r="Q69" s="50"/>
      <c r="R69" s="9"/>
      <c r="S69" s="39"/>
      <c r="T69" s="39"/>
      <c r="V69" s="46"/>
      <c r="W69" s="51"/>
      <c r="Y69" s="51"/>
      <c r="Z69" s="51"/>
      <c r="AB69" s="51"/>
      <c r="AC69" s="51"/>
      <c r="AE69" s="51"/>
      <c r="AF69" s="51"/>
      <c r="AK69" s="52"/>
      <c r="AL69" s="52"/>
      <c r="AM69" s="53"/>
      <c r="AN69" s="53"/>
      <c r="AO69" s="53"/>
      <c r="AP69" s="53"/>
      <c r="AQ69" s="53"/>
    </row>
    <row r="70" spans="1:62" s="11" customFormat="1">
      <c r="A70" s="6">
        <v>9</v>
      </c>
      <c r="B70" s="7"/>
      <c r="C70" s="7" t="s">
        <v>5</v>
      </c>
      <c r="D70" s="36">
        <v>21.807772</v>
      </c>
      <c r="E70" s="36">
        <v>8.7713930999999992</v>
      </c>
      <c r="F70" s="33">
        <v>-1.7248731E-6</v>
      </c>
      <c r="G70" s="36">
        <v>21.862342000000002</v>
      </c>
      <c r="H70" s="36">
        <v>4.8634944999999998</v>
      </c>
      <c r="I70" s="36"/>
      <c r="J70" s="36">
        <v>0.22245957</v>
      </c>
      <c r="K70" s="36">
        <v>2.4862448000000001</v>
      </c>
      <c r="L70" s="54"/>
      <c r="M70" s="39">
        <f t="shared" si="15"/>
        <v>-1.503009901751885</v>
      </c>
      <c r="N70" s="39">
        <f t="shared" si="16"/>
        <v>0.91077345968058976</v>
      </c>
      <c r="O70" s="10"/>
      <c r="R70" s="9"/>
      <c r="S70" s="39"/>
      <c r="T70" s="39"/>
      <c r="V70" s="46"/>
      <c r="W70" s="51"/>
      <c r="Y70" s="51"/>
      <c r="Z70" s="51"/>
      <c r="AB70" s="51"/>
      <c r="AC70" s="51"/>
      <c r="AE70" s="51"/>
      <c r="AF70" s="51"/>
      <c r="AK70" s="52"/>
      <c r="AL70" s="52"/>
      <c r="AM70" s="53"/>
      <c r="AN70" s="53"/>
      <c r="AO70" s="53"/>
      <c r="AP70" s="53"/>
      <c r="AQ70" s="53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</row>
    <row r="71" spans="1:62" s="11" customFormat="1">
      <c r="A71" s="6"/>
      <c r="B71" s="7"/>
      <c r="C71" s="7"/>
      <c r="D71" s="36"/>
      <c r="E71" s="36"/>
      <c r="F71" s="36"/>
      <c r="G71" s="36"/>
      <c r="H71" s="36"/>
      <c r="I71" s="36"/>
      <c r="J71" s="55"/>
      <c r="K71" s="55"/>
      <c r="L71" s="9"/>
      <c r="M71" s="9"/>
      <c r="N71" s="9"/>
      <c r="O71" s="9"/>
      <c r="P71" s="9"/>
      <c r="Q71" s="9"/>
      <c r="R71" s="9"/>
      <c r="S71" s="56"/>
      <c r="T71" s="56"/>
      <c r="V71" s="9"/>
    </row>
    <row r="72" spans="1:62" s="11" customFormat="1">
      <c r="A72" s="26">
        <v>10</v>
      </c>
      <c r="B72" s="31">
        <v>43635</v>
      </c>
      <c r="C72" s="26" t="s">
        <v>0</v>
      </c>
      <c r="D72" s="32">
        <v>3.8444421E-3</v>
      </c>
      <c r="E72" s="32">
        <v>1.5139821999999999E-3</v>
      </c>
      <c r="F72" s="33">
        <v>3.8175806999999999E-4</v>
      </c>
      <c r="G72" s="32">
        <v>1.4576875E-3</v>
      </c>
      <c r="H72" s="32">
        <v>2.9316081000000001E-4</v>
      </c>
      <c r="I72" s="32"/>
      <c r="J72" s="32"/>
      <c r="K72" s="32"/>
      <c r="L72" s="9"/>
      <c r="M72" s="9"/>
      <c r="N72" s="9"/>
      <c r="O72" s="10"/>
      <c r="P72" s="9"/>
      <c r="Q72" s="9"/>
      <c r="R72" s="9"/>
      <c r="S72" s="39"/>
      <c r="T72" s="39"/>
      <c r="V72" s="40"/>
    </row>
    <row r="73" spans="1:62" s="11" customFormat="1">
      <c r="A73" s="26">
        <v>10</v>
      </c>
      <c r="B73" s="26"/>
      <c r="C73" s="7" t="s">
        <v>1</v>
      </c>
      <c r="D73" s="36">
        <v>32.825440999999998</v>
      </c>
      <c r="E73" s="36">
        <v>13.267144</v>
      </c>
      <c r="F73" s="33">
        <v>-1.3574215000000001E-5</v>
      </c>
      <c r="G73" s="36">
        <v>31.772362000000001</v>
      </c>
      <c r="H73" s="36">
        <v>7.0857381000000004</v>
      </c>
      <c r="I73" s="36"/>
      <c r="J73" s="36">
        <v>0.22301567999999999</v>
      </c>
      <c r="K73" s="36">
        <v>2.4741952999999999</v>
      </c>
      <c r="L73" s="38"/>
      <c r="M73" s="39">
        <f>LN(J73)</f>
        <v>-1.5005131960925795</v>
      </c>
      <c r="N73" s="39">
        <f>LN(K73)</f>
        <v>0.90591521184087753</v>
      </c>
      <c r="O73" s="10"/>
      <c r="P73" s="40">
        <f t="array" ref="P73:Q74">LINEST(M73:M77,N73:N77,TRUE,TRUE)</f>
        <v>-0.5098636671709893</v>
      </c>
      <c r="Q73" s="40">
        <v>-1.0386058220556891</v>
      </c>
      <c r="R73" s="9"/>
      <c r="S73" s="41">
        <f>EXP(Q73)*$S$4^P73</f>
        <v>0.21776407980196918</v>
      </c>
      <c r="T73" s="41">
        <f>S73*SQRT(Q74^2+(LN($S$4))^2*P74^2+(P73/$S$4)^2*$T$4^2-2*LN($S$4)*AVERAGE(N73:N77)*P74^2)</f>
        <v>5.4727909185656327E-5</v>
      </c>
      <c r="V73" s="19"/>
      <c r="AN73" s="42"/>
      <c r="AO73" s="43"/>
      <c r="AP73" s="43"/>
      <c r="AQ73" s="43"/>
      <c r="AS73" s="44"/>
      <c r="AT73" s="45"/>
      <c r="AU73" s="45"/>
      <c r="AV73" s="45"/>
      <c r="AW73" s="45"/>
      <c r="AX73" s="45"/>
      <c r="AY73" s="45"/>
      <c r="AZ73" s="45"/>
      <c r="BA73" s="45"/>
      <c r="BB73" s="45"/>
    </row>
    <row r="74" spans="1:62" s="11" customFormat="1">
      <c r="A74" s="26">
        <v>10</v>
      </c>
      <c r="B74" s="26"/>
      <c r="C74" s="7" t="s">
        <v>2</v>
      </c>
      <c r="D74" s="36">
        <v>30.986563</v>
      </c>
      <c r="E74" s="36">
        <v>12.509899000000001</v>
      </c>
      <c r="F74" s="33">
        <v>-7.1411989000000002E-6</v>
      </c>
      <c r="G74" s="36">
        <v>30.271674999999998</v>
      </c>
      <c r="H74" s="36">
        <v>6.7473324000000003</v>
      </c>
      <c r="I74" s="36"/>
      <c r="J74" s="36">
        <v>0.22289233999999999</v>
      </c>
      <c r="K74" s="36">
        <v>2.4769703000000001</v>
      </c>
      <c r="L74" s="38"/>
      <c r="M74" s="39">
        <f t="shared" ref="M74:M77" si="17">LN(J74)</f>
        <v>-1.5010664043669926</v>
      </c>
      <c r="N74" s="39">
        <f t="shared" ref="N74:N77" si="18">LN(K74)</f>
        <v>0.9070361601244783</v>
      </c>
      <c r="O74" s="10"/>
      <c r="P74" s="40">
        <v>4.2331752766345135E-3</v>
      </c>
      <c r="Q74" s="40">
        <v>3.8453563453780069E-3</v>
      </c>
      <c r="R74" s="9"/>
      <c r="S74" s="39"/>
      <c r="T74" s="39"/>
      <c r="V74" s="46"/>
      <c r="Y74" s="43"/>
      <c r="AB74" s="43"/>
      <c r="AE74" s="43"/>
    </row>
    <row r="75" spans="1:62" s="11" customFormat="1">
      <c r="A75" s="26">
        <v>10</v>
      </c>
      <c r="B75" s="26"/>
      <c r="C75" s="7" t="s">
        <v>3</v>
      </c>
      <c r="D75" s="36">
        <v>27.462783999999999</v>
      </c>
      <c r="E75" s="36">
        <v>11.071248000000001</v>
      </c>
      <c r="F75" s="33">
        <v>-2.6083802000000001E-5</v>
      </c>
      <c r="G75" s="36">
        <v>27.135687000000001</v>
      </c>
      <c r="H75" s="36">
        <v>6.0439879000000003</v>
      </c>
      <c r="I75" s="36"/>
      <c r="J75" s="36">
        <v>0.22273201000000001</v>
      </c>
      <c r="K75" s="36">
        <v>2.4805540000000001</v>
      </c>
      <c r="L75" s="38"/>
      <c r="M75" s="39">
        <f t="shared" si="17"/>
        <v>-1.50178597908017</v>
      </c>
      <c r="N75" s="39">
        <f t="shared" si="18"/>
        <v>0.90848192232648273</v>
      </c>
      <c r="O75" s="10"/>
      <c r="P75" s="47">
        <f>ABS(P74/P73)</f>
        <v>8.302563114807834E-3</v>
      </c>
      <c r="Q75" s="47">
        <f>ABS(Q74/Q73)</f>
        <v>3.7024213264730019E-3</v>
      </c>
      <c r="R75" s="9"/>
      <c r="S75" s="39"/>
      <c r="T75" s="39"/>
      <c r="V75" s="46"/>
      <c r="W75" s="48"/>
      <c r="Y75" s="48"/>
      <c r="Z75" s="48"/>
      <c r="AB75" s="48"/>
      <c r="AC75" s="48"/>
      <c r="AE75" s="48"/>
      <c r="AF75" s="48"/>
      <c r="AM75" s="48"/>
      <c r="AN75" s="48"/>
      <c r="AR75" s="49"/>
      <c r="BA75" s="43"/>
      <c r="BB75" s="43"/>
    </row>
    <row r="76" spans="1:62" s="11" customFormat="1">
      <c r="A76" s="26">
        <v>10</v>
      </c>
      <c r="B76" s="26"/>
      <c r="C76" s="7" t="s">
        <v>4</v>
      </c>
      <c r="D76" s="36">
        <v>25.535971</v>
      </c>
      <c r="E76" s="36">
        <v>10.283526</v>
      </c>
      <c r="F76" s="33">
        <v>-3.1715845999999998E-5</v>
      </c>
      <c r="G76" s="36">
        <v>25.403379999999999</v>
      </c>
      <c r="H76" s="36">
        <v>5.6549626000000002</v>
      </c>
      <c r="I76" s="36"/>
      <c r="J76" s="36">
        <v>0.22260656000000001</v>
      </c>
      <c r="K76" s="36">
        <v>2.4831941</v>
      </c>
      <c r="L76" s="38"/>
      <c r="M76" s="39">
        <f t="shared" si="17"/>
        <v>-1.5023493706737536</v>
      </c>
      <c r="N76" s="39">
        <f t="shared" si="18"/>
        <v>0.9095456750374451</v>
      </c>
      <c r="O76" s="10"/>
      <c r="R76" s="9"/>
      <c r="S76" s="39"/>
      <c r="T76" s="39"/>
      <c r="V76" s="46"/>
      <c r="W76" s="51"/>
      <c r="Y76" s="51"/>
      <c r="Z76" s="51"/>
      <c r="AB76" s="51"/>
      <c r="AC76" s="51"/>
      <c r="AE76" s="51"/>
      <c r="AF76" s="51"/>
      <c r="AK76" s="52"/>
      <c r="AL76" s="52"/>
      <c r="AM76" s="53"/>
      <c r="AN76" s="53"/>
      <c r="AO76" s="53"/>
      <c r="AP76" s="53"/>
      <c r="AQ76" s="53"/>
    </row>
    <row r="77" spans="1:62" s="11" customFormat="1">
      <c r="A77" s="26">
        <v>10</v>
      </c>
      <c r="B77" s="26"/>
      <c r="C77" s="7" t="s">
        <v>5</v>
      </c>
      <c r="D77" s="36">
        <v>22.424099999999999</v>
      </c>
      <c r="E77" s="36">
        <v>9.0178028000000001</v>
      </c>
      <c r="F77" s="33">
        <v>-5.7036580000000001E-5</v>
      </c>
      <c r="G77" s="36">
        <v>22.439183</v>
      </c>
      <c r="H77" s="36">
        <v>4.9915029999999998</v>
      </c>
      <c r="I77" s="36"/>
      <c r="J77" s="36">
        <v>0.22244523999999999</v>
      </c>
      <c r="K77" s="36">
        <v>2.4866622999999999</v>
      </c>
      <c r="L77" s="54"/>
      <c r="M77" s="39">
        <f t="shared" si="17"/>
        <v>-1.5030743200260095</v>
      </c>
      <c r="N77" s="39">
        <f t="shared" si="18"/>
        <v>0.9109413695138463</v>
      </c>
      <c r="O77" s="10"/>
      <c r="R77" s="9"/>
      <c r="S77" s="39"/>
      <c r="T77" s="39"/>
      <c r="V77" s="46"/>
      <c r="W77" s="51"/>
      <c r="Y77" s="51"/>
      <c r="Z77" s="51"/>
      <c r="AB77" s="51"/>
      <c r="AC77" s="51"/>
      <c r="AE77" s="51"/>
      <c r="AF77" s="51"/>
      <c r="AK77" s="52"/>
      <c r="AL77" s="52"/>
      <c r="AM77" s="53"/>
      <c r="AN77" s="53"/>
      <c r="AO77" s="53"/>
      <c r="AP77" s="53"/>
      <c r="AQ77" s="53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</row>
    <row r="78" spans="1:62" s="11" customFormat="1">
      <c r="A78" s="6"/>
      <c r="B78" s="7"/>
      <c r="C78" s="7"/>
      <c r="D78" s="36"/>
      <c r="E78" s="36"/>
      <c r="F78" s="36"/>
      <c r="G78" s="36"/>
      <c r="H78" s="36"/>
      <c r="I78" s="36"/>
      <c r="J78" s="55"/>
      <c r="K78" s="55"/>
      <c r="L78" s="9"/>
      <c r="M78" s="9"/>
      <c r="N78" s="9"/>
      <c r="O78" s="9"/>
      <c r="P78" s="9"/>
      <c r="Q78" s="9"/>
      <c r="R78" s="9"/>
      <c r="S78" s="56"/>
      <c r="T78" s="56"/>
      <c r="V78" s="9"/>
    </row>
    <row r="79" spans="1:62" s="11" customFormat="1">
      <c r="A79" s="26">
        <v>11</v>
      </c>
      <c r="B79" s="31">
        <v>43635</v>
      </c>
      <c r="C79" s="26" t="s">
        <v>0</v>
      </c>
      <c r="D79" s="32">
        <v>3.8444421E-3</v>
      </c>
      <c r="E79" s="32">
        <v>1.5139821999999999E-3</v>
      </c>
      <c r="F79" s="33">
        <v>3.8175806999999999E-4</v>
      </c>
      <c r="G79" s="32">
        <v>1.4576875E-3</v>
      </c>
      <c r="H79" s="32">
        <v>2.9316081000000001E-4</v>
      </c>
      <c r="I79" s="32"/>
      <c r="J79" s="32"/>
      <c r="K79" s="32"/>
      <c r="L79" s="9"/>
      <c r="M79" s="9"/>
      <c r="N79" s="9"/>
      <c r="O79" s="10"/>
      <c r="P79" s="9"/>
      <c r="Q79" s="9"/>
      <c r="R79" s="9"/>
      <c r="S79" s="39"/>
      <c r="T79" s="39"/>
      <c r="V79" s="40"/>
    </row>
    <row r="80" spans="1:62" s="11" customFormat="1">
      <c r="A80" s="26">
        <v>11</v>
      </c>
      <c r="B80" s="26"/>
      <c r="C80" s="7" t="s">
        <v>1</v>
      </c>
      <c r="D80" s="36">
        <v>32.761128999999997</v>
      </c>
      <c r="E80" s="36">
        <v>13.235142</v>
      </c>
      <c r="F80" s="33">
        <v>-5.5609258999999997E-5</v>
      </c>
      <c r="G80" s="36">
        <v>31.731126</v>
      </c>
      <c r="H80" s="36">
        <v>7.0749357000000002</v>
      </c>
      <c r="I80" s="36"/>
      <c r="J80" s="36">
        <v>0.22296447</v>
      </c>
      <c r="K80" s="36">
        <v>2.4753284</v>
      </c>
      <c r="L80" s="38"/>
      <c r="M80" s="39">
        <f>LN(J80)</f>
        <v>-1.5007428475702296</v>
      </c>
      <c r="N80" s="39">
        <f>LN(K80)</f>
        <v>0.90637307408721657</v>
      </c>
      <c r="O80" s="10"/>
      <c r="P80" s="40">
        <f t="array" ref="P80:Q81">LINEST(M80:M84,N80:N84,TRUE,TRUE)</f>
        <v>-0.51103071573057746</v>
      </c>
      <c r="Q80" s="40">
        <v>-1.0375458665595672</v>
      </c>
      <c r="R80" s="9"/>
      <c r="S80" s="41">
        <f>EXP(Q80)*$S$4^P80</f>
        <v>0.21775278490488578</v>
      </c>
      <c r="T80" s="41">
        <f>S80*SQRT(Q81^2+(LN($S$4))^2*P81^2+(P80/$S$4)^2*$T$4^2-2*LN($S$4)*AVERAGE(N80:N84)*P81^2)</f>
        <v>4.5528175898306163E-5</v>
      </c>
      <c r="V80" s="19"/>
      <c r="AN80" s="42"/>
      <c r="AO80" s="43"/>
      <c r="AP80" s="43"/>
      <c r="AQ80" s="43"/>
      <c r="AS80" s="44"/>
      <c r="AT80" s="45"/>
      <c r="AU80" s="45"/>
      <c r="AV80" s="45"/>
      <c r="AW80" s="45"/>
      <c r="AX80" s="45"/>
      <c r="AY80" s="45"/>
      <c r="AZ80" s="45"/>
      <c r="BA80" s="45"/>
      <c r="BB80" s="45"/>
    </row>
    <row r="81" spans="1:62" s="11" customFormat="1">
      <c r="A81" s="26">
        <v>11</v>
      </c>
      <c r="B81" s="26"/>
      <c r="C81" s="7" t="s">
        <v>2</v>
      </c>
      <c r="D81" s="36">
        <v>31.06962</v>
      </c>
      <c r="E81" s="36">
        <v>12.538501999999999</v>
      </c>
      <c r="F81" s="33">
        <v>-5.2619306999999999E-5</v>
      </c>
      <c r="G81" s="36">
        <v>30.380141999999999</v>
      </c>
      <c r="H81" s="36">
        <v>6.7701813</v>
      </c>
      <c r="I81" s="36"/>
      <c r="J81" s="36">
        <v>0.22284868999999999</v>
      </c>
      <c r="K81" s="36">
        <v>2.4779428000000001</v>
      </c>
      <c r="L81" s="38"/>
      <c r="M81" s="39">
        <f t="shared" ref="M81:M84" si="19">LN(J81)</f>
        <v>-1.5012622580003883</v>
      </c>
      <c r="N81" s="39">
        <f t="shared" ref="N81:N84" si="20">LN(K81)</f>
        <v>0.90742869980897345</v>
      </c>
      <c r="O81" s="10"/>
      <c r="P81" s="40">
        <v>2.850719679706785E-3</v>
      </c>
      <c r="Q81" s="40">
        <v>2.5908616035544554E-3</v>
      </c>
      <c r="R81" s="9"/>
      <c r="S81" s="39"/>
      <c r="T81" s="39"/>
      <c r="V81" s="46"/>
      <c r="Y81" s="43"/>
      <c r="AB81" s="43"/>
      <c r="AE81" s="43"/>
    </row>
    <row r="82" spans="1:62" s="11" customFormat="1">
      <c r="A82" s="26">
        <v>11</v>
      </c>
      <c r="B82" s="26"/>
      <c r="C82" s="7" t="s">
        <v>3</v>
      </c>
      <c r="D82" s="36">
        <v>28.452400000000001</v>
      </c>
      <c r="E82" s="36">
        <v>11.467248</v>
      </c>
      <c r="F82" s="33">
        <v>-5.2534687999999997E-5</v>
      </c>
      <c r="G82" s="36">
        <v>28.115908000000001</v>
      </c>
      <c r="H82" s="36">
        <v>6.2614093000000004</v>
      </c>
      <c r="I82" s="36"/>
      <c r="J82" s="36">
        <v>0.22269966999999999</v>
      </c>
      <c r="K82" s="36">
        <v>2.4811944000000001</v>
      </c>
      <c r="L82" s="38"/>
      <c r="M82" s="39">
        <f t="shared" si="19"/>
        <v>-1.5019311865340128</v>
      </c>
      <c r="N82" s="39">
        <f t="shared" si="20"/>
        <v>0.9087400571418458</v>
      </c>
      <c r="O82" s="10"/>
      <c r="P82" s="47">
        <f>ABS(P81/P80)</f>
        <v>5.5783724773399417E-3</v>
      </c>
      <c r="Q82" s="47">
        <f>ABS(Q81/Q80)</f>
        <v>2.4971056095530308E-3</v>
      </c>
      <c r="R82" s="9"/>
      <c r="S82" s="39"/>
      <c r="T82" s="39"/>
      <c r="V82" s="46"/>
      <c r="W82" s="48"/>
      <c r="Y82" s="48"/>
      <c r="Z82" s="48"/>
      <c r="AB82" s="48"/>
      <c r="AC82" s="48"/>
      <c r="AE82" s="48"/>
      <c r="AF82" s="48"/>
      <c r="AM82" s="48"/>
      <c r="AN82" s="48"/>
      <c r="AR82" s="49"/>
      <c r="BA82" s="43"/>
      <c r="BB82" s="43"/>
    </row>
    <row r="83" spans="1:62" s="11" customFormat="1">
      <c r="A83" s="26">
        <v>11</v>
      </c>
      <c r="B83" s="26"/>
      <c r="C83" s="7" t="s">
        <v>4</v>
      </c>
      <c r="D83" s="36">
        <v>25.094999999999999</v>
      </c>
      <c r="E83" s="36">
        <v>10.100517</v>
      </c>
      <c r="F83" s="33">
        <v>-8.2806364000000002E-5</v>
      </c>
      <c r="G83" s="36">
        <v>25.006902</v>
      </c>
      <c r="H83" s="36">
        <v>5.5651961999999999</v>
      </c>
      <c r="I83" s="36"/>
      <c r="J83" s="36">
        <v>0.22254594</v>
      </c>
      <c r="K83" s="36">
        <v>2.4845354999999998</v>
      </c>
      <c r="L83" s="38"/>
      <c r="M83" s="39">
        <f t="shared" si="19"/>
        <v>-1.502621726778121</v>
      </c>
      <c r="N83" s="39">
        <f t="shared" si="20"/>
        <v>0.91008572054741055</v>
      </c>
      <c r="O83" s="10"/>
      <c r="P83" s="50"/>
      <c r="Q83" s="50"/>
      <c r="R83" s="9"/>
      <c r="S83" s="39"/>
      <c r="T83" s="39"/>
      <c r="V83" s="46"/>
      <c r="W83" s="51"/>
      <c r="Y83" s="51"/>
      <c r="Z83" s="51"/>
      <c r="AB83" s="51"/>
      <c r="AC83" s="51"/>
      <c r="AE83" s="51"/>
      <c r="AF83" s="51"/>
      <c r="AK83" s="52"/>
      <c r="AL83" s="52"/>
      <c r="AM83" s="53"/>
      <c r="AN83" s="53"/>
      <c r="AO83" s="53"/>
      <c r="AP83" s="53"/>
      <c r="AQ83" s="53"/>
    </row>
    <row r="84" spans="1:62" s="11" customFormat="1">
      <c r="A84" s="26">
        <v>11</v>
      </c>
      <c r="B84" s="26"/>
      <c r="C84" s="7" t="s">
        <v>5</v>
      </c>
      <c r="D84" s="36">
        <v>21.594687</v>
      </c>
      <c r="E84" s="36">
        <v>8.6786349000000005</v>
      </c>
      <c r="F84" s="33">
        <v>-8.5745128000000003E-5</v>
      </c>
      <c r="G84" s="36">
        <v>21.637920000000001</v>
      </c>
      <c r="H84" s="36">
        <v>4.8116744999999996</v>
      </c>
      <c r="I84" s="36"/>
      <c r="J84" s="36">
        <v>0.22237182999999999</v>
      </c>
      <c r="K84" s="36">
        <v>2.4882675999999999</v>
      </c>
      <c r="L84" s="54"/>
      <c r="M84" s="39">
        <f t="shared" si="19"/>
        <v>-1.5034043882972945</v>
      </c>
      <c r="N84" s="39">
        <f t="shared" si="20"/>
        <v>0.91158672536326857</v>
      </c>
      <c r="O84" s="10"/>
      <c r="R84" s="9"/>
      <c r="S84" s="39"/>
      <c r="T84" s="39"/>
      <c r="V84" s="46"/>
      <c r="W84" s="51"/>
      <c r="Y84" s="51"/>
      <c r="Z84" s="51"/>
      <c r="AB84" s="51"/>
      <c r="AC84" s="51"/>
      <c r="AE84" s="51"/>
      <c r="AF84" s="51"/>
      <c r="AK84" s="52"/>
      <c r="AL84" s="52"/>
      <c r="AM84" s="53"/>
      <c r="AN84" s="53"/>
      <c r="AO84" s="53"/>
      <c r="AP84" s="53"/>
      <c r="AQ84" s="53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</row>
    <row r="85" spans="1:62" s="11" customFormat="1">
      <c r="A85" s="6"/>
      <c r="B85" s="7"/>
      <c r="C85" s="7"/>
      <c r="D85" s="36"/>
      <c r="E85" s="36"/>
      <c r="F85" s="36"/>
      <c r="G85" s="36"/>
      <c r="H85" s="36"/>
      <c r="I85" s="36"/>
      <c r="J85" s="55"/>
      <c r="K85" s="55"/>
      <c r="L85" s="9"/>
      <c r="M85" s="9"/>
      <c r="N85" s="9"/>
      <c r="O85" s="9"/>
      <c r="P85" s="9"/>
      <c r="Q85" s="9"/>
      <c r="R85" s="9"/>
      <c r="S85" s="56"/>
      <c r="T85" s="56"/>
      <c r="V85" s="9"/>
    </row>
    <row r="86" spans="1:62" s="11" customFormat="1">
      <c r="A86" s="26">
        <v>12</v>
      </c>
      <c r="B86" s="31">
        <v>43635</v>
      </c>
      <c r="C86" s="26" t="s">
        <v>0</v>
      </c>
      <c r="D86" s="32">
        <v>3.8444421E-3</v>
      </c>
      <c r="E86" s="32">
        <v>1.5139821999999999E-3</v>
      </c>
      <c r="F86" s="33">
        <v>3.8175806999999999E-4</v>
      </c>
      <c r="G86" s="32">
        <v>1.4576875E-3</v>
      </c>
      <c r="H86" s="32">
        <v>2.9316081000000001E-4</v>
      </c>
      <c r="I86" s="32"/>
      <c r="J86" s="32"/>
      <c r="K86" s="32"/>
      <c r="L86" s="9"/>
      <c r="M86" s="9"/>
      <c r="N86" s="9"/>
      <c r="O86" s="10"/>
      <c r="P86" s="9"/>
      <c r="Q86" s="9"/>
      <c r="R86" s="9"/>
      <c r="S86" s="39"/>
      <c r="T86" s="39"/>
      <c r="V86" s="40"/>
    </row>
    <row r="87" spans="1:62" s="11" customFormat="1">
      <c r="A87" s="26">
        <v>12</v>
      </c>
      <c r="B87" s="26"/>
      <c r="C87" s="7" t="s">
        <v>1</v>
      </c>
      <c r="D87" s="32">
        <v>33.023251000000002</v>
      </c>
      <c r="E87" s="32">
        <v>13.333741</v>
      </c>
      <c r="F87" s="33">
        <v>-8.5818036999999998E-5</v>
      </c>
      <c r="G87" s="32">
        <v>32.103183000000001</v>
      </c>
      <c r="H87" s="32">
        <v>7.1558346000000004</v>
      </c>
      <c r="I87" s="32"/>
      <c r="J87" s="32">
        <v>0.22290097</v>
      </c>
      <c r="K87" s="32">
        <v>2.4766718000000001</v>
      </c>
      <c r="L87" s="38"/>
      <c r="M87" s="39">
        <f>LN(J87)</f>
        <v>-1.5010276868725507</v>
      </c>
      <c r="N87" s="39">
        <f>LN(K87)</f>
        <v>0.90691564273774128</v>
      </c>
      <c r="O87" s="10"/>
      <c r="P87" s="40">
        <f t="array" ref="P87:Q88">LINEST(M87:M91,N87:N91,TRUE,TRUE)</f>
        <v>-0.51152545401890381</v>
      </c>
      <c r="Q87" s="40">
        <v>-1.0371095342585694</v>
      </c>
      <c r="R87" s="9"/>
      <c r="S87" s="41">
        <f>EXP(Q87)*$S$4^P87</f>
        <v>0.21774516472983899</v>
      </c>
      <c r="T87" s="41">
        <f>S87*SQRT(Q88^2+(LN($S$4))^2*P88^2+(P87/$S$4)^2*$T$4^2-2*LN($S$4)*AVERAGE(N87:N91)*P88^2)</f>
        <v>4.3215688999214275E-5</v>
      </c>
      <c r="V87" s="19"/>
      <c r="AN87" s="42"/>
      <c r="AO87" s="43"/>
      <c r="AP87" s="43"/>
      <c r="AQ87" s="43"/>
      <c r="AS87" s="44"/>
      <c r="AT87" s="45"/>
      <c r="AU87" s="45"/>
      <c r="AV87" s="45"/>
      <c r="AW87" s="45"/>
      <c r="AX87" s="45"/>
      <c r="AY87" s="45"/>
      <c r="AZ87" s="45"/>
      <c r="BA87" s="45"/>
      <c r="BB87" s="45"/>
    </row>
    <row r="88" spans="1:62" s="11" customFormat="1">
      <c r="A88" s="26">
        <v>12</v>
      </c>
      <c r="B88" s="26"/>
      <c r="C88" s="7" t="s">
        <v>2</v>
      </c>
      <c r="D88" s="32">
        <v>30.490051999999999</v>
      </c>
      <c r="E88" s="32">
        <v>12.29688</v>
      </c>
      <c r="F88" s="33">
        <v>-7.8085006999999994E-5</v>
      </c>
      <c r="G88" s="32">
        <v>29.944281</v>
      </c>
      <c r="H88" s="32">
        <v>6.6707827000000002</v>
      </c>
      <c r="I88" s="32"/>
      <c r="J88" s="32">
        <v>0.22277264999999999</v>
      </c>
      <c r="K88" s="32">
        <v>2.4795060000000002</v>
      </c>
      <c r="L88" s="38"/>
      <c r="M88" s="39">
        <f t="shared" ref="M88:M91" si="21">LN(J88)</f>
        <v>-1.5016035342989518</v>
      </c>
      <c r="N88" s="39">
        <f t="shared" ref="N88:N91" si="22">LN(K88)</f>
        <v>0.90805934678683398</v>
      </c>
      <c r="O88" s="10"/>
      <c r="P88" s="40">
        <v>2.4321855400594897E-3</v>
      </c>
      <c r="Q88" s="40">
        <v>2.2110284935861649E-3</v>
      </c>
      <c r="R88" s="9"/>
      <c r="S88" s="39"/>
      <c r="T88" s="39"/>
      <c r="V88" s="46"/>
      <c r="Y88" s="43"/>
      <c r="AB88" s="43"/>
      <c r="AE88" s="43"/>
    </row>
    <row r="89" spans="1:62" s="11" customFormat="1">
      <c r="A89" s="26">
        <v>12</v>
      </c>
      <c r="B89" s="26"/>
      <c r="C89" s="7" t="s">
        <v>3</v>
      </c>
      <c r="D89" s="32">
        <v>27.593990999999999</v>
      </c>
      <c r="E89" s="32">
        <v>11.114134</v>
      </c>
      <c r="F89" s="33">
        <v>-8.8725261999999998E-5</v>
      </c>
      <c r="G89" s="32">
        <v>27.368829000000002</v>
      </c>
      <c r="H89" s="32">
        <v>6.0929406000000004</v>
      </c>
      <c r="I89" s="32"/>
      <c r="J89" s="32">
        <v>0.22262308</v>
      </c>
      <c r="K89" s="32">
        <v>2.4827903999999998</v>
      </c>
      <c r="L89" s="38"/>
      <c r="M89" s="39">
        <f t="shared" si="21"/>
        <v>-1.5022751617778338</v>
      </c>
      <c r="N89" s="39">
        <f t="shared" si="22"/>
        <v>0.90938308894766196</v>
      </c>
      <c r="O89" s="10"/>
      <c r="P89" s="47">
        <f>ABS(P88/P87)</f>
        <v>4.7547693295622515E-3</v>
      </c>
      <c r="Q89" s="47">
        <f>ABS(Q88/Q87)</f>
        <v>2.1319141523145203E-3</v>
      </c>
      <c r="R89" s="9"/>
      <c r="S89" s="39"/>
      <c r="T89" s="39"/>
      <c r="V89" s="46"/>
      <c r="W89" s="48"/>
      <c r="Y89" s="48"/>
      <c r="Z89" s="48"/>
      <c r="AB89" s="48"/>
      <c r="AC89" s="48"/>
      <c r="AE89" s="48"/>
      <c r="AF89" s="48"/>
      <c r="AM89" s="48"/>
      <c r="AN89" s="48"/>
      <c r="AR89" s="49"/>
      <c r="BA89" s="43"/>
      <c r="BB89" s="43"/>
    </row>
    <row r="90" spans="1:62" s="11" customFormat="1">
      <c r="A90" s="26">
        <v>12</v>
      </c>
      <c r="B90" s="26"/>
      <c r="C90" s="7" t="s">
        <v>4</v>
      </c>
      <c r="D90" s="32">
        <v>27.593990999999999</v>
      </c>
      <c r="E90" s="32">
        <v>11.114134</v>
      </c>
      <c r="F90" s="33">
        <v>-8.8725261999999998E-5</v>
      </c>
      <c r="G90" s="32">
        <v>27.368829000000002</v>
      </c>
      <c r="H90" s="32">
        <v>6.0929406000000004</v>
      </c>
      <c r="I90" s="32"/>
      <c r="J90" s="32">
        <v>0.22262308</v>
      </c>
      <c r="K90" s="32">
        <v>2.4827903999999998</v>
      </c>
      <c r="L90" s="38"/>
      <c r="M90" s="39">
        <f t="shared" si="21"/>
        <v>-1.5022751617778338</v>
      </c>
      <c r="N90" s="39">
        <f t="shared" si="22"/>
        <v>0.90938308894766196</v>
      </c>
      <c r="O90" s="10"/>
      <c r="P90" s="50"/>
      <c r="Q90" s="50"/>
      <c r="R90" s="9"/>
      <c r="S90" s="39"/>
      <c r="T90" s="39"/>
      <c r="V90" s="46"/>
      <c r="W90" s="51"/>
      <c r="Y90" s="51"/>
      <c r="Z90" s="51"/>
      <c r="AB90" s="51"/>
      <c r="AC90" s="51"/>
      <c r="AE90" s="51"/>
      <c r="AF90" s="51"/>
      <c r="AK90" s="52"/>
      <c r="AL90" s="52"/>
      <c r="AM90" s="53"/>
      <c r="AN90" s="53"/>
      <c r="AO90" s="53"/>
      <c r="AP90" s="53"/>
      <c r="AQ90" s="53"/>
    </row>
    <row r="91" spans="1:62" s="11" customFormat="1">
      <c r="A91" s="26">
        <v>12</v>
      </c>
      <c r="B91" s="26"/>
      <c r="C91" s="7" t="s">
        <v>5</v>
      </c>
      <c r="D91" s="32">
        <v>22.534244000000001</v>
      </c>
      <c r="E91" s="32">
        <v>9.0561024000000003</v>
      </c>
      <c r="F91" s="33">
        <v>-1.1291216E-4</v>
      </c>
      <c r="G91" s="32">
        <v>22.589611000000001</v>
      </c>
      <c r="H91" s="32">
        <v>5.0232000000000001</v>
      </c>
      <c r="I91" s="32"/>
      <c r="J91" s="32">
        <v>0.22236690000000001</v>
      </c>
      <c r="K91" s="32">
        <v>2.4883139000000001</v>
      </c>
      <c r="L91" s="54"/>
      <c r="M91" s="39">
        <f t="shared" si="21"/>
        <v>-1.5034265586173843</v>
      </c>
      <c r="N91" s="39">
        <f t="shared" si="22"/>
        <v>0.911605332513579</v>
      </c>
      <c r="O91" s="10"/>
      <c r="R91" s="9"/>
      <c r="S91" s="39"/>
      <c r="T91" s="39"/>
      <c r="V91" s="46"/>
      <c r="W91" s="51"/>
      <c r="Y91" s="51"/>
      <c r="Z91" s="51"/>
      <c r="AB91" s="51"/>
      <c r="AC91" s="51"/>
      <c r="AE91" s="51"/>
      <c r="AF91" s="51"/>
      <c r="AK91" s="52"/>
      <c r="AL91" s="52"/>
      <c r="AM91" s="53"/>
      <c r="AN91" s="53"/>
      <c r="AO91" s="53"/>
      <c r="AP91" s="53"/>
      <c r="AQ91" s="53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</row>
    <row r="92" spans="1:62" s="11" customFormat="1">
      <c r="A92" s="26">
        <v>12</v>
      </c>
      <c r="B92" s="26"/>
      <c r="C92" s="7"/>
      <c r="D92" s="36"/>
      <c r="E92" s="36"/>
      <c r="F92" s="36"/>
      <c r="G92" s="36"/>
      <c r="H92" s="36"/>
      <c r="I92" s="36"/>
      <c r="J92" s="55"/>
      <c r="K92" s="55"/>
      <c r="L92" s="9"/>
      <c r="M92" s="9"/>
      <c r="N92" s="9"/>
      <c r="O92" s="9"/>
      <c r="P92" s="9"/>
      <c r="Q92" s="9"/>
      <c r="R92" s="9"/>
      <c r="S92" s="56"/>
      <c r="T92" s="56"/>
      <c r="V92" s="9"/>
    </row>
    <row r="93" spans="1:62" s="11" customFormat="1">
      <c r="A93" s="26">
        <v>13</v>
      </c>
      <c r="B93" s="31">
        <v>43635</v>
      </c>
      <c r="C93" s="26" t="s">
        <v>0</v>
      </c>
      <c r="D93" s="32">
        <v>3.8444421E-3</v>
      </c>
      <c r="E93" s="32">
        <v>1.5139821999999999E-3</v>
      </c>
      <c r="F93" s="33">
        <v>3.8175806999999999E-4</v>
      </c>
      <c r="G93" s="32">
        <v>1.4576875E-3</v>
      </c>
      <c r="H93" s="32">
        <v>2.9316081000000001E-4</v>
      </c>
      <c r="I93" s="32"/>
      <c r="J93" s="32"/>
      <c r="K93" s="32"/>
      <c r="L93" s="9"/>
      <c r="M93" s="9"/>
      <c r="N93" s="9"/>
      <c r="O93" s="10"/>
      <c r="P93" s="9"/>
      <c r="Q93" s="9"/>
      <c r="R93" s="9"/>
      <c r="S93" s="39"/>
      <c r="T93" s="39"/>
      <c r="V93" s="40"/>
    </row>
    <row r="94" spans="1:62" s="11" customFormat="1">
      <c r="A94" s="26">
        <v>13</v>
      </c>
      <c r="B94" s="26"/>
      <c r="C94" s="7" t="s">
        <v>1</v>
      </c>
      <c r="D94" s="32">
        <v>33.582501999999998</v>
      </c>
      <c r="E94" s="32">
        <v>13.560480999999999</v>
      </c>
      <c r="F94" s="33">
        <v>-1.0265327E-4</v>
      </c>
      <c r="G94" s="32">
        <v>32.608462000000003</v>
      </c>
      <c r="H94" s="32">
        <v>7.2687185999999997</v>
      </c>
      <c r="I94" s="32"/>
      <c r="J94" s="32">
        <v>0.22290879</v>
      </c>
      <c r="K94" s="32">
        <v>2.4765028</v>
      </c>
      <c r="L94" s="38"/>
      <c r="M94" s="39">
        <f>LN(J94)</f>
        <v>-1.5009926046437507</v>
      </c>
      <c r="N94" s="39">
        <f>LN(K94)</f>
        <v>0.90684740367341843</v>
      </c>
      <c r="O94" s="10"/>
      <c r="P94" s="40">
        <f t="array" ref="P94:Q95">LINEST(M94:M98,N94:N98,TRUE,TRUE)</f>
        <v>-0.50662858080963002</v>
      </c>
      <c r="Q94" s="40">
        <v>-1.041559338038835</v>
      </c>
      <c r="R94" s="9"/>
      <c r="S94" s="41">
        <f>EXP(Q94)*$S$4^P94</f>
        <v>0.21779206162048115</v>
      </c>
      <c r="T94" s="41">
        <f>S94*SQRT(Q95^2+(LN($S$4))^2*P95^2+(P94/$S$4)^2*$T$4^2-2*LN($S$4)*AVERAGE(N94:N98)*P95^2)</f>
        <v>3.7865529642415474E-5</v>
      </c>
      <c r="V94" s="19"/>
      <c r="AN94" s="42"/>
      <c r="AO94" s="43"/>
      <c r="AP94" s="43"/>
      <c r="AQ94" s="43"/>
      <c r="AS94" s="44"/>
      <c r="AT94" s="45"/>
      <c r="AU94" s="45"/>
      <c r="AV94" s="45"/>
      <c r="AW94" s="45"/>
      <c r="AX94" s="45"/>
      <c r="AY94" s="45"/>
      <c r="AZ94" s="45"/>
      <c r="BA94" s="45"/>
      <c r="BB94" s="45"/>
    </row>
    <row r="95" spans="1:62" s="11" customFormat="1">
      <c r="A95" s="6">
        <v>13</v>
      </c>
      <c r="B95" s="7"/>
      <c r="C95" s="7" t="s">
        <v>2</v>
      </c>
      <c r="D95" s="36">
        <v>31.407733</v>
      </c>
      <c r="E95" s="36">
        <v>12.668267999999999</v>
      </c>
      <c r="F95" s="37">
        <v>-1.0124602E-4</v>
      </c>
      <c r="G95" s="36">
        <v>30.809182</v>
      </c>
      <c r="H95" s="36">
        <v>6.8637566000000003</v>
      </c>
      <c r="I95" s="36"/>
      <c r="J95" s="36">
        <v>0.22278270999999999</v>
      </c>
      <c r="K95" s="36">
        <v>2.4792464000000001</v>
      </c>
      <c r="L95" s="38"/>
      <c r="M95" s="39">
        <f t="shared" ref="M95:M98" si="23">LN(J95)</f>
        <v>-1.5015583771718926</v>
      </c>
      <c r="N95" s="39">
        <f t="shared" ref="N95:N98" si="24">LN(K95)</f>
        <v>0.90795464303101137</v>
      </c>
      <c r="O95" s="10"/>
      <c r="P95" s="40">
        <v>1.1835368335119214E-3</v>
      </c>
      <c r="Q95" s="40">
        <v>1.0762079348312953E-3</v>
      </c>
      <c r="R95" s="9"/>
      <c r="S95" s="39"/>
      <c r="T95" s="39"/>
      <c r="V95" s="46"/>
      <c r="Y95" s="43"/>
      <c r="AB95" s="43"/>
      <c r="AE95" s="43"/>
    </row>
    <row r="96" spans="1:62" s="11" customFormat="1">
      <c r="A96" s="6">
        <v>13</v>
      </c>
      <c r="B96" s="7"/>
      <c r="C96" s="7" t="s">
        <v>3</v>
      </c>
      <c r="D96" s="36">
        <v>28.461020000000001</v>
      </c>
      <c r="E96" s="36">
        <v>11.464340999999999</v>
      </c>
      <c r="F96" s="37">
        <v>-1.0074858000000001E-4</v>
      </c>
      <c r="G96" s="36">
        <v>28.218211</v>
      </c>
      <c r="H96" s="36">
        <v>6.2822740000000001</v>
      </c>
      <c r="I96" s="36"/>
      <c r="J96" s="36">
        <v>0.22263179999999999</v>
      </c>
      <c r="K96" s="36">
        <v>2.4825721000000001</v>
      </c>
      <c r="L96" s="38"/>
      <c r="M96" s="39">
        <f t="shared" si="23"/>
        <v>-1.5022359932009455</v>
      </c>
      <c r="N96" s="39">
        <f t="shared" si="24"/>
        <v>0.9092951598185639</v>
      </c>
      <c r="O96" s="10"/>
      <c r="P96" s="47">
        <f>ABS(P95/P94)</f>
        <v>2.3361035645098069E-3</v>
      </c>
      <c r="Q96" s="47">
        <f>ABS(Q95/Q94)</f>
        <v>1.0332660805074251E-3</v>
      </c>
      <c r="R96" s="9"/>
      <c r="S96" s="39"/>
      <c r="T96" s="39"/>
      <c r="V96" s="46"/>
      <c r="W96" s="48"/>
      <c r="Y96" s="48"/>
      <c r="Z96" s="48"/>
      <c r="AB96" s="48"/>
      <c r="AC96" s="48"/>
      <c r="AE96" s="48"/>
      <c r="AF96" s="48"/>
      <c r="AM96" s="48"/>
      <c r="AN96" s="48"/>
      <c r="AR96" s="49"/>
      <c r="BA96" s="43"/>
      <c r="BB96" s="43"/>
    </row>
    <row r="97" spans="1:62" s="11" customFormat="1">
      <c r="A97" s="6">
        <v>13</v>
      </c>
      <c r="B97" s="7"/>
      <c r="C97" s="7" t="s">
        <v>4</v>
      </c>
      <c r="D97" s="36">
        <v>25.076428</v>
      </c>
      <c r="E97" s="36">
        <v>10.089034</v>
      </c>
      <c r="F97" s="37">
        <v>-1.281593E-4</v>
      </c>
      <c r="G97" s="36">
        <v>25.026737000000001</v>
      </c>
      <c r="H97" s="36">
        <v>5.5684515000000001</v>
      </c>
      <c r="I97" s="36"/>
      <c r="J97" s="36">
        <v>0.22249985999999999</v>
      </c>
      <c r="K97" s="36">
        <v>2.4855195000000001</v>
      </c>
      <c r="L97" s="38"/>
      <c r="M97" s="39">
        <f t="shared" si="23"/>
        <v>-1.5028288065895232</v>
      </c>
      <c r="N97" s="39">
        <f t="shared" si="24"/>
        <v>0.91048169202573725</v>
      </c>
      <c r="O97" s="10"/>
      <c r="P97" s="50"/>
      <c r="Q97" s="50"/>
      <c r="R97" s="9"/>
      <c r="S97" s="39"/>
      <c r="T97" s="39"/>
      <c r="V97" s="46"/>
      <c r="W97" s="51"/>
      <c r="Y97" s="51"/>
      <c r="Z97" s="51"/>
      <c r="AB97" s="51"/>
      <c r="AC97" s="51"/>
      <c r="AE97" s="51"/>
      <c r="AF97" s="51"/>
      <c r="AK97" s="52"/>
      <c r="AL97" s="52"/>
      <c r="AM97" s="53"/>
      <c r="AN97" s="53"/>
      <c r="AO97" s="53"/>
      <c r="AP97" s="53"/>
      <c r="AQ97" s="53"/>
    </row>
    <row r="98" spans="1:62" s="11" customFormat="1">
      <c r="A98" s="6">
        <v>13</v>
      </c>
      <c r="B98" s="7"/>
      <c r="C98" s="7" t="s">
        <v>5</v>
      </c>
      <c r="D98" s="36">
        <v>21.635621</v>
      </c>
      <c r="E98" s="36">
        <v>8.6916034999999994</v>
      </c>
      <c r="F98" s="37">
        <v>-1.3334332000000001E-4</v>
      </c>
      <c r="G98" s="36">
        <v>21.706458999999999</v>
      </c>
      <c r="H98" s="36">
        <v>4.8259638999999996</v>
      </c>
      <c r="I98" s="36"/>
      <c r="J98" s="36">
        <v>0.22232800999999999</v>
      </c>
      <c r="K98" s="36">
        <v>2.4892653999999999</v>
      </c>
      <c r="L98" s="54"/>
      <c r="M98" s="39">
        <f t="shared" si="23"/>
        <v>-1.5036014650497478</v>
      </c>
      <c r="N98" s="39">
        <f t="shared" si="24"/>
        <v>0.91198764686930989</v>
      </c>
      <c r="O98" s="10"/>
      <c r="R98" s="9"/>
      <c r="S98" s="39"/>
      <c r="T98" s="39"/>
      <c r="V98" s="46"/>
      <c r="W98" s="51"/>
      <c r="Y98" s="51"/>
      <c r="Z98" s="51"/>
      <c r="AB98" s="51"/>
      <c r="AC98" s="51"/>
      <c r="AE98" s="51"/>
      <c r="AF98" s="51"/>
      <c r="AK98" s="52"/>
      <c r="AL98" s="52"/>
      <c r="AM98" s="53"/>
      <c r="AN98" s="53"/>
      <c r="AO98" s="53"/>
      <c r="AP98" s="53"/>
      <c r="AQ98" s="53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</row>
    <row r="99" spans="1:62" s="11" customFormat="1">
      <c r="A99" s="6"/>
      <c r="B99" s="7"/>
      <c r="C99" s="7"/>
      <c r="D99" s="36"/>
      <c r="E99" s="36"/>
      <c r="F99" s="36"/>
      <c r="G99" s="36"/>
      <c r="H99" s="36"/>
      <c r="I99" s="36"/>
      <c r="J99" s="55"/>
      <c r="K99" s="55"/>
      <c r="L99" s="9"/>
      <c r="M99" s="9"/>
      <c r="N99" s="9"/>
      <c r="O99" s="9"/>
      <c r="P99" s="9"/>
      <c r="Q99" s="9"/>
      <c r="R99" s="9"/>
      <c r="S99" s="56"/>
      <c r="T99" s="56"/>
      <c r="V99" s="9"/>
    </row>
    <row r="100" spans="1:62" s="11" customFormat="1">
      <c r="A100" s="26">
        <v>14</v>
      </c>
      <c r="B100" s="31">
        <v>43635</v>
      </c>
      <c r="C100" s="26" t="s">
        <v>0</v>
      </c>
      <c r="D100" s="32">
        <v>3.8444421E-3</v>
      </c>
      <c r="E100" s="32">
        <v>1.5139821999999999E-3</v>
      </c>
      <c r="F100" s="33">
        <v>3.8175806999999999E-4</v>
      </c>
      <c r="G100" s="32">
        <v>1.4576875E-3</v>
      </c>
      <c r="H100" s="32">
        <v>2.9316081000000001E-4</v>
      </c>
      <c r="I100" s="32"/>
      <c r="J100" s="32"/>
      <c r="K100" s="32"/>
      <c r="L100" s="9"/>
      <c r="M100" s="9"/>
      <c r="N100" s="9"/>
      <c r="O100" s="10"/>
      <c r="P100" s="9"/>
      <c r="Q100" s="9"/>
      <c r="R100" s="9"/>
      <c r="S100" s="39"/>
      <c r="T100" s="39"/>
      <c r="V100" s="40"/>
    </row>
    <row r="101" spans="1:62" s="11" customFormat="1">
      <c r="A101" s="26">
        <v>14</v>
      </c>
      <c r="B101" s="26"/>
      <c r="C101" s="7" t="s">
        <v>1</v>
      </c>
      <c r="D101" s="36">
        <v>33.708581000000002</v>
      </c>
      <c r="E101" s="36">
        <v>13.607514999999999</v>
      </c>
      <c r="F101" s="37">
        <v>-1.1959719E-4</v>
      </c>
      <c r="G101" s="36">
        <v>32.803984999999997</v>
      </c>
      <c r="H101" s="36">
        <v>7.3112396999999998</v>
      </c>
      <c r="I101" s="36"/>
      <c r="J101" s="36">
        <v>0.22287645</v>
      </c>
      <c r="K101" s="36">
        <v>2.4772061000000001</v>
      </c>
      <c r="L101" s="38"/>
      <c r="M101" s="39">
        <f>LN(J101)</f>
        <v>-1.5011376969310446</v>
      </c>
      <c r="N101" s="39">
        <f>LN(K101)</f>
        <v>0.90713135253635047</v>
      </c>
      <c r="O101" s="10"/>
      <c r="P101" s="40">
        <f t="array" ref="P101:Q102">LINEST(M101:M105,N101:N105,TRUE,TRUE)</f>
        <v>-0.50900046235960972</v>
      </c>
      <c r="Q101" s="40">
        <v>-1.0394007697160805</v>
      </c>
      <c r="R101" s="9"/>
      <c r="S101" s="41">
        <f>EXP(Q101)*$S$4^P101</f>
        <v>0.21777004895988003</v>
      </c>
      <c r="T101" s="41">
        <f>S101*SQRT(Q102^2+(LN($S$4))^2*P102^2+(P101/$S$4)^2*$T$4^2-2*LN($S$4)*AVERAGE(N101:N105)*P102^2)</f>
        <v>4.1190175405631084E-5</v>
      </c>
      <c r="V101" s="19"/>
      <c r="AN101" s="42"/>
      <c r="AO101" s="43"/>
      <c r="AP101" s="43"/>
      <c r="AQ101" s="43"/>
      <c r="AS101" s="44"/>
      <c r="AT101" s="45"/>
      <c r="AU101" s="45"/>
      <c r="AV101" s="45"/>
      <c r="AW101" s="45"/>
      <c r="AX101" s="45"/>
      <c r="AY101" s="45"/>
      <c r="AZ101" s="45"/>
      <c r="BA101" s="45"/>
      <c r="BB101" s="45"/>
    </row>
    <row r="102" spans="1:62" s="11" customFormat="1">
      <c r="A102" s="6">
        <v>14</v>
      </c>
      <c r="B102" s="7"/>
      <c r="C102" s="7" t="s">
        <v>2</v>
      </c>
      <c r="D102" s="36">
        <v>31.385804</v>
      </c>
      <c r="E102" s="36">
        <v>12.658594000000001</v>
      </c>
      <c r="F102" s="37">
        <v>-1.2080927999999999E-4</v>
      </c>
      <c r="G102" s="36">
        <v>30.791679999999999</v>
      </c>
      <c r="H102" s="36">
        <v>6.8597396000000002</v>
      </c>
      <c r="I102" s="36"/>
      <c r="J102" s="36">
        <v>0.22277870999999999</v>
      </c>
      <c r="K102" s="36">
        <v>2.4794136</v>
      </c>
      <c r="L102" s="38"/>
      <c r="M102" s="39">
        <f t="shared" ref="M102:M105" si="25">LN(J102)</f>
        <v>-1.5015763320477886</v>
      </c>
      <c r="N102" s="39">
        <f t="shared" ref="N102:N105" si="26">LN(K102)</f>
        <v>0.90802208060489753</v>
      </c>
      <c r="O102" s="10"/>
      <c r="P102" s="40">
        <v>2.0459663583068332E-3</v>
      </c>
      <c r="Q102" s="40">
        <v>1.8601582016960709E-3</v>
      </c>
      <c r="R102" s="9"/>
      <c r="S102" s="39"/>
      <c r="T102" s="39"/>
      <c r="V102" s="46"/>
      <c r="Y102" s="43"/>
      <c r="AB102" s="43"/>
      <c r="AE102" s="43"/>
    </row>
    <row r="103" spans="1:62" s="11" customFormat="1">
      <c r="A103" s="6">
        <v>14</v>
      </c>
      <c r="B103" s="7"/>
      <c r="C103" s="7" t="s">
        <v>3</v>
      </c>
      <c r="D103" s="36">
        <v>27.658687</v>
      </c>
      <c r="E103" s="36">
        <v>11.137956000000001</v>
      </c>
      <c r="F103" s="37">
        <v>-1.2543976E-4</v>
      </c>
      <c r="G103" s="36">
        <v>27.453797000000002</v>
      </c>
      <c r="H103" s="36">
        <v>6.1112320000000002</v>
      </c>
      <c r="I103" s="36"/>
      <c r="J103" s="36">
        <v>0.2226004</v>
      </c>
      <c r="K103" s="36">
        <v>2.4832882999999999</v>
      </c>
      <c r="L103" s="38"/>
      <c r="M103" s="39">
        <f t="shared" si="25"/>
        <v>-1.502377043197114</v>
      </c>
      <c r="N103" s="39">
        <f t="shared" si="26"/>
        <v>0.90958360933074334</v>
      </c>
      <c r="O103" s="10"/>
      <c r="P103" s="47">
        <f>ABS(P102/P101)</f>
        <v>4.0195766204655318E-3</v>
      </c>
      <c r="Q103" s="47">
        <f>ABS(Q102/Q101)</f>
        <v>1.7896448183352663E-3</v>
      </c>
      <c r="R103" s="9"/>
      <c r="S103" s="39"/>
      <c r="T103" s="39"/>
      <c r="V103" s="46"/>
      <c r="W103" s="48"/>
      <c r="Y103" s="48"/>
      <c r="Z103" s="48"/>
      <c r="AB103" s="48"/>
      <c r="AC103" s="48"/>
      <c r="AE103" s="48"/>
      <c r="AF103" s="48"/>
      <c r="AM103" s="48"/>
      <c r="AN103" s="48"/>
      <c r="AR103" s="49"/>
      <c r="BA103" s="43"/>
      <c r="BB103" s="43"/>
    </row>
    <row r="104" spans="1:62" s="11" customFormat="1">
      <c r="A104" s="6">
        <v>14</v>
      </c>
      <c r="B104" s="7"/>
      <c r="C104" s="7" t="s">
        <v>4</v>
      </c>
      <c r="D104" s="36">
        <v>25.380013999999999</v>
      </c>
      <c r="E104" s="36">
        <v>10.210093000000001</v>
      </c>
      <c r="F104" s="37">
        <v>-1.2929456E-4</v>
      </c>
      <c r="G104" s="36">
        <v>25.336825000000001</v>
      </c>
      <c r="H104" s="36">
        <v>5.6370877000000004</v>
      </c>
      <c r="I104" s="36"/>
      <c r="J104" s="36">
        <v>0.22248587</v>
      </c>
      <c r="K104" s="36">
        <v>2.4857806999999998</v>
      </c>
      <c r="L104" s="38"/>
      <c r="M104" s="39">
        <f t="shared" si="25"/>
        <v>-1.5028916850103868</v>
      </c>
      <c r="N104" s="39">
        <f t="shared" si="26"/>
        <v>0.91058677519904474</v>
      </c>
      <c r="O104" s="10"/>
      <c r="R104" s="9"/>
      <c r="S104" s="39"/>
      <c r="T104" s="39"/>
      <c r="V104" s="46"/>
      <c r="W104" s="51"/>
      <c r="Y104" s="51"/>
      <c r="Z104" s="51"/>
      <c r="AB104" s="51"/>
      <c r="AC104" s="51"/>
      <c r="AE104" s="51"/>
      <c r="AF104" s="51"/>
      <c r="AK104" s="52"/>
      <c r="AL104" s="52"/>
      <c r="AM104" s="53"/>
      <c r="AN104" s="53"/>
      <c r="AO104" s="53"/>
      <c r="AP104" s="53"/>
      <c r="AQ104" s="53"/>
    </row>
    <row r="105" spans="1:62" s="11" customFormat="1">
      <c r="A105" s="6">
        <v>14</v>
      </c>
      <c r="B105" s="7"/>
      <c r="C105" s="7" t="s">
        <v>5</v>
      </c>
      <c r="D105" s="36">
        <v>25.380013999999999</v>
      </c>
      <c r="E105" s="36">
        <v>10.210093000000001</v>
      </c>
      <c r="F105" s="37">
        <v>-1.2929456E-4</v>
      </c>
      <c r="G105" s="36">
        <v>25.336825000000001</v>
      </c>
      <c r="H105" s="36">
        <v>5.6370877000000004</v>
      </c>
      <c r="I105" s="36"/>
      <c r="J105" s="36">
        <v>0.22248587</v>
      </c>
      <c r="K105" s="36">
        <v>2.4857806999999998</v>
      </c>
      <c r="L105" s="54"/>
      <c r="M105" s="39">
        <f t="shared" si="25"/>
        <v>-1.5028916850103868</v>
      </c>
      <c r="N105" s="39">
        <f t="shared" si="26"/>
        <v>0.91058677519904474</v>
      </c>
      <c r="O105" s="10"/>
      <c r="R105" s="9"/>
      <c r="S105" s="39"/>
      <c r="T105" s="39"/>
      <c r="V105" s="46"/>
      <c r="W105" s="51"/>
      <c r="Y105" s="51"/>
      <c r="Z105" s="51"/>
      <c r="AB105" s="51"/>
      <c r="AC105" s="51"/>
      <c r="AE105" s="51"/>
      <c r="AF105" s="51"/>
      <c r="AK105" s="52"/>
      <c r="AL105" s="52"/>
      <c r="AM105" s="53"/>
      <c r="AN105" s="53"/>
      <c r="AO105" s="53"/>
      <c r="AP105" s="53"/>
      <c r="AQ105" s="53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</row>
    <row r="106" spans="1:62" s="11" customFormat="1">
      <c r="A106" s="6"/>
      <c r="B106" s="7"/>
      <c r="C106" s="7"/>
      <c r="D106" s="36"/>
      <c r="E106" s="36"/>
      <c r="F106" s="36"/>
      <c r="G106" s="36"/>
      <c r="H106" s="36"/>
      <c r="I106" s="36"/>
      <c r="J106" s="55"/>
      <c r="K106" s="55"/>
      <c r="L106" s="9"/>
      <c r="M106" s="9"/>
      <c r="N106" s="9"/>
      <c r="O106" s="9"/>
      <c r="P106" s="9"/>
      <c r="Q106" s="9"/>
      <c r="R106" s="9"/>
      <c r="S106" s="56"/>
      <c r="T106" s="56"/>
      <c r="V106" s="9"/>
    </row>
    <row r="107" spans="1:62" s="11" customFormat="1">
      <c r="A107" s="26">
        <v>15</v>
      </c>
      <c r="B107" s="31">
        <v>43636</v>
      </c>
      <c r="C107" s="26" t="s">
        <v>0</v>
      </c>
      <c r="D107" s="32">
        <v>2.0400802000000002E-3</v>
      </c>
      <c r="E107" s="32">
        <v>8.1764798E-4</v>
      </c>
      <c r="F107" s="33">
        <v>4.0255523000000003E-4</v>
      </c>
      <c r="G107" s="32">
        <v>2.0022145000000002E-3</v>
      </c>
      <c r="H107" s="32">
        <v>4.2621301000000001E-4</v>
      </c>
      <c r="I107" s="32"/>
      <c r="J107" s="32"/>
      <c r="K107" s="32"/>
      <c r="L107" s="9"/>
      <c r="M107" s="9"/>
      <c r="N107" s="9"/>
      <c r="O107" s="10"/>
      <c r="P107" s="9"/>
      <c r="Q107" s="9"/>
      <c r="R107" s="9"/>
      <c r="S107" s="39"/>
      <c r="T107" s="39"/>
      <c r="V107" s="40"/>
    </row>
    <row r="108" spans="1:62" s="11" customFormat="1">
      <c r="A108" s="26">
        <v>15</v>
      </c>
      <c r="B108" s="26"/>
      <c r="C108" s="7" t="s">
        <v>1</v>
      </c>
      <c r="D108" s="36">
        <v>33.776484000000004</v>
      </c>
      <c r="E108" s="36">
        <v>13.679681</v>
      </c>
      <c r="F108" s="33">
        <v>7.4089135000000004E-5</v>
      </c>
      <c r="G108" s="36">
        <v>32.790975000000003</v>
      </c>
      <c r="H108" s="36">
        <v>7.3199095999999999</v>
      </c>
      <c r="I108" s="36"/>
      <c r="J108" s="36">
        <v>0.22322928</v>
      </c>
      <c r="K108" s="36">
        <v>2.4691033999999998</v>
      </c>
      <c r="L108" s="38"/>
      <c r="M108" s="39">
        <f>LN(J108)</f>
        <v>-1.4995558742829929</v>
      </c>
      <c r="N108" s="39">
        <f>LN(K108)</f>
        <v>0.9038550887894905</v>
      </c>
      <c r="O108" s="10"/>
      <c r="P108" s="40">
        <f t="array" ref="P108:Q109">LINEST(M108:M112,N108:N112,TRUE,TRUE)</f>
        <v>-0.50475877727989971</v>
      </c>
      <c r="Q108" s="40">
        <v>-1.043305632413166</v>
      </c>
      <c r="R108" s="9"/>
      <c r="S108" s="41">
        <f>EXP(Q108)*$S$4^P108</f>
        <v>0.21779969123265364</v>
      </c>
      <c r="T108" s="41">
        <f>S108*SQRT(Q109^2+(LN($S$4))^2*P109^2+(P108/$S$4)^2*$T$4^2-2*LN($S$4)*AVERAGE(N108:N112)*P109^2)</f>
        <v>7.5398044679232914E-5</v>
      </c>
      <c r="V108" s="19"/>
      <c r="AN108" s="42"/>
      <c r="AO108" s="43"/>
      <c r="AP108" s="43"/>
      <c r="AQ108" s="43"/>
      <c r="AS108" s="44"/>
      <c r="AT108" s="45"/>
      <c r="AU108" s="45"/>
      <c r="AV108" s="45"/>
      <c r="AW108" s="45"/>
      <c r="AX108" s="45"/>
      <c r="AY108" s="45"/>
      <c r="AZ108" s="45"/>
      <c r="BA108" s="45"/>
      <c r="BB108" s="45"/>
    </row>
    <row r="109" spans="1:62" s="11" customFormat="1">
      <c r="A109" s="6">
        <v>15</v>
      </c>
      <c r="B109" s="7"/>
      <c r="C109" s="7" t="s">
        <v>2</v>
      </c>
      <c r="D109" s="36">
        <v>31.853673000000001</v>
      </c>
      <c r="E109" s="36">
        <v>12.884027</v>
      </c>
      <c r="F109" s="33">
        <v>8.3610530000000004E-5</v>
      </c>
      <c r="G109" s="36">
        <v>31.247805</v>
      </c>
      <c r="H109" s="36">
        <v>6.9709912999999997</v>
      </c>
      <c r="I109" s="36"/>
      <c r="J109" s="36">
        <v>0.22308733</v>
      </c>
      <c r="K109" s="36">
        <v>2.4723404000000002</v>
      </c>
      <c r="L109" s="38"/>
      <c r="M109" s="39">
        <f t="shared" ref="M109:M112" si="27">LN(J109)</f>
        <v>-1.5001919698331283</v>
      </c>
      <c r="N109" s="39">
        <f t="shared" ref="N109:N112" si="28">LN(K109)</f>
        <v>0.90516523238072988</v>
      </c>
      <c r="O109" s="10"/>
      <c r="P109" s="40">
        <v>6.5827662050666454E-3</v>
      </c>
      <c r="Q109" s="40">
        <v>5.9674769221804052E-3</v>
      </c>
      <c r="R109" s="9"/>
      <c r="S109" s="39"/>
      <c r="T109" s="39"/>
      <c r="V109" s="46"/>
      <c r="Y109" s="43"/>
      <c r="AB109" s="43"/>
      <c r="AE109" s="43"/>
    </row>
    <row r="110" spans="1:62" s="11" customFormat="1">
      <c r="A110" s="6">
        <v>15</v>
      </c>
      <c r="B110" s="7"/>
      <c r="C110" s="7" t="s">
        <v>3</v>
      </c>
      <c r="D110" s="36">
        <v>29.177313999999999</v>
      </c>
      <c r="E110" s="36">
        <v>11.785119999999999</v>
      </c>
      <c r="F110" s="33">
        <v>6.1447554000000005E-5</v>
      </c>
      <c r="G110" s="36">
        <v>28.921326000000001</v>
      </c>
      <c r="H110" s="36">
        <v>6.4476272999999997</v>
      </c>
      <c r="I110" s="36"/>
      <c r="J110" s="36">
        <v>0.22293671000000001</v>
      </c>
      <c r="K110" s="36">
        <v>2.4757783</v>
      </c>
      <c r="L110" s="38"/>
      <c r="M110" s="39">
        <f t="shared" si="27"/>
        <v>-1.5008673594633619</v>
      </c>
      <c r="N110" s="39">
        <f t="shared" si="28"/>
        <v>0.90655481123347448</v>
      </c>
      <c r="O110" s="10"/>
      <c r="P110" s="47">
        <f>ABS(P109/P108)</f>
        <v>1.3041410078177518E-2</v>
      </c>
      <c r="Q110" s="47">
        <f>ABS(Q109/Q108)</f>
        <v>5.7197783054018705E-3</v>
      </c>
      <c r="R110" s="9"/>
      <c r="S110" s="39"/>
      <c r="T110" s="39"/>
      <c r="V110" s="46"/>
      <c r="W110" s="48"/>
      <c r="Y110" s="48"/>
      <c r="Z110" s="48"/>
      <c r="AB110" s="48"/>
      <c r="AC110" s="48"/>
      <c r="AE110" s="48"/>
      <c r="AF110" s="48"/>
      <c r="AM110" s="48"/>
      <c r="AN110" s="48"/>
      <c r="AR110" s="49"/>
      <c r="BA110" s="43"/>
      <c r="BB110" s="43"/>
    </row>
    <row r="111" spans="1:62" s="11" customFormat="1">
      <c r="A111" s="6">
        <v>15</v>
      </c>
      <c r="B111" s="7"/>
      <c r="C111" s="7" t="s">
        <v>4</v>
      </c>
      <c r="D111" s="36">
        <v>26.797982000000001</v>
      </c>
      <c r="E111" s="36">
        <v>10.81</v>
      </c>
      <c r="F111" s="33">
        <v>3.3206707999999997E-5</v>
      </c>
      <c r="G111" s="36">
        <v>26.781075000000001</v>
      </c>
      <c r="H111" s="36">
        <v>5.9664820000000001</v>
      </c>
      <c r="I111" s="36"/>
      <c r="J111" s="36">
        <v>0.22278719999999999</v>
      </c>
      <c r="K111" s="36">
        <v>2.4789994000000002</v>
      </c>
      <c r="L111" s="38"/>
      <c r="M111" s="39">
        <f t="shared" si="27"/>
        <v>-1.501538223207725</v>
      </c>
      <c r="N111" s="39">
        <f t="shared" si="28"/>
        <v>0.90785501101994637</v>
      </c>
      <c r="O111" s="10"/>
      <c r="P111" s="50"/>
      <c r="Q111" s="50"/>
      <c r="R111" s="9"/>
      <c r="S111" s="39"/>
      <c r="T111" s="39"/>
      <c r="V111" s="46"/>
      <c r="W111" s="51"/>
      <c r="Y111" s="51"/>
      <c r="Z111" s="51"/>
      <c r="AB111" s="51"/>
      <c r="AC111" s="51"/>
      <c r="AE111" s="51"/>
      <c r="AF111" s="51"/>
      <c r="AK111" s="52"/>
      <c r="AL111" s="52"/>
      <c r="AM111" s="53"/>
      <c r="AN111" s="53"/>
      <c r="AO111" s="53"/>
      <c r="AP111" s="53"/>
      <c r="AQ111" s="53"/>
    </row>
    <row r="112" spans="1:62" s="11" customFormat="1">
      <c r="A112" s="6">
        <v>15</v>
      </c>
      <c r="B112" s="7"/>
      <c r="C112" s="7" t="s">
        <v>5</v>
      </c>
      <c r="D112" s="36">
        <v>23.547878000000001</v>
      </c>
      <c r="E112" s="36">
        <v>9.4861032999999999</v>
      </c>
      <c r="F112" s="33">
        <v>1.2952277999999999E-5</v>
      </c>
      <c r="G112" s="36">
        <v>23.69312</v>
      </c>
      <c r="H112" s="36">
        <v>5.2746940000000002</v>
      </c>
      <c r="I112" s="36"/>
      <c r="J112" s="36">
        <v>0.22262526999999999</v>
      </c>
      <c r="K112" s="36">
        <v>2.4823640999999999</v>
      </c>
      <c r="L112" s="54"/>
      <c r="M112" s="39">
        <f t="shared" si="27"/>
        <v>-1.5022653245712501</v>
      </c>
      <c r="N112" s="39">
        <f t="shared" si="28"/>
        <v>0.90921137223630988</v>
      </c>
      <c r="O112" s="10"/>
      <c r="R112" s="9"/>
      <c r="S112" s="39"/>
      <c r="T112" s="39"/>
      <c r="V112" s="46"/>
      <c r="W112" s="51"/>
      <c r="Y112" s="51"/>
      <c r="Z112" s="51"/>
      <c r="AB112" s="51"/>
      <c r="AC112" s="51"/>
      <c r="AE112" s="51"/>
      <c r="AF112" s="51"/>
      <c r="AK112" s="52"/>
      <c r="AL112" s="52"/>
      <c r="AM112" s="53"/>
      <c r="AN112" s="53"/>
      <c r="AO112" s="53"/>
      <c r="AP112" s="53"/>
      <c r="AQ112" s="53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</row>
    <row r="113" spans="1:62" s="11" customFormat="1">
      <c r="A113" s="6"/>
      <c r="B113" s="7"/>
      <c r="C113" s="7"/>
      <c r="D113" s="36"/>
      <c r="E113" s="36"/>
      <c r="F113" s="36"/>
      <c r="G113" s="36"/>
      <c r="H113" s="36"/>
      <c r="I113" s="36"/>
      <c r="J113" s="55"/>
      <c r="K113" s="55"/>
      <c r="L113" s="9"/>
      <c r="M113" s="9"/>
      <c r="N113" s="9"/>
      <c r="O113" s="9"/>
      <c r="P113" s="9"/>
      <c r="Q113" s="9"/>
      <c r="R113" s="9"/>
      <c r="S113" s="56"/>
      <c r="T113" s="56"/>
      <c r="V113" s="9"/>
    </row>
    <row r="114" spans="1:62" s="11" customFormat="1">
      <c r="A114" s="26">
        <v>16</v>
      </c>
      <c r="B114" s="31">
        <v>43636</v>
      </c>
      <c r="C114" s="26" t="s">
        <v>0</v>
      </c>
      <c r="D114" s="32">
        <v>2.0400802000000002E-3</v>
      </c>
      <c r="E114" s="32">
        <v>8.1764798E-4</v>
      </c>
      <c r="F114" s="33">
        <v>4.0255523000000003E-4</v>
      </c>
      <c r="G114" s="32">
        <v>2.0022145000000002E-3</v>
      </c>
      <c r="H114" s="32">
        <v>4.2621301000000001E-4</v>
      </c>
      <c r="I114" s="32"/>
      <c r="J114" s="32"/>
      <c r="K114" s="32"/>
      <c r="L114" s="9"/>
      <c r="M114" s="9"/>
      <c r="N114" s="9"/>
      <c r="O114" s="10"/>
      <c r="P114" s="9"/>
      <c r="Q114" s="9"/>
      <c r="R114" s="9"/>
      <c r="S114" s="39"/>
      <c r="T114" s="39"/>
      <c r="V114" s="40"/>
    </row>
    <row r="115" spans="1:62" s="11" customFormat="1">
      <c r="A115" s="26">
        <v>16</v>
      </c>
      <c r="B115" s="26"/>
      <c r="C115" s="7" t="s">
        <v>1</v>
      </c>
      <c r="D115" s="36">
        <v>33.861293000000003</v>
      </c>
      <c r="E115" s="36">
        <v>13.697901999999999</v>
      </c>
      <c r="F115" s="33">
        <v>1.7570153000000001E-5</v>
      </c>
      <c r="G115" s="36">
        <v>32.783957999999998</v>
      </c>
      <c r="H115" s="36">
        <v>7.3143102000000004</v>
      </c>
      <c r="I115" s="36"/>
      <c r="J115" s="36">
        <v>0.22310630000000001</v>
      </c>
      <c r="K115" s="36">
        <v>2.4720092</v>
      </c>
      <c r="L115" s="38"/>
      <c r="M115" s="39">
        <f>LN(J115)</f>
        <v>-1.5001069394842574</v>
      </c>
      <c r="N115" s="39">
        <f>LN(K115)</f>
        <v>0.90503126127136679</v>
      </c>
      <c r="O115" s="10"/>
      <c r="P115" s="40">
        <f t="array" ref="P115:Q116">LINEST(M115:M119,N115:N119,TRUE,TRUE)</f>
        <v>-0.50833754040529933</v>
      </c>
      <c r="Q115" s="40">
        <v>-1.0400289194761454</v>
      </c>
      <c r="R115" s="9"/>
      <c r="S115" s="41">
        <f>EXP(Q115)*$S$4^P115</f>
        <v>0.21777079004812214</v>
      </c>
      <c r="T115" s="41">
        <f>S115*SQRT(Q116^2+(LN($S$4))^2*P116^2+(P115/$S$4)^2*$T$4^2-2*LN($S$4)*AVERAGE(N115:N119)*P116^2)</f>
        <v>6.0441384165120769E-5</v>
      </c>
      <c r="V115" s="19"/>
      <c r="AN115" s="42"/>
      <c r="AO115" s="43"/>
      <c r="AP115" s="43"/>
      <c r="AQ115" s="43"/>
      <c r="AS115" s="44"/>
      <c r="AT115" s="45"/>
      <c r="AU115" s="45"/>
      <c r="AV115" s="45"/>
      <c r="AW115" s="45"/>
      <c r="AX115" s="45"/>
      <c r="AY115" s="45"/>
      <c r="AZ115" s="45"/>
      <c r="BA115" s="45"/>
      <c r="BB115" s="45"/>
    </row>
    <row r="116" spans="1:62" s="11" customFormat="1">
      <c r="A116" s="6">
        <v>16</v>
      </c>
      <c r="B116" s="7"/>
      <c r="C116" s="7" t="s">
        <v>2</v>
      </c>
      <c r="D116" s="36">
        <v>31.381912</v>
      </c>
      <c r="E116" s="36">
        <v>12.677873999999999</v>
      </c>
      <c r="F116" s="33">
        <v>8.9852055E-6</v>
      </c>
      <c r="G116" s="36">
        <v>30.758044999999999</v>
      </c>
      <c r="H116" s="36">
        <v>6.8578038000000001</v>
      </c>
      <c r="I116" s="36"/>
      <c r="J116" s="36">
        <v>0.22295959000000001</v>
      </c>
      <c r="K116" s="36">
        <v>2.4753321000000001</v>
      </c>
      <c r="L116" s="38"/>
      <c r="M116" s="39">
        <f t="shared" ref="M116:M119" si="29">LN(J116)</f>
        <v>-1.5007647347050039</v>
      </c>
      <c r="N116" s="39">
        <f t="shared" ref="N116:N119" si="30">LN(K116)</f>
        <v>0.90637456883726053</v>
      </c>
      <c r="O116" s="10"/>
      <c r="P116" s="40">
        <v>4.9109686021375299E-3</v>
      </c>
      <c r="Q116" s="40">
        <v>4.4568143268710779E-3</v>
      </c>
      <c r="R116" s="9"/>
      <c r="S116" s="39"/>
      <c r="T116" s="39"/>
      <c r="V116" s="46"/>
      <c r="Y116" s="43"/>
      <c r="AB116" s="43"/>
      <c r="AE116" s="43"/>
    </row>
    <row r="117" spans="1:62" s="11" customFormat="1">
      <c r="A117" s="6">
        <v>16</v>
      </c>
      <c r="B117" s="7"/>
      <c r="C117" s="7" t="s">
        <v>3</v>
      </c>
      <c r="D117" s="36">
        <v>29.352101000000001</v>
      </c>
      <c r="E117" s="36">
        <v>11.844424999999999</v>
      </c>
      <c r="F117" s="33">
        <v>-1.0446436000000001E-6</v>
      </c>
      <c r="G117" s="36">
        <v>29.029982</v>
      </c>
      <c r="H117" s="36">
        <v>6.4688451999999996</v>
      </c>
      <c r="I117" s="36"/>
      <c r="J117" s="36">
        <v>0.22283317999999999</v>
      </c>
      <c r="K117" s="36">
        <v>2.4781377</v>
      </c>
      <c r="L117" s="38"/>
      <c r="M117" s="39">
        <f t="shared" si="29"/>
        <v>-1.5013318592161895</v>
      </c>
      <c r="N117" s="39">
        <f t="shared" si="30"/>
        <v>0.90750735067031452</v>
      </c>
      <c r="O117" s="10"/>
      <c r="P117" s="47">
        <f>ABS(P116/P115)</f>
        <v>9.6608418851419024E-3</v>
      </c>
      <c r="Q117" s="47">
        <f>ABS(Q116/Q115)</f>
        <v>4.2852792296544416E-3</v>
      </c>
      <c r="R117" s="9"/>
      <c r="S117" s="39"/>
      <c r="T117" s="39"/>
      <c r="V117" s="46"/>
      <c r="W117" s="48"/>
      <c r="Y117" s="48"/>
      <c r="Z117" s="48"/>
      <c r="AB117" s="48"/>
      <c r="AC117" s="48"/>
      <c r="AE117" s="48"/>
      <c r="AF117" s="48"/>
      <c r="AM117" s="48"/>
      <c r="AN117" s="48"/>
      <c r="AR117" s="49"/>
      <c r="BA117" s="43"/>
      <c r="BB117" s="43"/>
    </row>
    <row r="118" spans="1:62" s="11" customFormat="1">
      <c r="A118" s="6">
        <v>16</v>
      </c>
      <c r="B118" s="7"/>
      <c r="C118" s="7" t="s">
        <v>4</v>
      </c>
      <c r="D118" s="36">
        <v>26.252661</v>
      </c>
      <c r="E118" s="36">
        <v>10.580121</v>
      </c>
      <c r="F118" s="33">
        <v>-2.4396158E-5</v>
      </c>
      <c r="G118" s="36">
        <v>26.181932</v>
      </c>
      <c r="H118" s="36">
        <v>5.8303555999999999</v>
      </c>
      <c r="I118" s="36"/>
      <c r="J118" s="36">
        <v>0.22268594</v>
      </c>
      <c r="K118" s="36">
        <v>2.481325</v>
      </c>
      <c r="L118" s="38"/>
      <c r="M118" s="39">
        <f t="shared" si="29"/>
        <v>-1.5019928409732046</v>
      </c>
      <c r="N118" s="39">
        <f t="shared" si="30"/>
        <v>0.90879269169679788</v>
      </c>
      <c r="O118" s="10"/>
      <c r="P118" s="50"/>
      <c r="Q118" s="50"/>
      <c r="R118" s="9"/>
      <c r="S118" s="39"/>
      <c r="T118" s="39"/>
      <c r="V118" s="46"/>
      <c r="W118" s="51"/>
      <c r="Y118" s="51"/>
      <c r="Z118" s="51"/>
      <c r="AB118" s="51"/>
      <c r="AC118" s="51"/>
      <c r="AE118" s="51"/>
      <c r="AF118" s="51"/>
      <c r="AK118" s="52"/>
      <c r="AL118" s="52"/>
      <c r="AM118" s="53"/>
      <c r="AN118" s="53"/>
      <c r="AO118" s="53"/>
      <c r="AP118" s="53"/>
      <c r="AQ118" s="53"/>
    </row>
    <row r="119" spans="1:62" s="11" customFormat="1">
      <c r="A119" s="6">
        <v>16</v>
      </c>
      <c r="B119" s="7"/>
      <c r="C119" s="7" t="s">
        <v>5</v>
      </c>
      <c r="D119" s="36">
        <v>23.750909</v>
      </c>
      <c r="E119" s="36">
        <v>9.5612928000000004</v>
      </c>
      <c r="F119" s="33">
        <v>-3.7064587999999998E-5</v>
      </c>
      <c r="G119" s="36">
        <v>23.816839000000002</v>
      </c>
      <c r="H119" s="36">
        <v>5.3005493000000001</v>
      </c>
      <c r="I119" s="36"/>
      <c r="J119" s="36">
        <v>0.22255461000000001</v>
      </c>
      <c r="K119" s="36">
        <v>2.4840699000000002</v>
      </c>
      <c r="L119" s="54"/>
      <c r="M119" s="39">
        <f t="shared" si="29"/>
        <v>-1.5025827692886229</v>
      </c>
      <c r="N119" s="39">
        <f t="shared" si="30"/>
        <v>0.90989830377192571</v>
      </c>
      <c r="O119" s="10"/>
      <c r="R119" s="9"/>
      <c r="S119" s="39"/>
      <c r="T119" s="39"/>
      <c r="V119" s="46"/>
      <c r="W119" s="51"/>
      <c r="Y119" s="51"/>
      <c r="Z119" s="51"/>
      <c r="AB119" s="51"/>
      <c r="AC119" s="51"/>
      <c r="AE119" s="51"/>
      <c r="AF119" s="51"/>
      <c r="AK119" s="52"/>
      <c r="AL119" s="52"/>
      <c r="AM119" s="53"/>
      <c r="AN119" s="53"/>
      <c r="AO119" s="53"/>
      <c r="AP119" s="53"/>
      <c r="AQ119" s="53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</row>
    <row r="120" spans="1:62" s="11" customFormat="1">
      <c r="A120" s="6"/>
      <c r="B120" s="7"/>
      <c r="C120" s="7"/>
      <c r="D120" s="36"/>
      <c r="E120" s="36"/>
      <c r="F120" s="36"/>
      <c r="G120" s="36"/>
      <c r="H120" s="36"/>
      <c r="I120" s="36"/>
      <c r="J120" s="55"/>
      <c r="K120" s="55"/>
      <c r="L120" s="9"/>
      <c r="M120" s="9"/>
      <c r="N120" s="9"/>
      <c r="O120" s="9"/>
      <c r="P120" s="9"/>
      <c r="Q120" s="9"/>
      <c r="R120" s="9"/>
      <c r="S120" s="56"/>
      <c r="T120" s="56"/>
      <c r="V120" s="9"/>
    </row>
    <row r="121" spans="1:62" s="11" customFormat="1">
      <c r="A121" s="26">
        <v>17</v>
      </c>
      <c r="B121" s="31">
        <v>43636</v>
      </c>
      <c r="C121" s="26" t="s">
        <v>0</v>
      </c>
      <c r="D121" s="32">
        <v>2.0400802000000002E-3</v>
      </c>
      <c r="E121" s="32">
        <v>8.1764798E-4</v>
      </c>
      <c r="F121" s="33">
        <v>4.0255523000000003E-4</v>
      </c>
      <c r="G121" s="32">
        <v>2.0022145000000002E-3</v>
      </c>
      <c r="H121" s="32">
        <v>4.2621301000000001E-4</v>
      </c>
      <c r="I121" s="32"/>
      <c r="J121" s="32"/>
      <c r="K121" s="32"/>
      <c r="L121" s="9"/>
      <c r="M121" s="9"/>
      <c r="N121" s="9"/>
      <c r="O121" s="10"/>
      <c r="P121" s="9"/>
      <c r="Q121" s="9"/>
      <c r="R121" s="9"/>
      <c r="S121" s="39"/>
      <c r="T121" s="39"/>
      <c r="V121" s="40"/>
    </row>
    <row r="122" spans="1:62" s="11" customFormat="1">
      <c r="A122" s="26">
        <v>17</v>
      </c>
      <c r="B122" s="26"/>
      <c r="C122" s="7" t="s">
        <v>1</v>
      </c>
      <c r="D122" s="36">
        <v>34.499595999999997</v>
      </c>
      <c r="E122" s="36">
        <v>13.947373000000001</v>
      </c>
      <c r="F122" s="33">
        <v>-2.8856794000000002E-5</v>
      </c>
      <c r="G122" s="36">
        <v>33.310253000000003</v>
      </c>
      <c r="H122" s="36">
        <v>7.4294964999999999</v>
      </c>
      <c r="I122" s="36"/>
      <c r="J122" s="36">
        <v>0.22303929</v>
      </c>
      <c r="K122" s="36">
        <v>2.4735589999999998</v>
      </c>
      <c r="L122" s="38"/>
      <c r="M122" s="39">
        <f>LN(J122)</f>
        <v>-1.500407334700554</v>
      </c>
      <c r="N122" s="39">
        <f>LN(K122)</f>
        <v>0.90565800424125686</v>
      </c>
      <c r="O122" s="10"/>
      <c r="P122" s="40">
        <f t="array" ref="P122:Q123">LINEST(M122:M126,N122:N126,TRUE,TRUE)</f>
        <v>-0.50626430189771887</v>
      </c>
      <c r="Q122" s="40">
        <v>-1.0418951714714537</v>
      </c>
      <c r="R122" s="9"/>
      <c r="S122" s="41">
        <f>EXP(Q122)*$S$4^P122</f>
        <v>0.21779450264543473</v>
      </c>
      <c r="T122" s="41">
        <f>S122*SQRT(Q123^2+(LN($S$4))^2*P123^2+(P122/$S$4)^2*$T$4^2-2*LN($S$4)*AVERAGE(N122:N126)*P123^2)</f>
        <v>4.517024290476955E-5</v>
      </c>
      <c r="V122" s="19"/>
      <c r="AN122" s="42"/>
      <c r="AO122" s="43"/>
      <c r="AP122" s="43"/>
      <c r="AQ122" s="43"/>
      <c r="AS122" s="44"/>
      <c r="AT122" s="45"/>
      <c r="AU122" s="45"/>
      <c r="AV122" s="45"/>
      <c r="AW122" s="45"/>
      <c r="AX122" s="45"/>
      <c r="AY122" s="45"/>
      <c r="AZ122" s="45"/>
      <c r="BA122" s="45"/>
      <c r="BB122" s="45"/>
    </row>
    <row r="123" spans="1:62" s="11" customFormat="1">
      <c r="A123" s="6">
        <v>17</v>
      </c>
      <c r="B123" s="7"/>
      <c r="C123" s="7" t="s">
        <v>2</v>
      </c>
      <c r="D123" s="36">
        <v>31.589316</v>
      </c>
      <c r="E123" s="36">
        <v>12.754173</v>
      </c>
      <c r="F123" s="33">
        <v>-2.7834380000000001E-5</v>
      </c>
      <c r="G123" s="36">
        <v>30.888242999999999</v>
      </c>
      <c r="H123" s="36">
        <v>6.8848532000000002</v>
      </c>
      <c r="I123" s="36"/>
      <c r="J123" s="36">
        <v>0.22289543000000001</v>
      </c>
      <c r="K123" s="36">
        <v>2.4767907999999998</v>
      </c>
      <c r="L123" s="38"/>
      <c r="M123" s="39">
        <f t="shared" ref="M123:M126" si="31">LN(J123)</f>
        <v>-1.5010525412679665</v>
      </c>
      <c r="N123" s="39">
        <f t="shared" ref="N123:N126" si="32">LN(K123)</f>
        <v>0.906963689936088</v>
      </c>
      <c r="O123" s="10"/>
      <c r="P123" s="40">
        <v>2.7872384454691993E-3</v>
      </c>
      <c r="Q123" s="40">
        <v>2.531080700447043E-3</v>
      </c>
      <c r="R123" s="9"/>
      <c r="S123" s="39"/>
      <c r="T123" s="39"/>
      <c r="V123" s="46"/>
      <c r="Y123" s="43"/>
      <c r="AB123" s="43"/>
      <c r="AE123" s="43"/>
    </row>
    <row r="124" spans="1:62" s="11" customFormat="1">
      <c r="A124" s="6">
        <v>17</v>
      </c>
      <c r="B124" s="7"/>
      <c r="C124" s="7" t="s">
        <v>3</v>
      </c>
      <c r="D124" s="36">
        <v>29.225317</v>
      </c>
      <c r="E124" s="36">
        <v>11.785345</v>
      </c>
      <c r="F124" s="33">
        <v>-3.9218514999999998E-5</v>
      </c>
      <c r="G124" s="36">
        <v>28.876137</v>
      </c>
      <c r="H124" s="36">
        <v>6.4324374000000004</v>
      </c>
      <c r="I124" s="36"/>
      <c r="J124" s="36">
        <v>0.22275955</v>
      </c>
      <c r="K124" s="36">
        <v>2.4798035</v>
      </c>
      <c r="L124" s="38"/>
      <c r="M124" s="39">
        <f t="shared" si="31"/>
        <v>-1.5016623403740401</v>
      </c>
      <c r="N124" s="39">
        <f t="shared" si="32"/>
        <v>0.90817932316675409</v>
      </c>
      <c r="O124" s="10"/>
      <c r="P124" s="47">
        <f>ABS(P123/P122)</f>
        <v>5.5055006545421175E-3</v>
      </c>
      <c r="Q124" s="47">
        <f>ABS(Q123/Q122)</f>
        <v>2.4293045689735117E-3</v>
      </c>
      <c r="R124" s="9"/>
      <c r="S124" s="39"/>
      <c r="T124" s="39"/>
      <c r="V124" s="46"/>
      <c r="W124" s="48"/>
      <c r="Y124" s="48"/>
      <c r="Z124" s="48"/>
      <c r="AB124" s="48"/>
      <c r="AC124" s="48"/>
      <c r="AE124" s="48"/>
      <c r="AF124" s="48"/>
      <c r="AM124" s="48"/>
      <c r="AN124" s="48"/>
      <c r="AR124" s="49"/>
      <c r="BA124" s="43"/>
      <c r="BB124" s="43"/>
    </row>
    <row r="125" spans="1:62" s="11" customFormat="1">
      <c r="A125" s="6">
        <v>17</v>
      </c>
      <c r="B125" s="7"/>
      <c r="C125" s="7" t="s">
        <v>4</v>
      </c>
      <c r="D125" s="36">
        <v>26.652266000000001</v>
      </c>
      <c r="E125" s="36">
        <v>10.736561999999999</v>
      </c>
      <c r="F125" s="33">
        <v>-3.8607727E-5</v>
      </c>
      <c r="G125" s="36">
        <v>26.528334999999998</v>
      </c>
      <c r="H125" s="36">
        <v>5.9062631999999997</v>
      </c>
      <c r="I125" s="36"/>
      <c r="J125" s="36">
        <v>0.22263931000000001</v>
      </c>
      <c r="K125" s="36">
        <v>2.4823928</v>
      </c>
      <c r="L125" s="38"/>
      <c r="M125" s="39">
        <f t="shared" si="31"/>
        <v>-1.5022022609428578</v>
      </c>
      <c r="N125" s="39">
        <f t="shared" si="32"/>
        <v>0.90922293372887775</v>
      </c>
      <c r="O125" s="10"/>
      <c r="P125" s="50"/>
      <c r="Q125" s="50"/>
      <c r="R125" s="9"/>
      <c r="S125" s="39"/>
      <c r="T125" s="39"/>
      <c r="V125" s="46"/>
      <c r="W125" s="51"/>
      <c r="Y125" s="51"/>
      <c r="Z125" s="51"/>
      <c r="AB125" s="51"/>
      <c r="AC125" s="51"/>
      <c r="AE125" s="51"/>
      <c r="AF125" s="51"/>
      <c r="AK125" s="52"/>
      <c r="AL125" s="52"/>
      <c r="AM125" s="53"/>
      <c r="AN125" s="53"/>
      <c r="AO125" s="53"/>
      <c r="AP125" s="53"/>
      <c r="AQ125" s="53"/>
    </row>
    <row r="126" spans="1:62" s="11" customFormat="1">
      <c r="A126" s="6">
        <v>17</v>
      </c>
      <c r="B126" s="7"/>
      <c r="C126" s="7" t="s">
        <v>5</v>
      </c>
      <c r="D126" s="36">
        <v>24.048960999999998</v>
      </c>
      <c r="E126" s="36">
        <v>9.6759596000000005</v>
      </c>
      <c r="F126" s="33">
        <v>-7.6927747000000001E-5</v>
      </c>
      <c r="G126" s="36">
        <v>24.078423000000001</v>
      </c>
      <c r="H126" s="36">
        <v>5.3574402000000001</v>
      </c>
      <c r="I126" s="36"/>
      <c r="J126" s="36">
        <v>0.22249938</v>
      </c>
      <c r="K126" s="36">
        <v>2.4854392999999999</v>
      </c>
      <c r="L126" s="54"/>
      <c r="M126" s="39">
        <f t="shared" si="31"/>
        <v>-1.5028309638965784</v>
      </c>
      <c r="N126" s="39">
        <f t="shared" si="32"/>
        <v>0.91044942460883282</v>
      </c>
      <c r="O126" s="10"/>
      <c r="R126" s="9"/>
      <c r="S126" s="39"/>
      <c r="T126" s="39"/>
      <c r="V126" s="46"/>
      <c r="W126" s="51"/>
      <c r="Y126" s="51"/>
      <c r="Z126" s="51"/>
      <c r="AB126" s="51"/>
      <c r="AC126" s="51"/>
      <c r="AE126" s="51"/>
      <c r="AF126" s="51"/>
      <c r="AK126" s="52"/>
      <c r="AL126" s="52"/>
      <c r="AM126" s="53"/>
      <c r="AN126" s="53"/>
      <c r="AO126" s="53"/>
      <c r="AP126" s="53"/>
      <c r="AQ126" s="53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</row>
    <row r="127" spans="1:62" s="11" customFormat="1">
      <c r="A127" s="6"/>
      <c r="B127" s="7"/>
      <c r="C127" s="7"/>
      <c r="D127" s="36"/>
      <c r="E127" s="36"/>
      <c r="F127" s="36"/>
      <c r="G127" s="36"/>
      <c r="H127" s="36"/>
      <c r="I127" s="36"/>
      <c r="J127" s="55"/>
      <c r="K127" s="55"/>
      <c r="L127" s="9"/>
      <c r="M127" s="9"/>
      <c r="N127" s="9"/>
      <c r="O127" s="9"/>
      <c r="P127" s="9"/>
      <c r="Q127" s="9"/>
      <c r="R127" s="9"/>
      <c r="S127" s="56"/>
      <c r="T127" s="56"/>
      <c r="V127" s="9"/>
    </row>
    <row r="128" spans="1:62" s="11" customFormat="1">
      <c r="A128" s="26">
        <v>18</v>
      </c>
      <c r="B128" s="31">
        <v>43636</v>
      </c>
      <c r="C128" s="26" t="s">
        <v>0</v>
      </c>
      <c r="D128" s="32">
        <v>2.0400802000000002E-3</v>
      </c>
      <c r="E128" s="32">
        <v>8.1764798E-4</v>
      </c>
      <c r="F128" s="33">
        <v>4.0255523000000003E-4</v>
      </c>
      <c r="G128" s="32">
        <v>2.0022145000000002E-3</v>
      </c>
      <c r="H128" s="32">
        <v>4.2621301000000001E-4</v>
      </c>
      <c r="I128" s="32"/>
      <c r="J128" s="32"/>
      <c r="K128" s="32"/>
      <c r="L128" s="9"/>
      <c r="M128" s="9"/>
      <c r="N128" s="9"/>
      <c r="O128" s="10"/>
      <c r="P128" s="9"/>
      <c r="Q128" s="9"/>
      <c r="R128" s="9"/>
      <c r="S128" s="39"/>
      <c r="T128" s="39"/>
      <c r="V128" s="40"/>
    </row>
    <row r="129" spans="1:62" s="11" customFormat="1">
      <c r="A129" s="26">
        <v>18</v>
      </c>
      <c r="B129" s="26"/>
      <c r="C129" s="7" t="s">
        <v>1</v>
      </c>
      <c r="D129" s="36">
        <v>35.029448000000002</v>
      </c>
      <c r="E129" s="36">
        <v>14.155258</v>
      </c>
      <c r="F129" s="33">
        <v>-5.8418892000000002E-5</v>
      </c>
      <c r="G129" s="36">
        <v>33.810468</v>
      </c>
      <c r="H129" s="36">
        <v>7.5394322000000003</v>
      </c>
      <c r="I129" s="36"/>
      <c r="J129" s="36">
        <v>0.22299089999999999</v>
      </c>
      <c r="K129" s="36">
        <v>2.4746646999999999</v>
      </c>
      <c r="L129" s="38"/>
      <c r="M129" s="39">
        <f>LN(J129)</f>
        <v>-1.5006243155295416</v>
      </c>
      <c r="N129" s="39">
        <f>LN(K129)</f>
        <v>0.90610491209564636</v>
      </c>
      <c r="O129" s="10"/>
      <c r="P129" s="40">
        <f t="array" ref="P129:Q130">LINEST(M129:M133,N129:N133,TRUE,TRUE)</f>
        <v>-0.50834596204065485</v>
      </c>
      <c r="Q129" s="40">
        <v>-1.0399919298082425</v>
      </c>
      <c r="R129" s="9"/>
      <c r="S129" s="41">
        <f>EXP(Q129)*$S$4^P129</f>
        <v>0.21777709820577748</v>
      </c>
      <c r="T129" s="41">
        <f>S129*SQRT(Q130^2+(LN($S$4))^2*P130^2+(P129/$S$4)^2*$T$4^2-2*LN($S$4)*AVERAGE(N129:N133)*P130^2)</f>
        <v>5.8591281243899841E-5</v>
      </c>
      <c r="V129" s="19"/>
      <c r="AN129" s="42"/>
      <c r="AO129" s="43"/>
      <c r="AP129" s="43"/>
      <c r="AQ129" s="43"/>
      <c r="AS129" s="44"/>
      <c r="AT129" s="45"/>
      <c r="AU129" s="45"/>
      <c r="AV129" s="45"/>
      <c r="AW129" s="45"/>
      <c r="AX129" s="45"/>
      <c r="AY129" s="45"/>
      <c r="AZ129" s="45"/>
      <c r="BA129" s="45"/>
      <c r="BB129" s="45"/>
    </row>
    <row r="130" spans="1:62" s="11" customFormat="1">
      <c r="A130" s="26">
        <v>18</v>
      </c>
      <c r="B130" s="26"/>
      <c r="C130" s="7" t="s">
        <v>2</v>
      </c>
      <c r="D130" s="36">
        <v>32.116622</v>
      </c>
      <c r="E130" s="36">
        <v>12.962180999999999</v>
      </c>
      <c r="F130" s="33">
        <v>-6.6849012999999999E-5</v>
      </c>
      <c r="G130" s="36">
        <v>31.385522999999999</v>
      </c>
      <c r="H130" s="36">
        <v>6.9945176</v>
      </c>
      <c r="I130" s="36"/>
      <c r="J130" s="36">
        <v>0.22285803000000001</v>
      </c>
      <c r="K130" s="36">
        <v>2.4777184999999999</v>
      </c>
      <c r="L130" s="38"/>
      <c r="M130" s="39">
        <f t="shared" ref="M130:M133" si="33">LN(J130)</f>
        <v>-1.50122034703256</v>
      </c>
      <c r="N130" s="39">
        <f t="shared" ref="N130:N133" si="34">LN(K130)</f>
        <v>0.9073381770768596</v>
      </c>
      <c r="O130" s="10"/>
      <c r="P130" s="40">
        <v>4.7778881789132194E-3</v>
      </c>
      <c r="Q130" s="40">
        <v>4.3407528686234473E-3</v>
      </c>
      <c r="R130" s="9"/>
      <c r="S130" s="39"/>
      <c r="T130" s="39"/>
      <c r="V130" s="46"/>
      <c r="Y130" s="43"/>
      <c r="AB130" s="43"/>
      <c r="AE130" s="43"/>
    </row>
    <row r="131" spans="1:62" s="11" customFormat="1">
      <c r="A131" s="26">
        <v>18</v>
      </c>
      <c r="B131" s="26"/>
      <c r="C131" s="7" t="s">
        <v>3</v>
      </c>
      <c r="D131" s="36">
        <v>29.007569</v>
      </c>
      <c r="E131" s="36">
        <v>11.691932</v>
      </c>
      <c r="F131" s="33">
        <v>-7.1809191999999995E-5</v>
      </c>
      <c r="G131" s="36">
        <v>28.67923</v>
      </c>
      <c r="H131" s="36">
        <v>6.3871378999999999</v>
      </c>
      <c r="I131" s="36"/>
      <c r="J131" s="36">
        <v>0.22270947999999999</v>
      </c>
      <c r="K131" s="36">
        <v>2.4809947000000001</v>
      </c>
      <c r="L131" s="38"/>
      <c r="M131" s="39">
        <f t="shared" si="33"/>
        <v>-1.5018871371470544</v>
      </c>
      <c r="N131" s="39">
        <f t="shared" si="34"/>
        <v>0.90865956847199325</v>
      </c>
      <c r="O131" s="10"/>
      <c r="P131" s="47">
        <f>ABS(P130/P129)</f>
        <v>9.3988907863717993E-3</v>
      </c>
      <c r="Q131" s="47">
        <f>ABS(Q130/Q129)</f>
        <v>4.1738332233249263E-3</v>
      </c>
      <c r="R131" s="9"/>
      <c r="S131" s="39"/>
      <c r="T131" s="39"/>
      <c r="V131" s="46"/>
      <c r="W131" s="48"/>
      <c r="Y131" s="48"/>
      <c r="Z131" s="48"/>
      <c r="AB131" s="48"/>
      <c r="AC131" s="48"/>
      <c r="AE131" s="48"/>
      <c r="AF131" s="48"/>
      <c r="AM131" s="48"/>
      <c r="AN131" s="48"/>
      <c r="AR131" s="49"/>
      <c r="BA131" s="43"/>
      <c r="BB131" s="43"/>
    </row>
    <row r="132" spans="1:62" s="11" customFormat="1">
      <c r="A132" s="26">
        <v>18</v>
      </c>
      <c r="B132" s="26"/>
      <c r="C132" s="7" t="s">
        <v>4</v>
      </c>
      <c r="D132" s="36">
        <v>27.263214999999999</v>
      </c>
      <c r="E132" s="36">
        <v>10.979144</v>
      </c>
      <c r="F132" s="33">
        <v>-9.1964462E-5</v>
      </c>
      <c r="G132" s="36">
        <v>27.121323</v>
      </c>
      <c r="H132" s="36">
        <v>6.0373450999999996</v>
      </c>
      <c r="I132" s="36"/>
      <c r="J132" s="36">
        <v>0.22260463999999999</v>
      </c>
      <c r="K132" s="36">
        <v>2.4831921000000001</v>
      </c>
      <c r="L132" s="38"/>
      <c r="M132" s="39">
        <f t="shared" si="33"/>
        <v>-1.5023579957936968</v>
      </c>
      <c r="N132" s="39">
        <f t="shared" si="34"/>
        <v>0.90954486962283598</v>
      </c>
      <c r="O132" s="10"/>
      <c r="R132" s="9"/>
      <c r="S132" s="39"/>
      <c r="T132" s="39"/>
      <c r="V132" s="46"/>
      <c r="W132" s="51"/>
      <c r="Y132" s="51"/>
      <c r="Z132" s="51"/>
      <c r="AB132" s="51"/>
      <c r="AC132" s="51"/>
      <c r="AE132" s="51"/>
      <c r="AF132" s="51"/>
      <c r="AK132" s="52"/>
      <c r="AL132" s="52"/>
      <c r="AM132" s="53"/>
      <c r="AN132" s="53"/>
      <c r="AO132" s="53"/>
      <c r="AP132" s="53"/>
      <c r="AQ132" s="53"/>
    </row>
    <row r="133" spans="1:62" s="11" customFormat="1">
      <c r="A133" s="26">
        <v>18</v>
      </c>
      <c r="B133" s="26"/>
      <c r="C133" s="7" t="s">
        <v>5</v>
      </c>
      <c r="D133" s="36">
        <v>24.014889</v>
      </c>
      <c r="E133" s="36">
        <v>9.6580055999999992</v>
      </c>
      <c r="F133" s="33">
        <v>-1.0812624E-4</v>
      </c>
      <c r="G133" s="36">
        <v>24.047976999999999</v>
      </c>
      <c r="H133" s="36">
        <v>5.3494937</v>
      </c>
      <c r="I133" s="36"/>
      <c r="J133" s="36">
        <v>0.22245075</v>
      </c>
      <c r="K133" s="36">
        <v>2.4865301</v>
      </c>
      <c r="L133" s="54"/>
      <c r="M133" s="39">
        <f t="shared" si="33"/>
        <v>-1.5030495501916026</v>
      </c>
      <c r="N133" s="39">
        <f t="shared" si="34"/>
        <v>0.91088820446837937</v>
      </c>
      <c r="O133" s="10"/>
      <c r="R133" s="9"/>
      <c r="S133" s="39"/>
      <c r="T133" s="39"/>
      <c r="V133" s="46"/>
      <c r="W133" s="51"/>
      <c r="Y133" s="51"/>
      <c r="Z133" s="51"/>
      <c r="AB133" s="51"/>
      <c r="AC133" s="51"/>
      <c r="AE133" s="51"/>
      <c r="AF133" s="51"/>
      <c r="AK133" s="52"/>
      <c r="AL133" s="52"/>
      <c r="AM133" s="53"/>
      <c r="AN133" s="53"/>
      <c r="AO133" s="53"/>
      <c r="AP133" s="53"/>
      <c r="AQ133" s="53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</row>
    <row r="134" spans="1:62" s="11" customFormat="1">
      <c r="A134" s="6"/>
      <c r="B134" s="7"/>
      <c r="C134" s="7"/>
      <c r="D134" s="36"/>
      <c r="E134" s="36"/>
      <c r="F134" s="36"/>
      <c r="G134" s="36"/>
      <c r="H134" s="36"/>
      <c r="I134" s="36"/>
      <c r="J134" s="55"/>
      <c r="K134" s="55"/>
      <c r="L134" s="9"/>
      <c r="M134" s="9"/>
      <c r="N134" s="9"/>
      <c r="O134" s="9"/>
      <c r="P134" s="9"/>
      <c r="Q134" s="9"/>
      <c r="R134" s="9"/>
      <c r="S134" s="56"/>
      <c r="T134" s="56"/>
      <c r="V134" s="9"/>
    </row>
    <row r="135" spans="1:62" s="11" customFormat="1">
      <c r="A135" s="26">
        <v>19</v>
      </c>
      <c r="B135" s="31">
        <v>43636</v>
      </c>
      <c r="C135" s="26" t="s">
        <v>0</v>
      </c>
      <c r="D135" s="32">
        <v>2.0400802000000002E-3</v>
      </c>
      <c r="E135" s="32">
        <v>8.1764798E-4</v>
      </c>
      <c r="F135" s="33">
        <v>4.0255523000000003E-4</v>
      </c>
      <c r="G135" s="32">
        <v>2.0022145000000002E-3</v>
      </c>
      <c r="H135" s="32">
        <v>4.2621301000000001E-4</v>
      </c>
      <c r="I135" s="32"/>
      <c r="J135" s="32"/>
      <c r="K135" s="32"/>
      <c r="L135" s="9"/>
      <c r="M135" s="9"/>
      <c r="N135" s="9"/>
      <c r="O135" s="10"/>
      <c r="P135" s="9"/>
      <c r="Q135" s="9"/>
      <c r="R135" s="9"/>
      <c r="S135" s="39"/>
      <c r="T135" s="39"/>
      <c r="V135" s="40"/>
    </row>
    <row r="136" spans="1:62" s="11" customFormat="1">
      <c r="A136" s="26">
        <v>19</v>
      </c>
      <c r="B136" s="26"/>
      <c r="C136" s="7" t="s">
        <v>1</v>
      </c>
      <c r="D136" s="32">
        <v>35.436613999999999</v>
      </c>
      <c r="E136" s="32">
        <v>14.315244</v>
      </c>
      <c r="F136" s="33">
        <v>-8.2995240000000004E-5</v>
      </c>
      <c r="G136" s="32">
        <v>34.219579000000003</v>
      </c>
      <c r="H136" s="32">
        <v>7.6294291999999997</v>
      </c>
      <c r="I136" s="32"/>
      <c r="J136" s="32">
        <v>0.22295501000000001</v>
      </c>
      <c r="K136" s="32">
        <v>2.4754486</v>
      </c>
      <c r="L136" s="38"/>
      <c r="M136" s="39">
        <f>LN(J136)</f>
        <v>-1.5007852767549847</v>
      </c>
      <c r="N136" s="39">
        <f>LN(K136)</f>
        <v>0.90642163212165183</v>
      </c>
      <c r="O136" s="10"/>
      <c r="P136" s="40">
        <f t="array" ref="P136:Q137">LINEST(M136:M140,N136:N140,TRUE,TRUE)</f>
        <v>-0.50976583573426248</v>
      </c>
      <c r="Q136" s="40">
        <v>-1.038709817041755</v>
      </c>
      <c r="R136" s="9"/>
      <c r="S136" s="41">
        <f>EXP(Q136)*$S$4^P136</f>
        <v>0.2177617295125952</v>
      </c>
      <c r="T136" s="41">
        <f>S136*SQRT(Q137^2+(LN($S$4))^2*P137^2+(P136/$S$4)^2*$T$4^2-2*LN($S$4)*AVERAGE(N136:N140)*P137^2)</f>
        <v>5.2239581759965755E-5</v>
      </c>
      <c r="V136" s="19"/>
      <c r="AN136" s="42"/>
      <c r="AO136" s="43"/>
      <c r="AP136" s="43"/>
      <c r="AQ136" s="43"/>
      <c r="AS136" s="44"/>
      <c r="AT136" s="45"/>
      <c r="AU136" s="45"/>
      <c r="AV136" s="45"/>
      <c r="AW136" s="45"/>
      <c r="AX136" s="45"/>
      <c r="AY136" s="45"/>
      <c r="AZ136" s="45"/>
      <c r="BA136" s="45"/>
      <c r="BB136" s="45"/>
    </row>
    <row r="137" spans="1:62" s="11" customFormat="1">
      <c r="A137" s="26">
        <v>19</v>
      </c>
      <c r="B137" s="26"/>
      <c r="C137" s="7" t="s">
        <v>2</v>
      </c>
      <c r="D137" s="32">
        <v>32.744785999999998</v>
      </c>
      <c r="E137" s="32">
        <v>13.214043999999999</v>
      </c>
      <c r="F137" s="33">
        <v>-8.2682723999999999E-5</v>
      </c>
      <c r="G137" s="32">
        <v>31.974730000000001</v>
      </c>
      <c r="H137" s="32">
        <v>7.1252741999999998</v>
      </c>
      <c r="I137" s="32"/>
      <c r="J137" s="32">
        <v>0.22284077999999999</v>
      </c>
      <c r="K137" s="32">
        <v>2.4780308999999998</v>
      </c>
      <c r="L137" s="38"/>
      <c r="M137" s="39">
        <f t="shared" ref="M137:M140" si="35">LN(J137)</f>
        <v>-1.5012977535663967</v>
      </c>
      <c r="N137" s="39">
        <f t="shared" ref="N137:N140" si="36">LN(K137)</f>
        <v>0.90746425286286037</v>
      </c>
      <c r="O137" s="10"/>
      <c r="P137" s="40">
        <v>3.9090784745439327E-3</v>
      </c>
      <c r="Q137" s="40">
        <v>3.5521258352549179E-3</v>
      </c>
      <c r="R137" s="9"/>
      <c r="S137" s="39"/>
      <c r="T137" s="39"/>
      <c r="V137" s="46"/>
      <c r="Y137" s="43"/>
      <c r="AB137" s="43"/>
      <c r="AE137" s="43"/>
    </row>
    <row r="138" spans="1:62" s="11" customFormat="1">
      <c r="A138" s="26">
        <v>19</v>
      </c>
      <c r="B138" s="26"/>
      <c r="C138" s="7" t="s">
        <v>3</v>
      </c>
      <c r="D138" s="32">
        <v>30.206835999999999</v>
      </c>
      <c r="E138" s="32">
        <v>12.173602000000001</v>
      </c>
      <c r="F138" s="33">
        <v>-9.7217177999999995E-5</v>
      </c>
      <c r="G138" s="32">
        <v>29.850743999999999</v>
      </c>
      <c r="H138" s="32">
        <v>6.6474843999999997</v>
      </c>
      <c r="I138" s="32"/>
      <c r="J138" s="32">
        <v>0.22269078</v>
      </c>
      <c r="K138" s="32">
        <v>2.4813404000000001</v>
      </c>
      <c r="L138" s="38"/>
      <c r="M138" s="39">
        <f t="shared" si="35"/>
        <v>-1.5019711065637358</v>
      </c>
      <c r="N138" s="39">
        <f t="shared" si="36"/>
        <v>0.90879889803905911</v>
      </c>
      <c r="O138" s="10"/>
      <c r="P138" s="47">
        <f>ABS(P137/P136)</f>
        <v>7.6683806573920911E-3</v>
      </c>
      <c r="Q138" s="47">
        <f>ABS(Q137/Q136)</f>
        <v>3.4197480152554738E-3</v>
      </c>
      <c r="R138" s="9"/>
      <c r="S138" s="39"/>
      <c r="T138" s="39"/>
      <c r="V138" s="46"/>
      <c r="W138" s="48"/>
      <c r="Y138" s="48"/>
      <c r="Z138" s="48"/>
      <c r="AB138" s="48"/>
      <c r="AC138" s="48"/>
      <c r="AE138" s="48"/>
      <c r="AF138" s="48"/>
      <c r="AM138" s="48"/>
      <c r="AN138" s="48"/>
      <c r="AR138" s="49"/>
      <c r="BA138" s="43"/>
      <c r="BB138" s="43"/>
    </row>
    <row r="139" spans="1:62" s="11" customFormat="1">
      <c r="A139" s="26">
        <v>19</v>
      </c>
      <c r="B139" s="26"/>
      <c r="C139" s="7" t="s">
        <v>4</v>
      </c>
      <c r="D139" s="32">
        <v>27.269701999999999</v>
      </c>
      <c r="E139" s="32">
        <v>10.978712</v>
      </c>
      <c r="F139" s="33">
        <v>-1.1554577000000001E-4</v>
      </c>
      <c r="G139" s="32">
        <v>27.152436000000002</v>
      </c>
      <c r="H139" s="32">
        <v>6.0434143999999996</v>
      </c>
      <c r="I139" s="32"/>
      <c r="J139" s="32">
        <v>0.22257342999999999</v>
      </c>
      <c r="K139" s="32">
        <v>2.4838727</v>
      </c>
      <c r="L139" s="38"/>
      <c r="M139" s="39">
        <f t="shared" si="35"/>
        <v>-1.5024982093493695</v>
      </c>
      <c r="N139" s="39">
        <f t="shared" si="36"/>
        <v>0.90981891477089183</v>
      </c>
      <c r="O139" s="10"/>
      <c r="P139" s="50"/>
      <c r="Q139" s="50"/>
      <c r="R139" s="9"/>
      <c r="S139" s="39"/>
      <c r="T139" s="39"/>
      <c r="V139" s="46"/>
      <c r="W139" s="51"/>
      <c r="Y139" s="51"/>
      <c r="Z139" s="51"/>
      <c r="AB139" s="51"/>
      <c r="AC139" s="51"/>
      <c r="AE139" s="51"/>
      <c r="AF139" s="51"/>
      <c r="AK139" s="52"/>
      <c r="AL139" s="52"/>
      <c r="AM139" s="53"/>
      <c r="AN139" s="53"/>
      <c r="AO139" s="53"/>
      <c r="AP139" s="53"/>
      <c r="AQ139" s="53"/>
    </row>
    <row r="140" spans="1:62" s="11" customFormat="1">
      <c r="A140" s="26">
        <v>19</v>
      </c>
      <c r="B140" s="26"/>
      <c r="C140" s="7" t="s">
        <v>5</v>
      </c>
      <c r="D140" s="32">
        <v>24.934477999999999</v>
      </c>
      <c r="E140" s="32">
        <v>10.027507999999999</v>
      </c>
      <c r="F140" s="33">
        <v>-1.2392579E-4</v>
      </c>
      <c r="G140" s="32">
        <v>24.968222999999998</v>
      </c>
      <c r="H140" s="32">
        <v>5.5540374000000003</v>
      </c>
      <c r="I140" s="32"/>
      <c r="J140" s="32">
        <v>0.22244417</v>
      </c>
      <c r="K140" s="32">
        <v>2.4866101999999999</v>
      </c>
      <c r="L140" s="54"/>
      <c r="M140" s="39">
        <f t="shared" si="35"/>
        <v>-1.5030791302101854</v>
      </c>
      <c r="N140" s="39">
        <f t="shared" si="36"/>
        <v>0.91092041751493535</v>
      </c>
      <c r="O140" s="10"/>
      <c r="R140" s="9"/>
      <c r="S140" s="39"/>
      <c r="T140" s="39"/>
      <c r="V140" s="46"/>
      <c r="W140" s="51"/>
      <c r="Y140" s="51"/>
      <c r="Z140" s="51"/>
      <c r="AB140" s="51"/>
      <c r="AC140" s="51"/>
      <c r="AE140" s="51"/>
      <c r="AF140" s="51"/>
      <c r="AK140" s="52"/>
      <c r="AL140" s="52"/>
      <c r="AM140" s="53"/>
      <c r="AN140" s="53"/>
      <c r="AO140" s="53"/>
      <c r="AP140" s="53"/>
      <c r="AQ140" s="53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</row>
    <row r="141" spans="1:62" s="11" customFormat="1">
      <c r="A141" s="6"/>
      <c r="B141" s="7"/>
      <c r="C141" s="7"/>
      <c r="D141" s="36"/>
      <c r="E141" s="36"/>
      <c r="F141" s="36"/>
      <c r="G141" s="36"/>
      <c r="H141" s="36"/>
      <c r="I141" s="36"/>
      <c r="J141" s="55"/>
      <c r="K141" s="55"/>
      <c r="L141" s="9"/>
      <c r="M141" s="9"/>
      <c r="N141" s="9"/>
      <c r="O141" s="9"/>
      <c r="P141" s="9"/>
      <c r="Q141" s="9"/>
      <c r="R141" s="9"/>
      <c r="S141" s="56"/>
      <c r="T141" s="56"/>
      <c r="V141" s="9"/>
    </row>
    <row r="142" spans="1:62" s="11" customFormat="1">
      <c r="A142" s="26">
        <v>20</v>
      </c>
      <c r="B142" s="31">
        <v>43636</v>
      </c>
      <c r="C142" s="26" t="s">
        <v>0</v>
      </c>
      <c r="D142" s="32">
        <v>2.0400802000000002E-3</v>
      </c>
      <c r="E142" s="32">
        <v>8.1764798E-4</v>
      </c>
      <c r="F142" s="33">
        <v>4.0255523000000003E-4</v>
      </c>
      <c r="G142" s="32">
        <v>2.0022145000000002E-3</v>
      </c>
      <c r="H142" s="32">
        <v>4.2621301000000001E-4</v>
      </c>
      <c r="I142" s="32"/>
      <c r="J142" s="32"/>
      <c r="K142" s="32"/>
      <c r="L142" s="9"/>
      <c r="M142" s="9"/>
      <c r="N142" s="9"/>
      <c r="O142" s="10"/>
      <c r="P142" s="9"/>
      <c r="Q142" s="9"/>
      <c r="R142" s="9"/>
      <c r="S142" s="39"/>
      <c r="T142" s="39"/>
      <c r="V142" s="40"/>
    </row>
    <row r="143" spans="1:62" s="11" customFormat="1">
      <c r="A143" s="26">
        <v>20</v>
      </c>
      <c r="B143" s="26"/>
      <c r="C143" s="7" t="s">
        <v>1</v>
      </c>
      <c r="D143" s="32">
        <v>35.604185999999999</v>
      </c>
      <c r="E143" s="32">
        <v>14.379235</v>
      </c>
      <c r="F143" s="33">
        <v>-1.0161368E-4</v>
      </c>
      <c r="G143" s="32">
        <v>34.436419000000001</v>
      </c>
      <c r="H143" s="32">
        <v>7.6767215999999996</v>
      </c>
      <c r="I143" s="32"/>
      <c r="J143" s="32">
        <v>0.22292424999999999</v>
      </c>
      <c r="K143" s="32">
        <v>2.4760894000000002</v>
      </c>
      <c r="L143" s="38"/>
      <c r="M143" s="39">
        <f>LN(J143)</f>
        <v>-1.5009232513270643</v>
      </c>
      <c r="N143" s="39">
        <f>LN(K143)</f>
        <v>0.90668046079410769</v>
      </c>
      <c r="O143" s="10"/>
      <c r="P143" s="40">
        <f t="array" ref="P143:Q144">LINEST(M143:M147,N143:N147,TRUE,TRUE)</f>
        <v>-0.50778208815908343</v>
      </c>
      <c r="Q143" s="40">
        <v>-1.0405178684445127</v>
      </c>
      <c r="R143" s="9"/>
      <c r="S143" s="41">
        <f>EXP(Q143)*$S$4^P143</f>
        <v>0.21777954887084527</v>
      </c>
      <c r="T143" s="41">
        <f>S143*SQRT(Q144^2+(LN($S$4))^2*P144^2+(P143/$S$4)^2*$T$4^2-2*LN($S$4)*AVERAGE(N143:N147)*P144^2)</f>
        <v>5.185012969095419E-5</v>
      </c>
      <c r="V143" s="19"/>
      <c r="AN143" s="42"/>
      <c r="AO143" s="43"/>
      <c r="AP143" s="43"/>
      <c r="AQ143" s="43"/>
      <c r="AS143" s="44"/>
      <c r="AT143" s="45"/>
      <c r="AU143" s="45"/>
      <c r="AV143" s="45"/>
      <c r="AW143" s="45"/>
      <c r="AX143" s="45"/>
      <c r="AY143" s="45"/>
      <c r="AZ143" s="45"/>
      <c r="BA143" s="45"/>
      <c r="BB143" s="45"/>
    </row>
    <row r="144" spans="1:62" s="11" customFormat="1">
      <c r="A144" s="26">
        <v>20</v>
      </c>
      <c r="B144" s="26"/>
      <c r="C144" s="7" t="s">
        <v>2</v>
      </c>
      <c r="D144" s="36">
        <v>33.839132999999997</v>
      </c>
      <c r="E144" s="36">
        <v>13.653907999999999</v>
      </c>
      <c r="F144" s="37">
        <v>-1.0142304E-4</v>
      </c>
      <c r="G144" s="36">
        <v>33.052177999999998</v>
      </c>
      <c r="H144" s="36">
        <v>7.3647793000000004</v>
      </c>
      <c r="I144" s="36"/>
      <c r="J144" s="36">
        <v>0.22282277</v>
      </c>
      <c r="K144" s="36">
        <v>2.4783496</v>
      </c>
      <c r="L144" s="38"/>
      <c r="M144" s="39">
        <f t="shared" ref="M144:M147" si="37">LN(J144)</f>
        <v>-1.5013785768691317</v>
      </c>
      <c r="N144" s="39">
        <f t="shared" ref="N144:N147" si="38">LN(K144)</f>
        <v>0.90759285477324203</v>
      </c>
      <c r="O144" s="10"/>
      <c r="P144" s="40">
        <v>3.8806007721595586E-3</v>
      </c>
      <c r="Q144" s="40">
        <v>3.526884626546615E-3</v>
      </c>
      <c r="R144" s="9"/>
      <c r="S144" s="39"/>
      <c r="T144" s="39"/>
      <c r="V144" s="46"/>
      <c r="Y144" s="43"/>
      <c r="AB144" s="43"/>
      <c r="AE144" s="43"/>
    </row>
    <row r="145" spans="1:62" s="11" customFormat="1">
      <c r="A145" s="26">
        <v>20</v>
      </c>
      <c r="B145" s="26"/>
      <c r="C145" s="7" t="s">
        <v>3</v>
      </c>
      <c r="D145" s="36">
        <v>30.005635000000002</v>
      </c>
      <c r="E145" s="36">
        <v>12.090222000000001</v>
      </c>
      <c r="F145" s="37">
        <v>-9.8800678000000004E-5</v>
      </c>
      <c r="G145" s="36">
        <v>29.685212</v>
      </c>
      <c r="H145" s="36">
        <v>6.6099841000000001</v>
      </c>
      <c r="I145" s="36"/>
      <c r="J145" s="36">
        <v>0.22266917</v>
      </c>
      <c r="K145" s="36">
        <v>2.4818125000000002</v>
      </c>
      <c r="L145" s="38"/>
      <c r="M145" s="39">
        <f t="shared" si="37"/>
        <v>-1.5020681516618275</v>
      </c>
      <c r="N145" s="39">
        <f t="shared" si="38"/>
        <v>0.90898914001263353</v>
      </c>
      <c r="O145" s="10"/>
      <c r="P145" s="47">
        <f>ABS(P144/P143)</f>
        <v>7.6422561225590185E-3</v>
      </c>
      <c r="Q145" s="47">
        <f>ABS(Q144/Q143)</f>
        <v>3.3895473912610584E-3</v>
      </c>
      <c r="R145" s="9"/>
      <c r="S145" s="39"/>
      <c r="T145" s="39"/>
      <c r="V145" s="46"/>
      <c r="W145" s="48"/>
      <c r="Y145" s="48"/>
      <c r="Z145" s="48"/>
      <c r="AB145" s="48"/>
      <c r="AC145" s="48"/>
      <c r="AE145" s="48"/>
      <c r="AF145" s="48"/>
      <c r="AM145" s="48"/>
      <c r="AN145" s="48"/>
      <c r="AR145" s="49"/>
      <c r="BA145" s="43"/>
      <c r="BB145" s="43"/>
    </row>
    <row r="146" spans="1:62" s="11" customFormat="1">
      <c r="A146" s="26">
        <v>20</v>
      </c>
      <c r="B146" s="26"/>
      <c r="C146" s="7" t="s">
        <v>4</v>
      </c>
      <c r="D146" s="36">
        <v>28.355634999999999</v>
      </c>
      <c r="E146" s="36">
        <v>11.416639</v>
      </c>
      <c r="F146" s="37">
        <v>-1.0992593E-4</v>
      </c>
      <c r="G146" s="36">
        <v>28.20749</v>
      </c>
      <c r="H146" s="36">
        <v>6.2784127999999999</v>
      </c>
      <c r="I146" s="36"/>
      <c r="J146" s="36">
        <v>0.22257954999999999</v>
      </c>
      <c r="K146" s="36">
        <v>2.4837136000000002</v>
      </c>
      <c r="L146" s="38"/>
      <c r="M146" s="39">
        <f t="shared" si="37"/>
        <v>-1.5024707131838924</v>
      </c>
      <c r="N146" s="39">
        <f t="shared" si="38"/>
        <v>0.90975485951731561</v>
      </c>
      <c r="O146" s="10"/>
      <c r="P146" s="50"/>
      <c r="Q146" s="50"/>
      <c r="R146" s="9"/>
      <c r="S146" s="39"/>
      <c r="T146" s="39"/>
      <c r="V146" s="46"/>
      <c r="W146" s="51"/>
      <c r="Y146" s="51"/>
      <c r="Z146" s="51"/>
      <c r="AB146" s="51"/>
      <c r="AC146" s="51"/>
      <c r="AE146" s="51"/>
      <c r="AF146" s="51"/>
      <c r="AK146" s="52"/>
      <c r="AL146" s="52"/>
      <c r="AM146" s="53"/>
      <c r="AN146" s="53"/>
      <c r="AO146" s="53"/>
      <c r="AP146" s="53"/>
      <c r="AQ146" s="53"/>
    </row>
    <row r="147" spans="1:62" s="11" customFormat="1">
      <c r="A147" s="26">
        <v>20</v>
      </c>
      <c r="B147" s="26"/>
      <c r="C147" s="7" t="s">
        <v>5</v>
      </c>
      <c r="D147" s="36">
        <v>24.226728000000001</v>
      </c>
      <c r="E147" s="36">
        <v>9.7399129999999996</v>
      </c>
      <c r="F147" s="37">
        <v>-1.2307228E-4</v>
      </c>
      <c r="G147" s="36">
        <v>24.277611</v>
      </c>
      <c r="H147" s="36">
        <v>5.3995812000000001</v>
      </c>
      <c r="I147" s="36"/>
      <c r="J147" s="36">
        <v>0.22240967</v>
      </c>
      <c r="K147" s="36">
        <v>2.4873713</v>
      </c>
      <c r="L147" s="54"/>
      <c r="M147" s="39">
        <f t="shared" si="37"/>
        <v>-1.5032342373351195</v>
      </c>
      <c r="N147" s="39">
        <f t="shared" si="38"/>
        <v>0.9112264500186511</v>
      </c>
      <c r="O147" s="10"/>
      <c r="R147" s="9"/>
      <c r="S147" s="39"/>
      <c r="T147" s="39"/>
      <c r="V147" s="46"/>
      <c r="W147" s="51"/>
      <c r="Y147" s="51"/>
      <c r="Z147" s="51"/>
      <c r="AB147" s="51"/>
      <c r="AC147" s="51"/>
      <c r="AE147" s="51"/>
      <c r="AF147" s="51"/>
      <c r="AK147" s="52"/>
      <c r="AL147" s="52"/>
      <c r="AM147" s="53"/>
      <c r="AN147" s="53"/>
      <c r="AO147" s="53"/>
      <c r="AP147" s="53"/>
      <c r="AQ147" s="53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</row>
    <row r="148" spans="1:62" s="11" customFormat="1">
      <c r="A148" s="6"/>
      <c r="B148" s="7"/>
      <c r="C148" s="7"/>
      <c r="D148" s="36"/>
      <c r="E148" s="36"/>
      <c r="F148" s="36"/>
      <c r="G148" s="36"/>
      <c r="H148" s="36"/>
      <c r="I148" s="36"/>
      <c r="J148" s="55"/>
      <c r="K148" s="55"/>
      <c r="L148" s="9"/>
      <c r="M148" s="9"/>
      <c r="N148" s="9"/>
      <c r="O148" s="9"/>
      <c r="P148" s="9"/>
      <c r="Q148" s="9"/>
      <c r="R148" s="9"/>
      <c r="S148" s="56"/>
      <c r="T148" s="56"/>
      <c r="V148" s="9"/>
    </row>
    <row r="149" spans="1:62" s="11" customFormat="1">
      <c r="A149" s="26">
        <v>21</v>
      </c>
      <c r="B149" s="31">
        <v>43636</v>
      </c>
      <c r="C149" s="26" t="s">
        <v>0</v>
      </c>
      <c r="D149" s="32">
        <v>2.0400802000000002E-3</v>
      </c>
      <c r="E149" s="32">
        <v>8.1764798E-4</v>
      </c>
      <c r="F149" s="33">
        <v>4.0255523000000003E-4</v>
      </c>
      <c r="G149" s="32">
        <v>2.0022145000000002E-3</v>
      </c>
      <c r="H149" s="32">
        <v>4.2621301000000001E-4</v>
      </c>
      <c r="I149" s="32"/>
      <c r="J149" s="32"/>
      <c r="K149" s="32"/>
      <c r="L149" s="9"/>
      <c r="M149" s="9"/>
      <c r="N149" s="9"/>
      <c r="O149" s="10"/>
      <c r="P149" s="9"/>
      <c r="Q149" s="9"/>
      <c r="R149" s="9"/>
      <c r="S149" s="39"/>
      <c r="T149" s="39"/>
      <c r="V149" s="40"/>
    </row>
    <row r="150" spans="1:62" s="11" customFormat="1">
      <c r="A150" s="26">
        <v>21</v>
      </c>
      <c r="B150" s="26"/>
      <c r="C150" s="7" t="s">
        <v>1</v>
      </c>
      <c r="D150" s="36">
        <v>36.646718999999997</v>
      </c>
      <c r="E150" s="36">
        <v>14.800234</v>
      </c>
      <c r="F150" s="37">
        <v>-1.0076875999999999E-4</v>
      </c>
      <c r="G150" s="36">
        <v>35.397261999999998</v>
      </c>
      <c r="H150" s="36">
        <v>7.8908621999999999</v>
      </c>
      <c r="I150" s="36"/>
      <c r="J150" s="36">
        <v>0.22292290000000001</v>
      </c>
      <c r="K150" s="36">
        <v>2.4760917999999998</v>
      </c>
      <c r="L150" s="38"/>
      <c r="M150" s="39">
        <f>LN(J150)</f>
        <v>-1.5009293072141547</v>
      </c>
      <c r="N150" s="39">
        <f>LN(K150)</f>
        <v>0.90668143006397195</v>
      </c>
      <c r="O150" s="10"/>
      <c r="P150" s="40">
        <f t="array" ref="P150:Q151">LINEST(M150:M154,N150:N154,TRUE,TRUE)</f>
        <v>-0.50767786885220034</v>
      </c>
      <c r="Q150" s="40">
        <v>-1.0406148966305835</v>
      </c>
      <c r="R150" s="9"/>
      <c r="S150" s="41">
        <f>EXP(Q150)*$S$4^P150</f>
        <v>0.21778004094805181</v>
      </c>
      <c r="T150" s="41">
        <f>S150*SQRT(Q151^2+(LN($S$4))^2*P151^2+(P150/$S$4)^2*$T$4^2-2*LN($S$4)*AVERAGE(N150:N154)*P151^2)</f>
        <v>5.2375811405729769E-5</v>
      </c>
      <c r="V150" s="19"/>
      <c r="AN150" s="42"/>
      <c r="AO150" s="43"/>
      <c r="AP150" s="43"/>
      <c r="AQ150" s="43"/>
      <c r="AS150" s="44"/>
      <c r="AT150" s="45"/>
      <c r="AU150" s="45"/>
      <c r="AV150" s="45"/>
      <c r="AW150" s="45"/>
      <c r="AX150" s="45"/>
      <c r="AY150" s="45"/>
      <c r="AZ150" s="45"/>
      <c r="BA150" s="45"/>
      <c r="BB150" s="45"/>
    </row>
    <row r="151" spans="1:62" s="11" customFormat="1">
      <c r="A151" s="26">
        <v>21</v>
      </c>
      <c r="B151" s="26"/>
      <c r="C151" s="7" t="s">
        <v>2</v>
      </c>
      <c r="D151" s="36">
        <v>33.711931</v>
      </c>
      <c r="E151" s="36">
        <v>13.599050999999999</v>
      </c>
      <c r="F151" s="37">
        <v>-8.9271711999999994E-5</v>
      </c>
      <c r="G151" s="36">
        <v>32.958875999999997</v>
      </c>
      <c r="H151" s="36">
        <v>7.3430742999999996</v>
      </c>
      <c r="I151" s="36"/>
      <c r="J151" s="36">
        <v>0.22279486000000001</v>
      </c>
      <c r="K151" s="36">
        <v>2.4789956000000002</v>
      </c>
      <c r="L151" s="38"/>
      <c r="M151" s="39">
        <f t="shared" ref="M151:M154" si="39">LN(J151)</f>
        <v>-1.5015038412130783</v>
      </c>
      <c r="N151" s="39">
        <f t="shared" ref="N151:N154" si="40">LN(K151)</f>
        <v>0.90785347814224082</v>
      </c>
      <c r="O151" s="10"/>
      <c r="P151" s="40">
        <v>3.9696064771773476E-3</v>
      </c>
      <c r="Q151" s="40">
        <v>3.6082932981261265E-3</v>
      </c>
      <c r="R151" s="9"/>
      <c r="S151" s="39"/>
      <c r="T151" s="39"/>
      <c r="V151" s="46"/>
      <c r="Y151" s="43"/>
      <c r="AB151" s="43"/>
      <c r="AE151" s="43"/>
    </row>
    <row r="152" spans="1:62" s="11" customFormat="1">
      <c r="A152" s="26">
        <v>21</v>
      </c>
      <c r="B152" s="26"/>
      <c r="C152" s="7" t="s">
        <v>3</v>
      </c>
      <c r="D152" s="36">
        <v>31.204675999999999</v>
      </c>
      <c r="E152" s="36">
        <v>12.574271</v>
      </c>
      <c r="F152" s="37">
        <v>-1.178458E-4</v>
      </c>
      <c r="G152" s="36">
        <v>30.81118</v>
      </c>
      <c r="H152" s="36">
        <v>6.8608625999999999</v>
      </c>
      <c r="I152" s="36"/>
      <c r="J152" s="36">
        <v>0.22267430999999999</v>
      </c>
      <c r="K152" s="36">
        <v>2.4816321000000001</v>
      </c>
      <c r="L152" s="38"/>
      <c r="M152" s="39">
        <f t="shared" si="39"/>
        <v>-1.5020450683554312</v>
      </c>
      <c r="N152" s="39">
        <f t="shared" si="40"/>
        <v>0.9089164485595731</v>
      </c>
      <c r="O152" s="10"/>
      <c r="P152" s="47">
        <f>ABS(P151/P150)</f>
        <v>7.8191442265390827E-3</v>
      </c>
      <c r="Q152" s="47">
        <f>ABS(Q151/Q150)</f>
        <v>3.467462660595627E-3</v>
      </c>
      <c r="R152" s="9"/>
      <c r="S152" s="39"/>
      <c r="T152" s="39"/>
      <c r="V152" s="46"/>
      <c r="W152" s="48"/>
      <c r="Y152" s="48"/>
      <c r="Z152" s="48"/>
      <c r="AB152" s="48"/>
      <c r="AC152" s="48"/>
      <c r="AE152" s="48"/>
      <c r="AF152" s="48"/>
      <c r="AM152" s="48"/>
      <c r="AN152" s="48"/>
      <c r="AR152" s="49"/>
      <c r="BA152" s="43"/>
      <c r="BB152" s="43"/>
    </row>
    <row r="153" spans="1:62" s="11" customFormat="1">
      <c r="A153" s="26">
        <v>21</v>
      </c>
      <c r="B153" s="26"/>
      <c r="C153" s="7" t="s">
        <v>4</v>
      </c>
      <c r="D153" s="36">
        <v>27.510756000000001</v>
      </c>
      <c r="E153" s="36">
        <v>11.071736</v>
      </c>
      <c r="F153" s="37">
        <v>-1.2767194E-4</v>
      </c>
      <c r="G153" s="36">
        <v>27.415355000000002</v>
      </c>
      <c r="H153" s="36">
        <v>6.1008089999999999</v>
      </c>
      <c r="I153" s="36"/>
      <c r="J153" s="36">
        <v>0.22253239</v>
      </c>
      <c r="K153" s="36">
        <v>2.4847777999999998</v>
      </c>
      <c r="L153" s="38"/>
      <c r="M153" s="39">
        <f t="shared" si="39"/>
        <v>-1.5026826149368602</v>
      </c>
      <c r="N153" s="39">
        <f t="shared" si="40"/>
        <v>0.91018323905170451</v>
      </c>
      <c r="O153" s="10"/>
      <c r="P153" s="50"/>
      <c r="Q153" s="50"/>
      <c r="R153" s="9"/>
      <c r="S153" s="39"/>
      <c r="T153" s="39"/>
      <c r="V153" s="46"/>
      <c r="W153" s="51"/>
      <c r="Y153" s="51"/>
      <c r="Z153" s="51"/>
      <c r="AB153" s="51"/>
      <c r="AC153" s="51"/>
      <c r="AE153" s="51"/>
      <c r="AF153" s="51"/>
      <c r="AK153" s="52"/>
      <c r="AL153" s="52"/>
      <c r="AM153" s="53"/>
      <c r="AN153" s="53"/>
      <c r="AO153" s="53"/>
      <c r="AP153" s="53"/>
      <c r="AQ153" s="53"/>
    </row>
    <row r="154" spans="1:62" s="11" customFormat="1">
      <c r="A154" s="26">
        <v>21</v>
      </c>
      <c r="B154" s="26"/>
      <c r="C154" s="7" t="s">
        <v>5</v>
      </c>
      <c r="D154" s="36">
        <v>25.392509</v>
      </c>
      <c r="E154" s="36">
        <v>10.208270000000001</v>
      </c>
      <c r="F154" s="37">
        <v>-1.4879505E-4</v>
      </c>
      <c r="G154" s="36">
        <v>25.432535999999999</v>
      </c>
      <c r="H154" s="36">
        <v>5.6563290000000004</v>
      </c>
      <c r="I154" s="36"/>
      <c r="J154" s="36">
        <v>0.22240497000000001</v>
      </c>
      <c r="K154" s="36">
        <v>2.4874513999999999</v>
      </c>
      <c r="L154" s="54"/>
      <c r="M154" s="39">
        <f t="shared" si="39"/>
        <v>-1.5032553697331008</v>
      </c>
      <c r="N154" s="39">
        <f t="shared" si="40"/>
        <v>0.91125865217130542</v>
      </c>
      <c r="O154" s="10"/>
      <c r="R154" s="9"/>
      <c r="S154" s="39"/>
      <c r="T154" s="39"/>
      <c r="V154" s="46"/>
      <c r="W154" s="51"/>
      <c r="Y154" s="51"/>
      <c r="Z154" s="51"/>
      <c r="AB154" s="51"/>
      <c r="AC154" s="51"/>
      <c r="AE154" s="51"/>
      <c r="AF154" s="51"/>
      <c r="AK154" s="52"/>
      <c r="AL154" s="52"/>
      <c r="AM154" s="53"/>
      <c r="AN154" s="53"/>
      <c r="AO154" s="53"/>
      <c r="AP154" s="53"/>
      <c r="AQ154" s="53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</row>
    <row r="155" spans="1:62" s="11" customFormat="1">
      <c r="A155" s="26"/>
      <c r="B155" s="26"/>
      <c r="C155" s="7"/>
      <c r="D155" s="36"/>
      <c r="E155" s="36"/>
      <c r="F155" s="36"/>
      <c r="G155" s="36"/>
      <c r="H155" s="36"/>
      <c r="I155" s="36"/>
      <c r="J155" s="55"/>
      <c r="K155" s="55"/>
      <c r="L155" s="9"/>
      <c r="M155" s="9"/>
      <c r="N155" s="9"/>
      <c r="O155" s="9"/>
      <c r="P155" s="9"/>
      <c r="Q155" s="9"/>
      <c r="R155" s="9"/>
      <c r="S155" s="56"/>
      <c r="T155" s="56"/>
      <c r="V155" s="9"/>
    </row>
    <row r="156" spans="1:62" s="11" customFormat="1">
      <c r="A156" s="26">
        <v>22</v>
      </c>
      <c r="B156" s="31">
        <v>43637</v>
      </c>
      <c r="C156" s="26" t="s">
        <v>0</v>
      </c>
      <c r="D156" s="32">
        <v>2.5584377E-3</v>
      </c>
      <c r="E156" s="32">
        <v>9.7809048000000007E-4</v>
      </c>
      <c r="F156" s="33">
        <v>1.5429034000000001E-4</v>
      </c>
      <c r="G156" s="32">
        <v>1.1162558000000001E-3</v>
      </c>
      <c r="H156" s="32">
        <v>2.2431839999999999E-4</v>
      </c>
      <c r="I156" s="32"/>
      <c r="J156" s="32"/>
      <c r="K156" s="32"/>
      <c r="L156" s="9"/>
      <c r="M156" s="9"/>
      <c r="N156" s="9"/>
      <c r="O156" s="10"/>
      <c r="P156" s="9"/>
      <c r="Q156" s="9"/>
      <c r="R156" s="9"/>
      <c r="S156" s="39"/>
      <c r="T156" s="39"/>
      <c r="V156" s="40"/>
    </row>
    <row r="157" spans="1:62" s="11" customFormat="1">
      <c r="A157" s="26">
        <v>22</v>
      </c>
      <c r="B157" s="26"/>
      <c r="C157" s="7" t="s">
        <v>1</v>
      </c>
      <c r="D157" s="36">
        <v>36.606119</v>
      </c>
      <c r="E157" s="36">
        <v>14.796237</v>
      </c>
      <c r="F157" s="33">
        <v>1.4515869E-4</v>
      </c>
      <c r="G157" s="36">
        <v>35.537790999999999</v>
      </c>
      <c r="H157" s="36">
        <v>7.9242733999999997</v>
      </c>
      <c r="I157" s="36"/>
      <c r="J157" s="36">
        <v>0.22298142000000001</v>
      </c>
      <c r="K157" s="36">
        <v>2.4740209000000002</v>
      </c>
      <c r="L157" s="38"/>
      <c r="M157" s="39">
        <f>LN(J157)</f>
        <v>-1.5006668293788379</v>
      </c>
      <c r="N157" s="39">
        <f>LN(K157)</f>
        <v>0.90584472179233355</v>
      </c>
      <c r="O157" s="10"/>
      <c r="P157" s="40">
        <f t="array" ref="P157:Q158">LINEST(M157:M161,N157:N161,TRUE,TRUE)</f>
        <v>-0.50230669359033464</v>
      </c>
      <c r="Q157" s="40">
        <v>-1.045647861745028</v>
      </c>
      <c r="R157" s="9"/>
      <c r="S157" s="41">
        <f>EXP(Q157)*$S$4^P157</f>
        <v>0.21779834589449817</v>
      </c>
      <c r="T157" s="41">
        <f>S157*SQRT(Q158^2+(LN($S$4))^2*P158^2+(P157/$S$4)^2*$T$4^2-2*LN($S$4)*AVERAGE(N157:N161)*P158^2)</f>
        <v>5.1838946786326999E-5</v>
      </c>
      <c r="V157" s="19"/>
      <c r="AN157" s="42"/>
      <c r="AO157" s="43"/>
      <c r="AP157" s="43"/>
      <c r="AQ157" s="43"/>
      <c r="AS157" s="44"/>
      <c r="AT157" s="45"/>
      <c r="AU157" s="45"/>
      <c r="AV157" s="45"/>
      <c r="AW157" s="45"/>
      <c r="AX157" s="45"/>
      <c r="AY157" s="45"/>
      <c r="AZ157" s="45"/>
      <c r="BA157" s="45"/>
      <c r="BB157" s="45"/>
    </row>
    <row r="158" spans="1:62" s="11" customFormat="1">
      <c r="A158" s="26">
        <v>22</v>
      </c>
      <c r="B158" s="26"/>
      <c r="C158" s="7" t="s">
        <v>2</v>
      </c>
      <c r="D158" s="36">
        <v>36.010567000000002</v>
      </c>
      <c r="E158" s="36">
        <v>14.546721</v>
      </c>
      <c r="F158" s="33">
        <v>1.4562688E-4</v>
      </c>
      <c r="G158" s="36">
        <v>35.111460999999998</v>
      </c>
      <c r="H158" s="36">
        <v>7.8268567000000004</v>
      </c>
      <c r="I158" s="36"/>
      <c r="J158" s="36">
        <v>0.22291453999999999</v>
      </c>
      <c r="K158" s="36">
        <v>2.4755123999999999</v>
      </c>
      <c r="L158" s="38"/>
      <c r="M158" s="39">
        <f t="shared" ref="M158:M161" si="41">LN(J158)</f>
        <v>-1.5009668096724542</v>
      </c>
      <c r="N158" s="39">
        <f t="shared" ref="N158:N161" si="42">LN(K158)</f>
        <v>0.90644740489586817</v>
      </c>
      <c r="O158" s="10"/>
      <c r="P158" s="40">
        <v>3.8125009933096757E-3</v>
      </c>
      <c r="Q158" s="40">
        <v>3.4603418106089385E-3</v>
      </c>
      <c r="R158" s="9"/>
      <c r="S158" s="39"/>
      <c r="T158" s="39"/>
      <c r="V158" s="46"/>
      <c r="Y158" s="43"/>
      <c r="AB158" s="43"/>
      <c r="AE158" s="43"/>
    </row>
    <row r="159" spans="1:62" s="11" customFormat="1">
      <c r="A159" s="26">
        <v>22</v>
      </c>
      <c r="B159" s="26"/>
      <c r="C159" s="7" t="s">
        <v>3</v>
      </c>
      <c r="D159" s="36">
        <v>33.832102999999996</v>
      </c>
      <c r="E159" s="36">
        <v>13.652672000000001</v>
      </c>
      <c r="F159" s="33">
        <v>1.5111510000000001E-4</v>
      </c>
      <c r="G159" s="36">
        <v>33.306959999999997</v>
      </c>
      <c r="H159" s="36">
        <v>7.4209085000000004</v>
      </c>
      <c r="I159" s="36"/>
      <c r="J159" s="36">
        <v>0.22280341000000001</v>
      </c>
      <c r="K159" s="36">
        <v>2.4780619000000002</v>
      </c>
      <c r="L159" s="38"/>
      <c r="M159" s="39">
        <f t="shared" si="41"/>
        <v>-1.5014654658396684</v>
      </c>
      <c r="N159" s="39">
        <f t="shared" si="42"/>
        <v>0.90747676271739763</v>
      </c>
      <c r="O159" s="10"/>
      <c r="P159" s="47">
        <f>ABS(P158/P157)</f>
        <v>7.5899864404734181E-3</v>
      </c>
      <c r="Q159" s="47">
        <f>ABS(Q158/Q157)</f>
        <v>3.3092802435746886E-3</v>
      </c>
      <c r="R159" s="9"/>
      <c r="S159" s="39"/>
      <c r="T159" s="39"/>
      <c r="V159" s="46"/>
      <c r="W159" s="48"/>
      <c r="Y159" s="48"/>
      <c r="Z159" s="48"/>
      <c r="AB159" s="48"/>
      <c r="AC159" s="48"/>
      <c r="AE159" s="48"/>
      <c r="AF159" s="48"/>
      <c r="AM159" s="48"/>
      <c r="AN159" s="48"/>
      <c r="AR159" s="49"/>
      <c r="BA159" s="43"/>
      <c r="BB159" s="43"/>
    </row>
    <row r="160" spans="1:62" s="11" customFormat="1">
      <c r="A160" s="26">
        <v>22</v>
      </c>
      <c r="B160" s="26"/>
      <c r="C160" s="7" t="s">
        <v>4</v>
      </c>
      <c r="D160" s="36">
        <v>31.655096</v>
      </c>
      <c r="E160" s="36">
        <v>12.760185999999999</v>
      </c>
      <c r="F160" s="33">
        <v>1.3120212999999999E-4</v>
      </c>
      <c r="G160" s="36">
        <v>31.450970000000002</v>
      </c>
      <c r="H160" s="36">
        <v>7.0034969</v>
      </c>
      <c r="I160" s="36"/>
      <c r="J160" s="36">
        <v>0.22267977</v>
      </c>
      <c r="K160" s="36">
        <v>2.4807724000000002</v>
      </c>
      <c r="L160" s="38"/>
      <c r="M160" s="39">
        <f t="shared" si="41"/>
        <v>-1.5020205485396465</v>
      </c>
      <c r="N160" s="39">
        <f t="shared" si="42"/>
        <v>0.90856996329880868</v>
      </c>
      <c r="O160" s="10"/>
      <c r="R160" s="9"/>
      <c r="S160" s="39"/>
      <c r="T160" s="39"/>
      <c r="V160" s="46"/>
      <c r="W160" s="51"/>
      <c r="Y160" s="51"/>
      <c r="Z160" s="51"/>
      <c r="AB160" s="51"/>
      <c r="AC160" s="51"/>
      <c r="AE160" s="51"/>
      <c r="AF160" s="51"/>
      <c r="AK160" s="52"/>
      <c r="AL160" s="52"/>
      <c r="AM160" s="53"/>
      <c r="AN160" s="53"/>
      <c r="AO160" s="53"/>
      <c r="AP160" s="53"/>
      <c r="AQ160" s="53"/>
    </row>
    <row r="161" spans="1:62" s="11" customFormat="1">
      <c r="A161" s="26">
        <v>22</v>
      </c>
      <c r="B161" s="26"/>
      <c r="C161" s="7" t="s">
        <v>5</v>
      </c>
      <c r="D161" s="36">
        <v>28.304290999999999</v>
      </c>
      <c r="E161" s="36">
        <v>11.395376000000001</v>
      </c>
      <c r="F161" s="33">
        <v>1.2365392999999999E-4</v>
      </c>
      <c r="G161" s="36">
        <v>28.361616000000001</v>
      </c>
      <c r="H161" s="36">
        <v>6.3115221000000004</v>
      </c>
      <c r="I161" s="36"/>
      <c r="J161" s="36">
        <v>0.22253721000000001</v>
      </c>
      <c r="K161" s="36">
        <v>2.4838444000000002</v>
      </c>
      <c r="L161" s="54"/>
      <c r="M161" s="39">
        <f t="shared" si="41"/>
        <v>-1.5026609554031594</v>
      </c>
      <c r="N161" s="39">
        <f t="shared" si="42"/>
        <v>0.9098075212074378</v>
      </c>
      <c r="O161" s="10"/>
      <c r="R161" s="9"/>
      <c r="S161" s="39"/>
      <c r="T161" s="39"/>
      <c r="V161" s="46"/>
      <c r="W161" s="51"/>
      <c r="Y161" s="51"/>
      <c r="Z161" s="51"/>
      <c r="AB161" s="51"/>
      <c r="AC161" s="51"/>
      <c r="AE161" s="51"/>
      <c r="AF161" s="51"/>
      <c r="AK161" s="52"/>
      <c r="AL161" s="52"/>
      <c r="AM161" s="53"/>
      <c r="AN161" s="53"/>
      <c r="AO161" s="53"/>
      <c r="AP161" s="53"/>
      <c r="AQ161" s="53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</row>
    <row r="162" spans="1:62" s="11" customFormat="1">
      <c r="A162" s="6"/>
      <c r="B162" s="7"/>
      <c r="C162" s="7"/>
      <c r="D162" s="36"/>
      <c r="E162" s="36"/>
      <c r="F162" s="36"/>
      <c r="G162" s="36"/>
      <c r="H162" s="36"/>
      <c r="I162" s="36"/>
      <c r="J162" s="55"/>
      <c r="K162" s="55"/>
      <c r="L162" s="9"/>
      <c r="M162" s="9"/>
      <c r="N162" s="9"/>
      <c r="O162" s="9"/>
      <c r="P162" s="9"/>
      <c r="Q162" s="9"/>
      <c r="R162" s="9"/>
      <c r="S162" s="56"/>
      <c r="T162" s="56"/>
      <c r="V162" s="9"/>
    </row>
    <row r="163" spans="1:62" s="11" customFormat="1">
      <c r="A163" s="26">
        <v>23</v>
      </c>
      <c r="B163" s="31">
        <v>43637</v>
      </c>
      <c r="C163" s="26" t="s">
        <v>0</v>
      </c>
      <c r="D163" s="32">
        <v>2.5584377E-3</v>
      </c>
      <c r="E163" s="32">
        <v>9.7809048000000007E-4</v>
      </c>
      <c r="F163" s="33">
        <v>1.5429034000000001E-4</v>
      </c>
      <c r="G163" s="32">
        <v>1.1162558000000001E-3</v>
      </c>
      <c r="H163" s="32">
        <v>2.2431839999999999E-4</v>
      </c>
      <c r="I163" s="32"/>
      <c r="J163" s="32"/>
      <c r="K163" s="32"/>
      <c r="L163" s="9"/>
      <c r="M163" s="9"/>
      <c r="N163" s="9"/>
      <c r="O163" s="10"/>
      <c r="P163" s="9"/>
      <c r="Q163" s="9"/>
      <c r="R163" s="9"/>
      <c r="S163" s="39"/>
      <c r="T163" s="39"/>
      <c r="V163" s="40"/>
    </row>
    <row r="164" spans="1:62" s="11" customFormat="1">
      <c r="A164" s="26">
        <v>23</v>
      </c>
      <c r="B164" s="26"/>
      <c r="C164" s="7" t="s">
        <v>1</v>
      </c>
      <c r="D164" s="36">
        <v>38.905278000000003</v>
      </c>
      <c r="E164" s="36">
        <v>15.718056000000001</v>
      </c>
      <c r="F164" s="33">
        <v>1.2554216000000001E-4</v>
      </c>
      <c r="G164" s="36">
        <v>37.228482</v>
      </c>
      <c r="H164" s="36">
        <v>8.2993898999999995</v>
      </c>
      <c r="I164" s="36"/>
      <c r="J164" s="36">
        <v>0.22293114999999999</v>
      </c>
      <c r="K164" s="36">
        <v>2.4751979</v>
      </c>
      <c r="L164" s="38"/>
      <c r="M164" s="39">
        <f>LN(J164)</f>
        <v>-1.5008922995880001</v>
      </c>
      <c r="N164" s="39">
        <f>LN(K164)</f>
        <v>0.90632035242001507</v>
      </c>
      <c r="O164" s="10"/>
      <c r="P164" s="40">
        <f t="array" ref="P164:Q165">LINEST(M164:M168,N164:N168,TRUE,TRUE)</f>
        <v>-0.50184311490001698</v>
      </c>
      <c r="Q164" s="40">
        <v>-1.0460497216625226</v>
      </c>
      <c r="R164" s="9"/>
      <c r="S164" s="41">
        <f>EXP(Q164)*$S$4^P164</f>
        <v>0.21780701062293137</v>
      </c>
      <c r="T164" s="41">
        <f>S164*SQRT(Q165^2+(LN($S$4))^2*P165^2+(P164/$S$4)^2*$T$4^2-2*LN($S$4)*AVERAGE(N164:N168)*P165^2)</f>
        <v>5.1887728209442277E-5</v>
      </c>
      <c r="V164" s="19"/>
      <c r="AN164" s="42"/>
      <c r="AO164" s="43"/>
      <c r="AP164" s="43"/>
      <c r="AQ164" s="43"/>
      <c r="AS164" s="44"/>
      <c r="AT164" s="45"/>
      <c r="AU164" s="45"/>
      <c r="AV164" s="45"/>
      <c r="AW164" s="45"/>
      <c r="AX164" s="45"/>
      <c r="AY164" s="45"/>
      <c r="AZ164" s="45"/>
      <c r="BA164" s="45"/>
      <c r="BB164" s="45"/>
    </row>
    <row r="165" spans="1:62" s="11" customFormat="1">
      <c r="A165" s="26">
        <v>23</v>
      </c>
      <c r="B165" s="26"/>
      <c r="C165" s="7" t="s">
        <v>2</v>
      </c>
      <c r="D165" s="36">
        <v>35.960833999999998</v>
      </c>
      <c r="E165" s="36">
        <v>14.511946</v>
      </c>
      <c r="F165" s="33">
        <v>1.3495673E-4</v>
      </c>
      <c r="G165" s="36">
        <v>34.995395000000002</v>
      </c>
      <c r="H165" s="36">
        <v>7.7973029</v>
      </c>
      <c r="I165" s="36"/>
      <c r="J165" s="36">
        <v>0.22280921000000001</v>
      </c>
      <c r="K165" s="36">
        <v>2.4780198000000002</v>
      </c>
      <c r="L165" s="38"/>
      <c r="M165" s="39">
        <f t="shared" ref="M165:M168" si="43">LN(J165)</f>
        <v>-1.5014394342609383</v>
      </c>
      <c r="N165" s="39">
        <f t="shared" ref="N165:N168" si="44">LN(K165)</f>
        <v>0.90745977348979834</v>
      </c>
      <c r="O165" s="10"/>
      <c r="P165" s="40">
        <v>3.8808212260679894E-3</v>
      </c>
      <c r="Q165" s="40">
        <v>3.5249871860048433E-3</v>
      </c>
      <c r="R165" s="9"/>
      <c r="S165" s="39"/>
      <c r="T165" s="39"/>
      <c r="V165" s="46"/>
      <c r="Y165" s="43"/>
      <c r="AB165" s="43"/>
      <c r="AE165" s="43"/>
    </row>
    <row r="166" spans="1:62" s="11" customFormat="1">
      <c r="A166" s="26">
        <v>23</v>
      </c>
      <c r="B166" s="26"/>
      <c r="C166" s="7" t="s">
        <v>3</v>
      </c>
      <c r="D166" s="36">
        <v>35.080922000000001</v>
      </c>
      <c r="E166" s="36">
        <v>14.147448000000001</v>
      </c>
      <c r="F166" s="33">
        <v>1.2832307999999999E-4</v>
      </c>
      <c r="G166" s="36">
        <v>34.326560999999998</v>
      </c>
      <c r="H166" s="36">
        <v>7.6456379999999999</v>
      </c>
      <c r="I166" s="36"/>
      <c r="J166" s="36">
        <v>0.22273224</v>
      </c>
      <c r="K166" s="36">
        <v>2.4796695999999998</v>
      </c>
      <c r="L166" s="38"/>
      <c r="M166" s="39">
        <f t="shared" si="43"/>
        <v>-1.5017849464496054</v>
      </c>
      <c r="N166" s="39">
        <f t="shared" si="44"/>
        <v>0.90812532549509306</v>
      </c>
      <c r="O166" s="10"/>
      <c r="P166" s="47">
        <f>ABS(P165/P164)</f>
        <v>7.733136334531902E-3</v>
      </c>
      <c r="Q166" s="47">
        <f>ABS(Q165/Q164)</f>
        <v>3.3698084450540845E-3</v>
      </c>
      <c r="R166" s="9"/>
      <c r="S166" s="39"/>
      <c r="T166" s="39"/>
      <c r="V166" s="46"/>
      <c r="W166" s="48"/>
      <c r="Y166" s="48"/>
      <c r="Z166" s="48"/>
      <c r="AB166" s="48"/>
      <c r="AC166" s="48"/>
      <c r="AE166" s="48"/>
      <c r="AF166" s="48"/>
      <c r="AM166" s="48"/>
      <c r="AN166" s="48"/>
      <c r="AR166" s="49"/>
      <c r="BA166" s="43"/>
      <c r="BB166" s="43"/>
    </row>
    <row r="167" spans="1:62" s="11" customFormat="1">
      <c r="A167" s="26">
        <v>23</v>
      </c>
      <c r="B167" s="26"/>
      <c r="C167" s="7" t="s">
        <v>4</v>
      </c>
      <c r="D167" s="36">
        <v>32.275846000000001</v>
      </c>
      <c r="E167" s="36">
        <v>13.001723999999999</v>
      </c>
      <c r="F167" s="33">
        <v>1.2168312E-4</v>
      </c>
      <c r="G167" s="36">
        <v>31.906925000000001</v>
      </c>
      <c r="H167" s="36">
        <v>7.1027782000000004</v>
      </c>
      <c r="I167" s="36"/>
      <c r="J167" s="36">
        <v>0.22260912999999999</v>
      </c>
      <c r="K167" s="36">
        <v>2.4824335</v>
      </c>
      <c r="L167" s="38"/>
      <c r="M167" s="39">
        <f t="shared" si="43"/>
        <v>-1.5023378257077618</v>
      </c>
      <c r="N167" s="39">
        <f t="shared" si="44"/>
        <v>0.90923932906581062</v>
      </c>
      <c r="O167" s="10"/>
      <c r="P167" s="50"/>
      <c r="Q167" s="50"/>
      <c r="R167" s="9"/>
      <c r="S167" s="39"/>
      <c r="T167" s="39"/>
      <c r="V167" s="46"/>
      <c r="W167" s="51"/>
      <c r="Y167" s="51"/>
      <c r="Z167" s="51"/>
      <c r="AB167" s="51"/>
      <c r="AC167" s="51"/>
      <c r="AE167" s="51"/>
      <c r="AF167" s="51"/>
      <c r="AK167" s="52"/>
      <c r="AL167" s="52"/>
      <c r="AM167" s="53"/>
      <c r="AN167" s="53"/>
      <c r="AO167" s="53"/>
      <c r="AP167" s="53"/>
      <c r="AQ167" s="53"/>
    </row>
    <row r="168" spans="1:62" s="11" customFormat="1">
      <c r="A168" s="26">
        <v>23</v>
      </c>
      <c r="B168" s="26"/>
      <c r="C168" s="7" t="s">
        <v>5</v>
      </c>
      <c r="D168" s="36">
        <v>29.088352</v>
      </c>
      <c r="E168" s="36">
        <v>11.704124</v>
      </c>
      <c r="F168" s="33">
        <v>1.0622352E-4</v>
      </c>
      <c r="G168" s="36">
        <v>29.021811</v>
      </c>
      <c r="H168" s="36">
        <v>6.4566622000000002</v>
      </c>
      <c r="I168" s="36"/>
      <c r="J168" s="36">
        <v>0.22247602</v>
      </c>
      <c r="K168" s="36">
        <v>2.4853109</v>
      </c>
      <c r="L168" s="54"/>
      <c r="M168" s="39">
        <f t="shared" si="43"/>
        <v>-1.502935958464914</v>
      </c>
      <c r="N168" s="39">
        <f t="shared" si="44"/>
        <v>0.91039776238688952</v>
      </c>
      <c r="O168" s="10"/>
      <c r="R168" s="9"/>
      <c r="S168" s="39"/>
      <c r="T168" s="39"/>
      <c r="V168" s="46"/>
      <c r="W168" s="51"/>
      <c r="Y168" s="51"/>
      <c r="Z168" s="51"/>
      <c r="AB168" s="51"/>
      <c r="AC168" s="51"/>
      <c r="AE168" s="51"/>
      <c r="AF168" s="51"/>
      <c r="AK168" s="52"/>
      <c r="AL168" s="52"/>
      <c r="AM168" s="53"/>
      <c r="AN168" s="53"/>
      <c r="AO168" s="53"/>
      <c r="AP168" s="53"/>
      <c r="AQ168" s="53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</row>
    <row r="169" spans="1:62" s="11" customFormat="1">
      <c r="A169" s="6"/>
      <c r="B169" s="7"/>
      <c r="C169" s="7"/>
      <c r="D169" s="36"/>
      <c r="E169" s="36"/>
      <c r="F169" s="36"/>
      <c r="G169" s="36"/>
      <c r="H169" s="36"/>
      <c r="I169" s="36"/>
      <c r="J169" s="55"/>
      <c r="K169" s="55"/>
      <c r="L169" s="9"/>
      <c r="M169" s="9"/>
      <c r="N169" s="9"/>
      <c r="O169" s="9"/>
      <c r="P169" s="9"/>
      <c r="Q169" s="9"/>
      <c r="R169" s="9"/>
      <c r="S169" s="56"/>
      <c r="T169" s="56"/>
      <c r="V169" s="9"/>
    </row>
    <row r="170" spans="1:62" s="11" customFormat="1">
      <c r="A170" s="26">
        <v>24</v>
      </c>
      <c r="B170" s="31">
        <v>43637</v>
      </c>
      <c r="C170" s="26" t="s">
        <v>0</v>
      </c>
      <c r="D170" s="32">
        <v>2.5584377E-3</v>
      </c>
      <c r="E170" s="32">
        <v>9.7809048000000007E-4</v>
      </c>
      <c r="F170" s="33">
        <v>1.5429034000000001E-4</v>
      </c>
      <c r="G170" s="32">
        <v>1.1162558000000001E-3</v>
      </c>
      <c r="H170" s="32">
        <v>2.2431839999999999E-4</v>
      </c>
      <c r="I170" s="32"/>
      <c r="J170" s="32"/>
      <c r="K170" s="32"/>
      <c r="L170" s="9"/>
      <c r="M170" s="9"/>
      <c r="N170" s="9"/>
      <c r="O170" s="10"/>
      <c r="P170" s="9"/>
      <c r="Q170" s="9"/>
      <c r="R170" s="9"/>
      <c r="S170" s="39"/>
      <c r="T170" s="39"/>
      <c r="V170" s="40"/>
    </row>
    <row r="171" spans="1:62" s="11" customFormat="1">
      <c r="A171" s="26">
        <v>24</v>
      </c>
      <c r="B171" s="26"/>
      <c r="C171" s="7" t="s">
        <v>1</v>
      </c>
      <c r="D171" s="36">
        <v>40.186870999999996</v>
      </c>
      <c r="E171" s="36">
        <v>16.228663000000001</v>
      </c>
      <c r="F171" s="33">
        <v>1.203468E-4</v>
      </c>
      <c r="G171" s="36">
        <v>38.273842999999999</v>
      </c>
      <c r="H171" s="36">
        <v>8.5306783999999993</v>
      </c>
      <c r="I171" s="36"/>
      <c r="J171" s="36">
        <v>0.22288526</v>
      </c>
      <c r="K171" s="36">
        <v>2.4762917999999998</v>
      </c>
      <c r="L171" s="38"/>
      <c r="M171" s="39">
        <f>LN(J171)</f>
        <v>-1.5010981690855454</v>
      </c>
      <c r="N171" s="39">
        <f>LN(K171)</f>
        <v>0.90676219925160462</v>
      </c>
      <c r="O171" s="10"/>
      <c r="P171" s="40">
        <f t="array" ref="P171:Q172">LINEST(M171:M175,N171:N175,TRUE,TRUE)</f>
        <v>-0.50543081366611531</v>
      </c>
      <c r="Q171" s="40">
        <v>-1.0427736056070454</v>
      </c>
      <c r="R171" s="9"/>
      <c r="S171" s="41">
        <f>EXP(Q171)*$S$4^P171</f>
        <v>0.2177761245846106</v>
      </c>
      <c r="T171" s="41">
        <f>S171*SQRT(Q172^2+(LN($S$4))^2*P172^2+(P171/$S$4)^2*$T$4^2-2*LN($S$4)*AVERAGE(N171:N175)*P172^2)</f>
        <v>6.1922523359792333E-5</v>
      </c>
      <c r="V171" s="19"/>
      <c r="AN171" s="42"/>
      <c r="AO171" s="43"/>
      <c r="AP171" s="43"/>
      <c r="AQ171" s="43"/>
      <c r="AS171" s="44"/>
      <c r="AT171" s="45"/>
      <c r="AU171" s="45"/>
      <c r="AV171" s="45"/>
      <c r="AW171" s="45"/>
      <c r="AX171" s="45"/>
      <c r="AY171" s="45"/>
      <c r="AZ171" s="45"/>
      <c r="BA171" s="45"/>
      <c r="BB171" s="45"/>
    </row>
    <row r="172" spans="1:62" s="11" customFormat="1">
      <c r="A172" s="26">
        <v>24</v>
      </c>
      <c r="B172" s="26"/>
      <c r="C172" s="7" t="s">
        <v>2</v>
      </c>
      <c r="D172" s="36">
        <v>37.154733</v>
      </c>
      <c r="E172" s="36">
        <v>14.987978999999999</v>
      </c>
      <c r="F172" s="33">
        <v>1.1663068999999999E-4</v>
      </c>
      <c r="G172" s="36">
        <v>36.006926999999997</v>
      </c>
      <c r="H172" s="36">
        <v>8.0212845999999995</v>
      </c>
      <c r="I172" s="36"/>
      <c r="J172" s="36">
        <v>0.22277037999999999</v>
      </c>
      <c r="K172" s="36">
        <v>2.4789739000000002</v>
      </c>
      <c r="L172" s="38"/>
      <c r="M172" s="39">
        <f t="shared" ref="M172:M175" si="45">LN(J172)</f>
        <v>-1.5016137241115945</v>
      </c>
      <c r="N172" s="39">
        <f t="shared" ref="N172:N175" si="46">LN(K172)</f>
        <v>0.90784472455874243</v>
      </c>
      <c r="O172" s="10"/>
      <c r="P172" s="40">
        <v>5.2770593619958662E-3</v>
      </c>
      <c r="Q172" s="40">
        <v>4.7964369215004578E-3</v>
      </c>
      <c r="R172" s="9"/>
      <c r="S172" s="39"/>
      <c r="T172" s="39"/>
      <c r="V172" s="46"/>
      <c r="Y172" s="43"/>
      <c r="AB172" s="43"/>
      <c r="AE172" s="43"/>
    </row>
    <row r="173" spans="1:62" s="11" customFormat="1">
      <c r="A173" s="26">
        <v>24</v>
      </c>
      <c r="B173" s="26"/>
      <c r="C173" s="7" t="s">
        <v>3</v>
      </c>
      <c r="D173" s="36">
        <v>34.676385000000003</v>
      </c>
      <c r="E173" s="36">
        <v>13.974539999999999</v>
      </c>
      <c r="F173" s="33">
        <v>1.1016946E-4</v>
      </c>
      <c r="G173" s="36">
        <v>33.983918000000003</v>
      </c>
      <c r="H173" s="36">
        <v>7.5669161000000003</v>
      </c>
      <c r="I173" s="36"/>
      <c r="J173" s="36">
        <v>0.22266164999999999</v>
      </c>
      <c r="K173" s="36">
        <v>2.4813988</v>
      </c>
      <c r="L173" s="38"/>
      <c r="M173" s="39">
        <f t="shared" si="45"/>
        <v>-1.5021019243075238</v>
      </c>
      <c r="N173" s="39">
        <f t="shared" si="46"/>
        <v>0.90882243342854829</v>
      </c>
      <c r="O173" s="10"/>
      <c r="P173" s="47">
        <f>ABS(P172/P171)</f>
        <v>1.0440715562470358E-2</v>
      </c>
      <c r="Q173" s="47">
        <f>ABS(Q172/Q171)</f>
        <v>4.5996915300788007E-3</v>
      </c>
      <c r="R173" s="9"/>
      <c r="S173" s="39"/>
      <c r="T173" s="39"/>
      <c r="V173" s="46"/>
      <c r="W173" s="48"/>
      <c r="Y173" s="48"/>
      <c r="Z173" s="48"/>
      <c r="AB173" s="48"/>
      <c r="AC173" s="48"/>
      <c r="AE173" s="48"/>
      <c r="AF173" s="48"/>
      <c r="AM173" s="48"/>
      <c r="AN173" s="48"/>
      <c r="AR173" s="49"/>
      <c r="BA173" s="43"/>
      <c r="BB173" s="43"/>
    </row>
    <row r="174" spans="1:62" s="11" customFormat="1">
      <c r="A174" s="26">
        <v>24</v>
      </c>
      <c r="B174" s="26"/>
      <c r="C174" s="7" t="s">
        <v>4</v>
      </c>
      <c r="D174" s="36">
        <v>30.600643000000002</v>
      </c>
      <c r="E174" s="36">
        <v>12.316554999999999</v>
      </c>
      <c r="F174" s="33">
        <v>9.8860746999999995E-5</v>
      </c>
      <c r="G174" s="36">
        <v>30.362053</v>
      </c>
      <c r="H174" s="36">
        <v>6.7560510999999996</v>
      </c>
      <c r="I174" s="36"/>
      <c r="J174" s="36">
        <v>0.22251607000000001</v>
      </c>
      <c r="K174" s="36">
        <v>2.4845172999999998</v>
      </c>
      <c r="L174" s="38"/>
      <c r="M174" s="39">
        <f t="shared" si="45"/>
        <v>-1.5027559552648204</v>
      </c>
      <c r="N174" s="39">
        <f t="shared" si="46"/>
        <v>0.91007839520765965</v>
      </c>
      <c r="O174" s="10"/>
      <c r="P174" s="50"/>
      <c r="Q174" s="50"/>
      <c r="R174" s="9"/>
      <c r="S174" s="39"/>
      <c r="T174" s="39"/>
      <c r="V174" s="46"/>
      <c r="W174" s="51"/>
      <c r="Y174" s="51"/>
      <c r="Z174" s="51"/>
      <c r="AB174" s="51"/>
      <c r="AC174" s="51"/>
      <c r="AE174" s="51"/>
      <c r="AF174" s="51"/>
      <c r="AK174" s="52"/>
      <c r="AL174" s="52"/>
      <c r="AM174" s="53"/>
      <c r="AN174" s="53"/>
      <c r="AO174" s="53"/>
      <c r="AP174" s="53"/>
      <c r="AQ174" s="53"/>
    </row>
    <row r="175" spans="1:62" s="11" customFormat="1">
      <c r="A175" s="26">
        <v>24</v>
      </c>
      <c r="B175" s="26"/>
      <c r="C175" s="7" t="s">
        <v>5</v>
      </c>
      <c r="D175" s="36">
        <v>28.110050000000001</v>
      </c>
      <c r="E175" s="36">
        <v>11.302595</v>
      </c>
      <c r="F175" s="33">
        <v>9.1896478999999999E-5</v>
      </c>
      <c r="G175" s="36">
        <v>28.089086999999999</v>
      </c>
      <c r="H175" s="36">
        <v>6.2469934</v>
      </c>
      <c r="I175" s="36"/>
      <c r="J175" s="36">
        <v>0.22239913</v>
      </c>
      <c r="K175" s="36">
        <v>2.4870497999999999</v>
      </c>
      <c r="L175" s="54"/>
      <c r="M175" s="39">
        <f t="shared" si="45"/>
        <v>-1.5032816284838648</v>
      </c>
      <c r="N175" s="39">
        <f t="shared" si="46"/>
        <v>0.91109718874623979</v>
      </c>
      <c r="O175" s="10"/>
      <c r="R175" s="9"/>
      <c r="S175" s="39"/>
      <c r="T175" s="39"/>
      <c r="V175" s="46"/>
      <c r="W175" s="51"/>
      <c r="Y175" s="51"/>
      <c r="Z175" s="51"/>
      <c r="AB175" s="51"/>
      <c r="AC175" s="51"/>
      <c r="AE175" s="51"/>
      <c r="AF175" s="51"/>
      <c r="AK175" s="52"/>
      <c r="AL175" s="52"/>
      <c r="AM175" s="53"/>
      <c r="AN175" s="53"/>
      <c r="AO175" s="53"/>
      <c r="AP175" s="53"/>
      <c r="AQ175" s="53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</row>
    <row r="176" spans="1:62" s="11" customFormat="1">
      <c r="A176" s="6"/>
      <c r="B176" s="7"/>
      <c r="C176" s="7"/>
      <c r="D176" s="36"/>
      <c r="E176" s="36"/>
      <c r="F176" s="36"/>
      <c r="G176" s="36"/>
      <c r="H176" s="36"/>
      <c r="I176" s="36"/>
      <c r="J176" s="55"/>
      <c r="K176" s="55"/>
      <c r="L176" s="9"/>
      <c r="M176" s="9"/>
      <c r="N176" s="9"/>
      <c r="O176" s="9"/>
      <c r="P176" s="9"/>
      <c r="Q176" s="9"/>
      <c r="R176" s="9"/>
      <c r="S176" s="56"/>
      <c r="T176" s="56"/>
      <c r="V176" s="9"/>
    </row>
    <row r="177" spans="1:62" s="11" customFormat="1">
      <c r="A177" s="26">
        <v>25</v>
      </c>
      <c r="B177" s="31">
        <v>43637</v>
      </c>
      <c r="C177" s="26" t="s">
        <v>0</v>
      </c>
      <c r="D177" s="32">
        <v>2.5584377E-3</v>
      </c>
      <c r="E177" s="32">
        <v>9.7809048000000007E-4</v>
      </c>
      <c r="F177" s="33">
        <v>1.5429034000000001E-4</v>
      </c>
      <c r="G177" s="32">
        <v>1.1162558000000001E-3</v>
      </c>
      <c r="H177" s="32">
        <v>2.2431839999999999E-4</v>
      </c>
      <c r="I177" s="32"/>
      <c r="J177" s="32"/>
      <c r="K177" s="32"/>
      <c r="L177" s="9"/>
      <c r="M177" s="9"/>
      <c r="N177" s="9"/>
      <c r="O177" s="10"/>
      <c r="P177" s="9"/>
      <c r="Q177" s="9"/>
      <c r="R177" s="9"/>
      <c r="S177" s="39"/>
      <c r="T177" s="39"/>
      <c r="V177" s="40"/>
    </row>
    <row r="178" spans="1:62" s="11" customFormat="1">
      <c r="A178" s="26">
        <v>25</v>
      </c>
      <c r="B178" s="26"/>
      <c r="C178" s="7" t="s">
        <v>1</v>
      </c>
      <c r="D178" s="36">
        <v>39.350057</v>
      </c>
      <c r="E178" s="36">
        <v>15.882927</v>
      </c>
      <c r="F178" s="33">
        <v>9.6575913E-5</v>
      </c>
      <c r="G178" s="36">
        <v>37.607019999999999</v>
      </c>
      <c r="H178" s="36">
        <v>8.3800957</v>
      </c>
      <c r="I178" s="36"/>
      <c r="J178" s="36">
        <v>0.22283312</v>
      </c>
      <c r="K178" s="36">
        <v>2.4775105000000002</v>
      </c>
      <c r="L178" s="38"/>
      <c r="M178" s="39">
        <f>LN(J178)</f>
        <v>-1.5013321284759473</v>
      </c>
      <c r="N178" s="39">
        <f>LN(K178)</f>
        <v>0.90725422535631473</v>
      </c>
      <c r="O178" s="10"/>
      <c r="P178" s="40">
        <f t="array" ref="P178:Q179">LINEST(M178:M182,N178:N182,TRUE,TRUE)</f>
        <v>-0.50428473200767743</v>
      </c>
      <c r="Q178" s="40">
        <v>-1.0438086357577061</v>
      </c>
      <c r="R178" s="9"/>
      <c r="S178" s="41">
        <f>EXP(Q178)*$S$4^P178</f>
        <v>0.21778849887061541</v>
      </c>
      <c r="T178" s="41">
        <f>S178*SQRT(Q179^2+(LN($S$4))^2*P179^2+(P178/$S$4)^2*$T$4^2-2*LN($S$4)*AVERAGE(N178:N182)*P179^2)</f>
        <v>4.578315604623454E-5</v>
      </c>
      <c r="V178" s="19"/>
      <c r="AN178" s="42"/>
      <c r="AO178" s="43"/>
      <c r="AP178" s="43"/>
      <c r="AQ178" s="43"/>
      <c r="AS178" s="44"/>
      <c r="AT178" s="45"/>
      <c r="AU178" s="45"/>
      <c r="AV178" s="45"/>
      <c r="AW178" s="45"/>
      <c r="AX178" s="45"/>
      <c r="AY178" s="45"/>
      <c r="AZ178" s="45"/>
      <c r="BA178" s="45"/>
      <c r="BB178" s="45"/>
    </row>
    <row r="179" spans="1:62" s="11" customFormat="1">
      <c r="A179" s="26">
        <v>25</v>
      </c>
      <c r="B179" s="26"/>
      <c r="C179" s="7" t="s">
        <v>2</v>
      </c>
      <c r="D179" s="36">
        <v>38.122132999999998</v>
      </c>
      <c r="E179" s="36">
        <v>15.37649</v>
      </c>
      <c r="F179" s="33">
        <v>1.0634807E-4</v>
      </c>
      <c r="G179" s="36">
        <v>36.830427</v>
      </c>
      <c r="H179" s="36">
        <v>8.2042450999999996</v>
      </c>
      <c r="I179" s="36"/>
      <c r="J179" s="36">
        <v>0.22275722000000001</v>
      </c>
      <c r="K179" s="36">
        <v>2.4792500999999998</v>
      </c>
      <c r="L179" s="38"/>
      <c r="M179" s="39">
        <f t="shared" ref="M179:M182" si="47">LN(J179)</f>
        <v>-1.5016728001374291</v>
      </c>
      <c r="N179" s="39">
        <f t="shared" ref="N179:N182" si="48">LN(K179)</f>
        <v>0.90795613541887521</v>
      </c>
      <c r="O179" s="10"/>
      <c r="P179" s="40">
        <v>2.9803364860879105E-3</v>
      </c>
      <c r="Q179" s="40">
        <v>2.7095440247597189E-3</v>
      </c>
      <c r="R179" s="9"/>
      <c r="S179" s="39"/>
      <c r="T179" s="39"/>
      <c r="V179" s="46"/>
      <c r="Y179" s="43"/>
      <c r="AB179" s="43"/>
      <c r="AE179" s="43"/>
    </row>
    <row r="180" spans="1:62" s="11" customFormat="1">
      <c r="A180" s="26">
        <v>25</v>
      </c>
      <c r="B180" s="26"/>
      <c r="C180" s="7" t="s">
        <v>3</v>
      </c>
      <c r="D180" s="36">
        <v>34.103394000000002</v>
      </c>
      <c r="E180" s="36">
        <v>13.738593</v>
      </c>
      <c r="F180" s="33">
        <v>9.615243E-5</v>
      </c>
      <c r="G180" s="36">
        <v>33.453952999999998</v>
      </c>
      <c r="H180" s="36">
        <v>7.4474988</v>
      </c>
      <c r="I180" s="36"/>
      <c r="J180" s="36">
        <v>0.22261908</v>
      </c>
      <c r="K180" s="36">
        <v>2.4823129000000002</v>
      </c>
      <c r="L180" s="38"/>
      <c r="M180" s="39">
        <f t="shared" si="47"/>
        <v>-1.5022931295282378</v>
      </c>
      <c r="N180" s="39">
        <f t="shared" si="48"/>
        <v>0.90919074652390131</v>
      </c>
      <c r="O180" s="10"/>
      <c r="P180" s="47">
        <f>ABS(P179/P178)</f>
        <v>5.9100272066982523E-3</v>
      </c>
      <c r="Q180" s="47">
        <f>ABS(Q179/Q178)</f>
        <v>2.5958244949687037E-3</v>
      </c>
      <c r="R180" s="9"/>
      <c r="S180" s="39"/>
      <c r="T180" s="39"/>
      <c r="V180" s="46"/>
      <c r="W180" s="48"/>
      <c r="Y180" s="48"/>
      <c r="Z180" s="48"/>
      <c r="AB180" s="48"/>
      <c r="AC180" s="48"/>
      <c r="AE180" s="48"/>
      <c r="AF180" s="48"/>
      <c r="AM180" s="48"/>
      <c r="AN180" s="48"/>
      <c r="AR180" s="49"/>
      <c r="BA180" s="43"/>
      <c r="BB180" s="43"/>
    </row>
    <row r="181" spans="1:62" s="11" customFormat="1">
      <c r="A181" s="26">
        <v>25</v>
      </c>
      <c r="B181" s="26"/>
      <c r="C181" s="7" t="s">
        <v>4</v>
      </c>
      <c r="D181" s="36">
        <v>31.787983000000001</v>
      </c>
      <c r="E181" s="36">
        <v>12.794909000000001</v>
      </c>
      <c r="F181" s="33">
        <v>9.1925932999999997E-5</v>
      </c>
      <c r="G181" s="36">
        <v>31.446849</v>
      </c>
      <c r="H181" s="36">
        <v>6.9976710000000004</v>
      </c>
      <c r="I181" s="36"/>
      <c r="J181" s="36">
        <v>0.22252372000000001</v>
      </c>
      <c r="K181" s="36">
        <v>2.484426</v>
      </c>
      <c r="L181" s="38"/>
      <c r="M181" s="39">
        <f t="shared" si="47"/>
        <v>-1.5027215763163639</v>
      </c>
      <c r="N181" s="39">
        <f t="shared" si="48"/>
        <v>0.91004164695174372</v>
      </c>
      <c r="O181" s="10"/>
      <c r="P181" s="50"/>
      <c r="Q181" s="50"/>
      <c r="R181" s="9"/>
      <c r="S181" s="39"/>
      <c r="T181" s="39"/>
      <c r="V181" s="46"/>
      <c r="W181" s="51"/>
      <c r="Y181" s="51"/>
      <c r="Z181" s="51"/>
      <c r="AB181" s="51"/>
      <c r="AC181" s="51"/>
      <c r="AE181" s="51"/>
      <c r="AF181" s="51"/>
      <c r="AK181" s="52"/>
      <c r="AL181" s="52"/>
      <c r="AM181" s="53"/>
      <c r="AN181" s="53"/>
      <c r="AO181" s="53"/>
      <c r="AP181" s="53"/>
      <c r="AQ181" s="53"/>
    </row>
    <row r="182" spans="1:62" s="11" customFormat="1">
      <c r="A182" s="26">
        <v>25</v>
      </c>
      <c r="B182" s="26"/>
      <c r="C182" s="7" t="s">
        <v>5</v>
      </c>
      <c r="D182" s="36">
        <v>28.308007</v>
      </c>
      <c r="E182" s="36">
        <v>11.380457</v>
      </c>
      <c r="F182" s="33">
        <v>7.0400561999999994E-5</v>
      </c>
      <c r="G182" s="36">
        <v>28.266309</v>
      </c>
      <c r="H182" s="36">
        <v>6.2859999999999996</v>
      </c>
      <c r="I182" s="36"/>
      <c r="J182" s="36">
        <v>0.22238424000000001</v>
      </c>
      <c r="K182" s="36">
        <v>2.4874377000000001</v>
      </c>
      <c r="L182" s="54"/>
      <c r="M182" s="39">
        <f t="shared" si="47"/>
        <v>-1.5033485824259851</v>
      </c>
      <c r="N182" s="39">
        <f t="shared" si="48"/>
        <v>0.91125314451084327</v>
      </c>
      <c r="O182" s="10"/>
      <c r="R182" s="9"/>
      <c r="S182" s="39"/>
      <c r="T182" s="39"/>
      <c r="V182" s="46"/>
      <c r="W182" s="51"/>
      <c r="Y182" s="51"/>
      <c r="Z182" s="51"/>
      <c r="AB182" s="51"/>
      <c r="AC182" s="51"/>
      <c r="AE182" s="51"/>
      <c r="AF182" s="51"/>
      <c r="AK182" s="52"/>
      <c r="AL182" s="52"/>
      <c r="AM182" s="53"/>
      <c r="AN182" s="53"/>
      <c r="AO182" s="53"/>
      <c r="AP182" s="53"/>
      <c r="AQ182" s="53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</row>
    <row r="183" spans="1:62" s="11" customFormat="1">
      <c r="A183" s="6"/>
      <c r="B183" s="7"/>
      <c r="C183" s="7"/>
      <c r="D183" s="36"/>
      <c r="E183" s="36"/>
      <c r="F183" s="36"/>
      <c r="G183" s="36"/>
      <c r="H183" s="36"/>
      <c r="I183" s="36"/>
      <c r="J183" s="55"/>
      <c r="K183" s="55"/>
      <c r="L183" s="9"/>
      <c r="M183" s="9"/>
      <c r="N183" s="9"/>
      <c r="O183" s="9"/>
      <c r="P183" s="9"/>
      <c r="Q183" s="9"/>
      <c r="R183" s="9"/>
      <c r="S183" s="56"/>
      <c r="T183" s="56"/>
      <c r="V183" s="9"/>
    </row>
    <row r="184" spans="1:62" s="11" customFormat="1">
      <c r="A184" s="26">
        <v>26</v>
      </c>
      <c r="B184" s="31">
        <v>43637</v>
      </c>
      <c r="C184" s="26" t="s">
        <v>0</v>
      </c>
      <c r="D184" s="32">
        <v>2.5584377E-3</v>
      </c>
      <c r="E184" s="32">
        <v>9.7809048000000007E-4</v>
      </c>
      <c r="F184" s="33">
        <v>1.5429034000000001E-4</v>
      </c>
      <c r="G184" s="32">
        <v>1.1162558000000001E-3</v>
      </c>
      <c r="H184" s="32">
        <v>2.2431839999999999E-4</v>
      </c>
      <c r="I184" s="32"/>
      <c r="J184" s="32"/>
      <c r="K184" s="32"/>
      <c r="L184" s="9"/>
      <c r="M184" s="9"/>
      <c r="N184" s="9"/>
      <c r="O184" s="10"/>
      <c r="P184" s="9"/>
      <c r="Q184" s="9"/>
      <c r="R184" s="9"/>
      <c r="S184" s="39"/>
      <c r="T184" s="39"/>
      <c r="V184" s="40"/>
    </row>
    <row r="185" spans="1:62" s="11" customFormat="1">
      <c r="A185" s="26">
        <v>26</v>
      </c>
      <c r="B185" s="26"/>
      <c r="C185" s="7" t="s">
        <v>1</v>
      </c>
      <c r="D185" s="32">
        <v>40.135657999999999</v>
      </c>
      <c r="E185" s="32">
        <v>16.197682</v>
      </c>
      <c r="F185" s="33">
        <v>8.8529029999999994E-5</v>
      </c>
      <c r="G185" s="32">
        <v>38.311940999999997</v>
      </c>
      <c r="H185" s="32">
        <v>8.5366555000000002</v>
      </c>
      <c r="I185" s="32"/>
      <c r="J185" s="32">
        <v>0.22281962</v>
      </c>
      <c r="K185" s="32">
        <v>2.4778674000000001</v>
      </c>
      <c r="L185" s="38"/>
      <c r="M185" s="39">
        <f>LN(J185)</f>
        <v>-1.5013927137648613</v>
      </c>
      <c r="N185" s="39">
        <f>LN(K185)</f>
        <v>0.90739827087930791</v>
      </c>
      <c r="O185" s="10"/>
      <c r="P185" s="40">
        <f t="array" ref="P185:Q186">LINEST(M185:M189,N185:N189,TRUE,TRUE)</f>
        <v>-0.50825855117856467</v>
      </c>
      <c r="Q185" s="40">
        <v>-1.0401923217117583</v>
      </c>
      <c r="R185" s="9"/>
      <c r="S185" s="41">
        <f>EXP(Q185)*$S$4^P185</f>
        <v>0.21775159423831347</v>
      </c>
      <c r="T185" s="41">
        <f>S185*SQRT(Q186^2+(LN($S$4))^2*P186^2+(P185/$S$4)^2*$T$4^2-2*LN($S$4)*AVERAGE(N185:N189)*P186^2)</f>
        <v>4.8513445244820831E-5</v>
      </c>
      <c r="V185" s="19"/>
      <c r="AN185" s="42"/>
      <c r="AO185" s="43"/>
      <c r="AP185" s="43"/>
      <c r="AQ185" s="43"/>
      <c r="AS185" s="44"/>
      <c r="AT185" s="45"/>
      <c r="AU185" s="45"/>
      <c r="AV185" s="45"/>
      <c r="AW185" s="45"/>
      <c r="AX185" s="45"/>
      <c r="AY185" s="45"/>
      <c r="AZ185" s="45"/>
      <c r="BA185" s="45"/>
      <c r="BB185" s="45"/>
    </row>
    <row r="186" spans="1:62" s="11" customFormat="1">
      <c r="A186" s="26">
        <v>26</v>
      </c>
      <c r="B186" s="26"/>
      <c r="C186" s="7" t="s">
        <v>2</v>
      </c>
      <c r="D186" s="32">
        <v>37.549235000000003</v>
      </c>
      <c r="E186" s="32">
        <v>15.14011</v>
      </c>
      <c r="F186" s="33">
        <v>9.1555450000000004E-5</v>
      </c>
      <c r="G186" s="32">
        <v>36.355640999999999</v>
      </c>
      <c r="H186" s="32">
        <v>8.0970779000000004</v>
      </c>
      <c r="I186" s="32"/>
      <c r="J186" s="32">
        <v>0.22271843999999999</v>
      </c>
      <c r="K186" s="32">
        <v>2.4801199999999999</v>
      </c>
      <c r="L186" s="38"/>
      <c r="M186" s="39">
        <f t="shared" ref="M186:M189" si="49">LN(J186)</f>
        <v>-1.5018469061709574</v>
      </c>
      <c r="N186" s="39">
        <f t="shared" ref="N186:N189" si="50">LN(K186)</f>
        <v>0.90830694610304719</v>
      </c>
      <c r="O186" s="10"/>
      <c r="P186" s="40">
        <v>3.4139611389725688E-3</v>
      </c>
      <c r="Q186" s="40">
        <v>3.1046123462544618E-3</v>
      </c>
      <c r="R186" s="9"/>
      <c r="S186" s="39"/>
      <c r="T186" s="39"/>
      <c r="V186" s="46"/>
      <c r="Y186" s="43"/>
      <c r="AB186" s="43"/>
      <c r="AE186" s="43"/>
    </row>
    <row r="187" spans="1:62" s="11" customFormat="1">
      <c r="A187" s="26">
        <v>26</v>
      </c>
      <c r="B187" s="26"/>
      <c r="C187" s="7" t="s">
        <v>3</v>
      </c>
      <c r="D187" s="32">
        <v>33.505018999999997</v>
      </c>
      <c r="E187" s="32">
        <v>13.493432</v>
      </c>
      <c r="F187" s="33">
        <v>8.9853989999999997E-5</v>
      </c>
      <c r="G187" s="32">
        <v>32.913454000000002</v>
      </c>
      <c r="H187" s="32">
        <v>7.3260940999999997</v>
      </c>
      <c r="I187" s="32"/>
      <c r="J187" s="32">
        <v>0.22258632</v>
      </c>
      <c r="K187" s="32">
        <v>2.4830695</v>
      </c>
      <c r="L187" s="38"/>
      <c r="M187" s="39">
        <f t="shared" si="49"/>
        <v>-1.5024402975547673</v>
      </c>
      <c r="N187" s="39">
        <f t="shared" si="50"/>
        <v>0.90949549646858052</v>
      </c>
      <c r="O187" s="10"/>
      <c r="P187" s="47">
        <f>ABS(P186/P185)</f>
        <v>6.7169772767347972E-3</v>
      </c>
      <c r="Q187" s="47">
        <f>ABS(Q186/Q185)</f>
        <v>2.9846522431019856E-3</v>
      </c>
      <c r="R187" s="9"/>
      <c r="S187" s="39"/>
      <c r="T187" s="39"/>
      <c r="V187" s="46"/>
      <c r="W187" s="48"/>
      <c r="Y187" s="48"/>
      <c r="Z187" s="48"/>
      <c r="AB187" s="48"/>
      <c r="AC187" s="48"/>
      <c r="AE187" s="48"/>
      <c r="AF187" s="48"/>
      <c r="AM187" s="48"/>
      <c r="AN187" s="48"/>
      <c r="AR187" s="49"/>
      <c r="BA187" s="43"/>
      <c r="BB187" s="43"/>
    </row>
    <row r="188" spans="1:62" s="11" customFormat="1">
      <c r="A188" s="26">
        <v>26</v>
      </c>
      <c r="B188" s="26"/>
      <c r="C188" s="7" t="s">
        <v>4</v>
      </c>
      <c r="D188" s="32">
        <v>31.737428000000001</v>
      </c>
      <c r="E188" s="32">
        <v>12.771235000000001</v>
      </c>
      <c r="F188" s="33">
        <v>7.7881124000000001E-5</v>
      </c>
      <c r="G188" s="32">
        <v>31.429514999999999</v>
      </c>
      <c r="H188" s="32">
        <v>6.9928913000000001</v>
      </c>
      <c r="I188" s="32"/>
      <c r="J188" s="32">
        <v>0.22249431</v>
      </c>
      <c r="K188" s="32">
        <v>2.4850737000000001</v>
      </c>
      <c r="L188" s="38"/>
      <c r="M188" s="39">
        <f t="shared" si="49"/>
        <v>-1.5028537507365456</v>
      </c>
      <c r="N188" s="39">
        <f t="shared" si="50"/>
        <v>0.91030231705649001</v>
      </c>
      <c r="O188" s="10"/>
      <c r="R188" s="9"/>
      <c r="S188" s="39"/>
      <c r="T188" s="39"/>
      <c r="V188" s="46"/>
      <c r="W188" s="51"/>
      <c r="Y188" s="51"/>
      <c r="Z188" s="51"/>
      <c r="AB188" s="51"/>
      <c r="AC188" s="51"/>
      <c r="AE188" s="51"/>
      <c r="AF188" s="51"/>
      <c r="AK188" s="52"/>
      <c r="AL188" s="52"/>
      <c r="AM188" s="53"/>
      <c r="AN188" s="53"/>
      <c r="AO188" s="53"/>
      <c r="AP188" s="53"/>
      <c r="AQ188" s="53"/>
    </row>
    <row r="189" spans="1:62" s="11" customFormat="1">
      <c r="A189" s="26">
        <v>26</v>
      </c>
      <c r="B189" s="26"/>
      <c r="C189" s="7" t="s">
        <v>5</v>
      </c>
      <c r="D189" s="32">
        <v>27.948163999999998</v>
      </c>
      <c r="E189" s="32">
        <v>11.233783000000001</v>
      </c>
      <c r="F189" s="33">
        <v>5.1261190999999998E-5</v>
      </c>
      <c r="G189" s="32">
        <v>27.914116</v>
      </c>
      <c r="H189" s="32">
        <v>6.2070702000000004</v>
      </c>
      <c r="I189" s="32"/>
      <c r="J189" s="32">
        <v>0.22236301</v>
      </c>
      <c r="K189" s="32">
        <v>2.4878703999999998</v>
      </c>
      <c r="L189" s="54"/>
      <c r="M189" s="39">
        <f t="shared" si="49"/>
        <v>-1.5034440523811838</v>
      </c>
      <c r="N189" s="39">
        <f t="shared" si="50"/>
        <v>0.9114270834880458</v>
      </c>
      <c r="O189" s="10"/>
      <c r="R189" s="9"/>
      <c r="S189" s="39"/>
      <c r="T189" s="39"/>
      <c r="V189" s="46"/>
      <c r="W189" s="51"/>
      <c r="Y189" s="51"/>
      <c r="Z189" s="51"/>
      <c r="AB189" s="51"/>
      <c r="AC189" s="51"/>
      <c r="AE189" s="51"/>
      <c r="AF189" s="51"/>
      <c r="AK189" s="52"/>
      <c r="AL189" s="52"/>
      <c r="AM189" s="53"/>
      <c r="AN189" s="53"/>
      <c r="AO189" s="53"/>
      <c r="AP189" s="53"/>
      <c r="AQ189" s="53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</row>
    <row r="190" spans="1:62" s="11" customFormat="1">
      <c r="A190" s="6"/>
      <c r="B190" s="7"/>
      <c r="C190" s="7"/>
      <c r="D190" s="36"/>
      <c r="E190" s="36"/>
      <c r="F190" s="36"/>
      <c r="G190" s="36"/>
      <c r="H190" s="36"/>
      <c r="I190" s="36"/>
      <c r="J190" s="55"/>
      <c r="K190" s="55"/>
      <c r="L190" s="9"/>
      <c r="M190" s="9"/>
      <c r="N190" s="9"/>
      <c r="O190" s="9"/>
      <c r="P190" s="9"/>
      <c r="Q190" s="9"/>
      <c r="R190" s="9"/>
      <c r="S190" s="56"/>
      <c r="T190" s="56"/>
      <c r="V190" s="9"/>
    </row>
    <row r="191" spans="1:62" s="11" customFormat="1">
      <c r="A191" s="26">
        <v>27</v>
      </c>
      <c r="B191" s="31">
        <v>43637</v>
      </c>
      <c r="C191" s="26" t="s">
        <v>0</v>
      </c>
      <c r="D191" s="32">
        <v>2.5584377E-3</v>
      </c>
      <c r="E191" s="32">
        <v>9.7809048000000007E-4</v>
      </c>
      <c r="F191" s="33">
        <v>1.5429034000000001E-4</v>
      </c>
      <c r="G191" s="32">
        <v>1.1162558000000001E-3</v>
      </c>
      <c r="H191" s="32">
        <v>2.2431839999999999E-4</v>
      </c>
      <c r="I191" s="32"/>
      <c r="J191" s="32"/>
      <c r="K191" s="32"/>
      <c r="L191" s="9"/>
      <c r="M191" s="9"/>
      <c r="N191" s="9"/>
      <c r="O191" s="10"/>
      <c r="P191" s="9"/>
      <c r="Q191" s="9"/>
      <c r="R191" s="9"/>
      <c r="S191" s="39"/>
      <c r="T191" s="39"/>
      <c r="V191" s="40"/>
    </row>
    <row r="192" spans="1:62" s="11" customFormat="1">
      <c r="A192" s="26">
        <v>27</v>
      </c>
      <c r="B192" s="26"/>
      <c r="C192" s="7" t="s">
        <v>1</v>
      </c>
      <c r="D192" s="32">
        <v>40.116107</v>
      </c>
      <c r="E192" s="32">
        <v>16.186584</v>
      </c>
      <c r="F192" s="33">
        <v>7.7571320000000002E-5</v>
      </c>
      <c r="G192" s="32">
        <v>38.333132999999997</v>
      </c>
      <c r="H192" s="32">
        <v>8.5404710999999995</v>
      </c>
      <c r="I192" s="32"/>
      <c r="J192" s="32">
        <v>0.22279591000000001</v>
      </c>
      <c r="K192" s="32">
        <v>2.4783583</v>
      </c>
      <c r="L192" s="38"/>
      <c r="M192" s="39">
        <f>LN(J192)</f>
        <v>-1.5014991283685999</v>
      </c>
      <c r="N192" s="39">
        <f>LN(K192)</f>
        <v>0.9075963651677118</v>
      </c>
      <c r="O192" s="10"/>
      <c r="P192" s="40">
        <f t="array" ref="P192:Q193">LINEST(M192:M196,N192:N196,TRUE,TRUE)</f>
        <v>-0.50249941689890598</v>
      </c>
      <c r="Q192" s="40">
        <v>-1.0454245641176496</v>
      </c>
      <c r="R192" s="9"/>
      <c r="S192" s="41">
        <f>EXP(Q192)*$S$4^P192</f>
        <v>0.21780699132875433</v>
      </c>
      <c r="T192" s="41">
        <f>S192*SQRT(Q193^2+(LN($S$4))^2*P193^2+(P192/$S$4)^2*$T$4^2-2*LN($S$4)*AVERAGE(N192:N196)*P193^2)</f>
        <v>5.6684100792663896E-5</v>
      </c>
      <c r="V192" s="19"/>
      <c r="AN192" s="42"/>
      <c r="AO192" s="43"/>
      <c r="AP192" s="43"/>
      <c r="AQ192" s="43"/>
      <c r="AS192" s="44"/>
      <c r="AT192" s="45"/>
      <c r="AU192" s="45"/>
      <c r="AV192" s="45"/>
      <c r="AW192" s="45"/>
      <c r="AX192" s="45"/>
      <c r="AY192" s="45"/>
      <c r="AZ192" s="45"/>
      <c r="BA192" s="45"/>
      <c r="BB192" s="45"/>
    </row>
    <row r="193" spans="1:62" s="11" customFormat="1">
      <c r="A193" s="26">
        <v>27</v>
      </c>
      <c r="B193" s="26"/>
      <c r="C193" s="7" t="s">
        <v>2</v>
      </c>
      <c r="D193" s="36">
        <v>38.454894000000003</v>
      </c>
      <c r="E193" s="36">
        <v>15.505356000000001</v>
      </c>
      <c r="F193" s="37">
        <v>8.5204808999999999E-5</v>
      </c>
      <c r="G193" s="36">
        <v>37.102378999999999</v>
      </c>
      <c r="H193" s="36">
        <v>8.2633858</v>
      </c>
      <c r="I193" s="36"/>
      <c r="J193" s="36">
        <v>0.22271827</v>
      </c>
      <c r="K193" s="36">
        <v>2.4801079000000001</v>
      </c>
      <c r="L193" s="38"/>
      <c r="M193" s="39">
        <f t="shared" ref="M193:M196" si="51">LN(J193)</f>
        <v>-1.501847669466825</v>
      </c>
      <c r="N193" s="39">
        <f t="shared" ref="N193:N196" si="52">LN(K193)</f>
        <v>0.90830206729495866</v>
      </c>
      <c r="O193" s="10"/>
      <c r="P193" s="40">
        <v>4.6403846573979616E-3</v>
      </c>
      <c r="Q193" s="40">
        <v>4.2194319237564689E-3</v>
      </c>
      <c r="R193" s="9"/>
      <c r="S193" s="39"/>
      <c r="T193" s="39"/>
      <c r="V193" s="46"/>
      <c r="Y193" s="43"/>
      <c r="AB193" s="43"/>
      <c r="AE193" s="43"/>
    </row>
    <row r="194" spans="1:62" s="11" customFormat="1">
      <c r="A194" s="26">
        <v>27</v>
      </c>
      <c r="B194" s="26"/>
      <c r="C194" s="7" t="s">
        <v>3</v>
      </c>
      <c r="D194" s="36">
        <v>36.177779999999998</v>
      </c>
      <c r="E194" s="36">
        <v>14.575514</v>
      </c>
      <c r="F194" s="37">
        <v>7.8032238999999995E-5</v>
      </c>
      <c r="G194" s="36">
        <v>35.278869999999998</v>
      </c>
      <c r="H194" s="36">
        <v>7.8541742000000001</v>
      </c>
      <c r="I194" s="36"/>
      <c r="J194" s="36">
        <v>0.222631</v>
      </c>
      <c r="K194" s="36">
        <v>2.4820953000000001</v>
      </c>
      <c r="L194" s="38"/>
      <c r="M194" s="39">
        <f t="shared" si="51"/>
        <v>-1.5022395865844484</v>
      </c>
      <c r="N194" s="39">
        <f t="shared" si="52"/>
        <v>0.90910308249976268</v>
      </c>
      <c r="O194" s="10"/>
      <c r="P194" s="47">
        <f>ABS(P193/P192)</f>
        <v>9.2346070489700196E-3</v>
      </c>
      <c r="Q194" s="47">
        <f>ABS(Q193/Q192)</f>
        <v>4.0360941081556837E-3</v>
      </c>
      <c r="R194" s="9"/>
      <c r="S194" s="39"/>
      <c r="T194" s="39"/>
      <c r="V194" s="46"/>
      <c r="W194" s="48"/>
      <c r="Y194" s="48"/>
      <c r="Z194" s="48"/>
      <c r="AB194" s="48"/>
      <c r="AC194" s="48"/>
      <c r="AE194" s="48"/>
      <c r="AF194" s="48"/>
      <c r="AM194" s="48"/>
      <c r="AN194" s="48"/>
      <c r="AR194" s="49"/>
      <c r="BA194" s="43"/>
      <c r="BB194" s="43"/>
    </row>
    <row r="195" spans="1:62" s="11" customFormat="1">
      <c r="A195" s="26">
        <v>27</v>
      </c>
      <c r="B195" s="26"/>
      <c r="C195" s="7" t="s">
        <v>4</v>
      </c>
      <c r="D195" s="36">
        <v>32.675750000000001</v>
      </c>
      <c r="E195" s="36">
        <v>13.150437999999999</v>
      </c>
      <c r="F195" s="37">
        <v>7.3037783999999997E-5</v>
      </c>
      <c r="G195" s="36">
        <v>32.244070999999998</v>
      </c>
      <c r="H195" s="36">
        <v>7.1746949999999998</v>
      </c>
      <c r="I195" s="36"/>
      <c r="J195" s="36">
        <v>0.22251191000000001</v>
      </c>
      <c r="K195" s="36">
        <v>2.4847692000000001</v>
      </c>
      <c r="L195" s="38"/>
      <c r="M195" s="39">
        <f t="shared" si="51"/>
        <v>-1.5027746507185316</v>
      </c>
      <c r="N195" s="39">
        <f t="shared" si="52"/>
        <v>0.91017977797165051</v>
      </c>
      <c r="O195" s="10"/>
      <c r="P195" s="50"/>
      <c r="Q195" s="50"/>
      <c r="R195" s="9"/>
      <c r="S195" s="39"/>
      <c r="T195" s="39"/>
      <c r="V195" s="46"/>
      <c r="W195" s="51"/>
      <c r="Y195" s="51"/>
      <c r="Z195" s="51"/>
      <c r="AB195" s="51"/>
      <c r="AC195" s="51"/>
      <c r="AE195" s="51"/>
      <c r="AF195" s="51"/>
      <c r="AK195" s="52"/>
      <c r="AL195" s="52"/>
      <c r="AM195" s="53"/>
      <c r="AN195" s="53"/>
      <c r="AO195" s="53"/>
      <c r="AP195" s="53"/>
      <c r="AQ195" s="53"/>
    </row>
    <row r="196" spans="1:62" s="11" customFormat="1">
      <c r="A196" s="26">
        <v>27</v>
      </c>
      <c r="B196" s="26"/>
      <c r="C196" s="7" t="s">
        <v>5</v>
      </c>
      <c r="D196" s="36">
        <v>29.353912000000001</v>
      </c>
      <c r="E196" s="36">
        <v>11.801050999999999</v>
      </c>
      <c r="F196" s="37">
        <v>6.3466473999999995E-5</v>
      </c>
      <c r="G196" s="36">
        <v>29.221228</v>
      </c>
      <c r="H196" s="36">
        <v>6.4984298000000003</v>
      </c>
      <c r="I196" s="36"/>
      <c r="J196" s="36">
        <v>0.22238721</v>
      </c>
      <c r="K196" s="36">
        <v>2.4874019999999999</v>
      </c>
      <c r="L196" s="54"/>
      <c r="M196" s="39">
        <f t="shared" si="51"/>
        <v>-1.5033352272522209</v>
      </c>
      <c r="N196" s="39">
        <f t="shared" si="52"/>
        <v>0.91123879228960447</v>
      </c>
      <c r="O196" s="10"/>
      <c r="R196" s="9"/>
      <c r="S196" s="39"/>
      <c r="T196" s="39"/>
      <c r="V196" s="46"/>
      <c r="W196" s="51"/>
      <c r="Y196" s="51"/>
      <c r="Z196" s="51"/>
      <c r="AB196" s="51"/>
      <c r="AC196" s="51"/>
      <c r="AE196" s="51"/>
      <c r="AF196" s="51"/>
      <c r="AK196" s="52"/>
      <c r="AL196" s="52"/>
      <c r="AM196" s="53"/>
      <c r="AN196" s="53"/>
      <c r="AO196" s="53"/>
      <c r="AP196" s="53"/>
      <c r="AQ196" s="53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</row>
    <row r="197" spans="1:62" s="11" customFormat="1">
      <c r="A197" s="6"/>
      <c r="B197" s="7"/>
      <c r="C197" s="7"/>
      <c r="D197" s="36"/>
      <c r="E197" s="36"/>
      <c r="F197" s="36"/>
      <c r="G197" s="36"/>
      <c r="H197" s="36"/>
      <c r="I197" s="36"/>
      <c r="J197" s="55"/>
      <c r="K197" s="55"/>
      <c r="L197" s="9"/>
      <c r="M197" s="9"/>
      <c r="N197" s="9"/>
      <c r="O197" s="9"/>
      <c r="P197" s="9"/>
      <c r="Q197" s="9"/>
      <c r="R197" s="9"/>
      <c r="S197" s="56"/>
      <c r="T197" s="56"/>
      <c r="V197" s="9"/>
    </row>
    <row r="198" spans="1:62" s="11" customFormat="1">
      <c r="A198" s="26">
        <v>28</v>
      </c>
      <c r="B198" s="31">
        <v>43637</v>
      </c>
      <c r="C198" s="26" t="s">
        <v>0</v>
      </c>
      <c r="D198" s="32">
        <v>2.5584377E-3</v>
      </c>
      <c r="E198" s="32">
        <v>9.7809048000000007E-4</v>
      </c>
      <c r="F198" s="33">
        <v>1.5429034000000001E-4</v>
      </c>
      <c r="G198" s="32">
        <v>1.1162558000000001E-3</v>
      </c>
      <c r="H198" s="32">
        <v>2.2431839999999999E-4</v>
      </c>
      <c r="I198" s="32"/>
      <c r="J198" s="32"/>
      <c r="K198" s="32"/>
      <c r="L198" s="9"/>
      <c r="M198" s="9"/>
      <c r="N198" s="9"/>
      <c r="O198" s="10"/>
      <c r="P198" s="9"/>
      <c r="Q198" s="9"/>
      <c r="R198" s="9"/>
      <c r="S198" s="39"/>
      <c r="T198" s="39"/>
      <c r="V198" s="40"/>
    </row>
    <row r="199" spans="1:62" s="11" customFormat="1">
      <c r="A199" s="26">
        <v>28</v>
      </c>
      <c r="B199" s="26"/>
      <c r="C199" s="7" t="s">
        <v>1</v>
      </c>
      <c r="D199" s="36">
        <v>41.504134999999998</v>
      </c>
      <c r="E199" s="36">
        <v>16.748552</v>
      </c>
      <c r="F199" s="33">
        <v>7.2300513000000006E-5</v>
      </c>
      <c r="G199" s="36">
        <v>39.403246000000003</v>
      </c>
      <c r="H199" s="36">
        <v>8.7793285999999995</v>
      </c>
      <c r="I199" s="36"/>
      <c r="J199" s="36">
        <v>0.22280723</v>
      </c>
      <c r="K199" s="36">
        <v>2.4780742999999998</v>
      </c>
      <c r="L199" s="38"/>
      <c r="M199" s="39">
        <f>LN(J199)</f>
        <v>-1.5014483208271521</v>
      </c>
      <c r="N199" s="39">
        <f>LN(K199)</f>
        <v>0.9074817666153937</v>
      </c>
      <c r="O199" s="10"/>
      <c r="P199" s="40">
        <f t="array" ref="P199:Q200">LINEST(M199:M203,N199:N203,TRUE,TRUE)</f>
        <v>-0.50247274111783391</v>
      </c>
      <c r="Q199" s="40">
        <v>-1.045453254978034</v>
      </c>
      <c r="R199" s="9"/>
      <c r="S199" s="41">
        <f>EXP(Q199)*$S$4^P199</f>
        <v>0.21780627749725437</v>
      </c>
      <c r="T199" s="41">
        <f>S199*SQRT(Q200^2+(LN($S$4))^2*P200^2+(P199/$S$4)^2*$T$4^2-2*LN($S$4)*AVERAGE(N199:N203)*P200^2)</f>
        <v>5.2723868338777689E-5</v>
      </c>
      <c r="V199" s="19"/>
      <c r="AN199" s="42"/>
      <c r="AO199" s="43"/>
      <c r="AP199" s="43"/>
      <c r="AQ199" s="43"/>
      <c r="AS199" s="44"/>
      <c r="AT199" s="45"/>
      <c r="AU199" s="45"/>
      <c r="AV199" s="45"/>
      <c r="AW199" s="45"/>
      <c r="AX199" s="45"/>
      <c r="AY199" s="45"/>
      <c r="AZ199" s="45"/>
      <c r="BA199" s="45"/>
      <c r="BB199" s="45"/>
    </row>
    <row r="200" spans="1:62" s="11" customFormat="1">
      <c r="A200" s="26">
        <v>28</v>
      </c>
      <c r="B200" s="26"/>
      <c r="C200" s="7" t="s">
        <v>2</v>
      </c>
      <c r="D200" s="36">
        <v>38.732211999999997</v>
      </c>
      <c r="E200" s="36">
        <v>15.616559000000001</v>
      </c>
      <c r="F200" s="33">
        <v>7.8896325999999997E-5</v>
      </c>
      <c r="G200" s="36">
        <v>37.316532000000002</v>
      </c>
      <c r="H200" s="36">
        <v>8.3109406999999997</v>
      </c>
      <c r="I200" s="36"/>
      <c r="J200" s="36">
        <v>0.22271458</v>
      </c>
      <c r="K200" s="36">
        <v>2.4802040000000001</v>
      </c>
      <c r="L200" s="38"/>
      <c r="M200" s="39">
        <f t="shared" ref="M200:M203" si="53">LN(J200)</f>
        <v>-1.5018642376207008</v>
      </c>
      <c r="N200" s="39">
        <f t="shared" ref="N200:N203" si="54">LN(K200)</f>
        <v>0.9083408148583979</v>
      </c>
      <c r="O200" s="10"/>
      <c r="P200" s="40">
        <v>4.0869403942771637E-3</v>
      </c>
      <c r="Q200" s="40">
        <v>3.7162698562555247E-3</v>
      </c>
      <c r="R200" s="9"/>
      <c r="S200" s="39"/>
      <c r="T200" s="39"/>
      <c r="V200" s="46"/>
      <c r="Y200" s="43"/>
      <c r="AB200" s="43"/>
      <c r="AE200" s="43"/>
    </row>
    <row r="201" spans="1:62" s="11" customFormat="1">
      <c r="A201" s="26">
        <v>28</v>
      </c>
      <c r="B201" s="26"/>
      <c r="C201" s="7" t="s">
        <v>3</v>
      </c>
      <c r="D201" s="36">
        <v>36.736342999999998</v>
      </c>
      <c r="E201" s="36">
        <v>14.799587000000001</v>
      </c>
      <c r="F201" s="33">
        <v>8.2005077999999998E-5</v>
      </c>
      <c r="G201" s="36">
        <v>35.793602</v>
      </c>
      <c r="H201" s="36">
        <v>7.9684498000000001</v>
      </c>
      <c r="I201" s="36"/>
      <c r="J201" s="36">
        <v>0.22262201000000001</v>
      </c>
      <c r="K201" s="36">
        <v>2.482259</v>
      </c>
      <c r="L201" s="38"/>
      <c r="M201" s="39">
        <f t="shared" si="53"/>
        <v>-1.5022799681194376</v>
      </c>
      <c r="N201" s="39">
        <f t="shared" si="54"/>
        <v>0.90916903266776716</v>
      </c>
      <c r="O201" s="10"/>
      <c r="P201" s="47">
        <f>ABS(P200/P199)</f>
        <v>8.1336559376038731E-3</v>
      </c>
      <c r="Q201" s="47">
        <f>ABS(Q200/Q199)</f>
        <v>3.5546972937911098E-3</v>
      </c>
      <c r="R201" s="9"/>
      <c r="S201" s="39"/>
      <c r="T201" s="39"/>
      <c r="V201" s="46"/>
      <c r="W201" s="48"/>
      <c r="Y201" s="48"/>
      <c r="Z201" s="48"/>
      <c r="AB201" s="48"/>
      <c r="AC201" s="48"/>
      <c r="AE201" s="48"/>
      <c r="AF201" s="48"/>
      <c r="AM201" s="48"/>
      <c r="AN201" s="48"/>
      <c r="AR201" s="49"/>
      <c r="BA201" s="43"/>
      <c r="BB201" s="43"/>
    </row>
    <row r="202" spans="1:62" s="11" customFormat="1">
      <c r="A202" s="26">
        <v>28</v>
      </c>
      <c r="B202" s="26"/>
      <c r="C202" s="7" t="s">
        <v>4</v>
      </c>
      <c r="D202" s="36">
        <v>32.810564999999997</v>
      </c>
      <c r="E202" s="36">
        <v>13.203023</v>
      </c>
      <c r="F202" s="33">
        <v>7.4339920000000004E-5</v>
      </c>
      <c r="G202" s="36">
        <v>32.357843000000003</v>
      </c>
      <c r="H202" s="36">
        <v>7.1994943999999998</v>
      </c>
      <c r="I202" s="36"/>
      <c r="J202" s="36">
        <v>0.22249598000000001</v>
      </c>
      <c r="K202" s="36">
        <v>2.4850837000000001</v>
      </c>
      <c r="L202" s="38"/>
      <c r="M202" s="39">
        <f t="shared" si="53"/>
        <v>-1.5028462449547901</v>
      </c>
      <c r="N202" s="39">
        <f t="shared" si="54"/>
        <v>0.9103063410739185</v>
      </c>
      <c r="O202" s="10"/>
      <c r="P202" s="50"/>
      <c r="Q202" s="50"/>
      <c r="R202" s="9"/>
      <c r="S202" s="39"/>
      <c r="T202" s="39"/>
      <c r="V202" s="46"/>
      <c r="W202" s="51"/>
      <c r="Y202" s="51"/>
      <c r="Z202" s="51"/>
      <c r="AB202" s="51"/>
      <c r="AC202" s="51"/>
      <c r="AE202" s="51"/>
      <c r="AF202" s="51"/>
      <c r="AK202" s="52"/>
      <c r="AL202" s="52"/>
      <c r="AM202" s="53"/>
      <c r="AN202" s="53"/>
      <c r="AO202" s="53"/>
      <c r="AP202" s="53"/>
      <c r="AQ202" s="53"/>
    </row>
    <row r="203" spans="1:62" s="11" customFormat="1">
      <c r="A203" s="26">
        <v>28</v>
      </c>
      <c r="B203" s="26"/>
      <c r="C203" s="7" t="s">
        <v>5</v>
      </c>
      <c r="D203" s="36">
        <v>30.270204</v>
      </c>
      <c r="E203" s="36">
        <v>12.169698</v>
      </c>
      <c r="F203" s="33">
        <v>5.3947470000000003E-5</v>
      </c>
      <c r="G203" s="36">
        <v>30.095838000000001</v>
      </c>
      <c r="H203" s="36">
        <v>6.6929885000000002</v>
      </c>
      <c r="I203" s="36"/>
      <c r="J203" s="36">
        <v>0.22238914000000001</v>
      </c>
      <c r="K203" s="36">
        <v>2.4873438999999999</v>
      </c>
      <c r="L203" s="54"/>
      <c r="M203" s="39">
        <f t="shared" si="53"/>
        <v>-1.5033265487332304</v>
      </c>
      <c r="N203" s="39">
        <f t="shared" si="54"/>
        <v>0.91121543431266638</v>
      </c>
      <c r="O203" s="10"/>
      <c r="R203" s="9"/>
      <c r="S203" s="39"/>
      <c r="T203" s="39"/>
      <c r="V203" s="46"/>
      <c r="W203" s="51"/>
      <c r="Y203" s="51"/>
      <c r="Z203" s="51"/>
      <c r="AB203" s="51"/>
      <c r="AC203" s="51"/>
      <c r="AE203" s="51"/>
      <c r="AF203" s="51"/>
      <c r="AK203" s="52"/>
      <c r="AL203" s="52"/>
      <c r="AM203" s="53"/>
      <c r="AN203" s="53"/>
      <c r="AO203" s="53"/>
      <c r="AP203" s="53"/>
      <c r="AQ203" s="53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</row>
    <row r="204" spans="1:62" s="11" customFormat="1">
      <c r="A204" s="6"/>
      <c r="B204" s="7"/>
      <c r="C204" s="7"/>
      <c r="D204" s="36"/>
      <c r="E204" s="36"/>
      <c r="F204" s="36"/>
      <c r="G204" s="36"/>
      <c r="H204" s="36"/>
      <c r="I204" s="36"/>
      <c r="J204" s="55"/>
      <c r="K204" s="55"/>
      <c r="L204" s="9"/>
      <c r="M204" s="9"/>
      <c r="N204" s="9"/>
      <c r="O204" s="9"/>
      <c r="P204" s="9"/>
      <c r="Q204" s="9"/>
      <c r="R204" s="9"/>
      <c r="S204" s="56"/>
      <c r="T204" s="56"/>
      <c r="V204" s="9"/>
    </row>
    <row r="205" spans="1:62" s="11" customFormat="1">
      <c r="A205" s="26">
        <v>29</v>
      </c>
      <c r="B205" s="31">
        <v>43648</v>
      </c>
      <c r="C205" s="26" t="s">
        <v>0</v>
      </c>
      <c r="D205" s="32">
        <v>8.2037665000000005E-4</v>
      </c>
      <c r="E205" s="32">
        <v>3.2501521999999999E-4</v>
      </c>
      <c r="F205" s="33">
        <v>1.2965909999999999E-4</v>
      </c>
      <c r="G205" s="32">
        <v>1.8681991999999999E-3</v>
      </c>
      <c r="H205" s="32">
        <v>3.9412323999999998E-4</v>
      </c>
      <c r="I205" s="32"/>
      <c r="J205" s="32"/>
      <c r="K205" s="32"/>
      <c r="L205" s="9"/>
      <c r="M205" s="9"/>
      <c r="N205" s="9"/>
      <c r="O205" s="10"/>
      <c r="P205" s="9"/>
      <c r="Q205" s="9"/>
      <c r="R205" s="9"/>
      <c r="S205" s="39"/>
      <c r="T205" s="39"/>
      <c r="V205" s="40"/>
    </row>
    <row r="206" spans="1:62" s="11" customFormat="1">
      <c r="A206" s="26">
        <v>29</v>
      </c>
      <c r="B206" s="26"/>
      <c r="C206" s="7" t="s">
        <v>1</v>
      </c>
      <c r="D206" s="36">
        <v>28.726215</v>
      </c>
      <c r="E206" s="36">
        <v>11.616448999999999</v>
      </c>
      <c r="F206" s="33">
        <v>6.3155593999999999E-5</v>
      </c>
      <c r="G206" s="36">
        <v>29.450150000000001</v>
      </c>
      <c r="H206" s="36">
        <v>6.5688075000000001</v>
      </c>
      <c r="I206" s="36"/>
      <c r="J206" s="36">
        <v>0.22304779</v>
      </c>
      <c r="K206" s="36">
        <v>2.4729049000000001</v>
      </c>
      <c r="L206" s="38"/>
      <c r="M206" s="39">
        <f>LN(J206)</f>
        <v>-1.5003692255493049</v>
      </c>
      <c r="N206" s="39">
        <f>LN(K206)</f>
        <v>0.90539353248242627</v>
      </c>
      <c r="O206" s="10"/>
      <c r="P206" s="40">
        <f t="array" ref="P206:Q207">LINEST(M206:M210,N206:N210,TRUE,TRUE)</f>
        <v>-0.49929753573592683</v>
      </c>
      <c r="Q206" s="40">
        <v>-1.048303098366514</v>
      </c>
      <c r="R206" s="9"/>
      <c r="S206" s="41">
        <f>EXP(Q206)*$S$4^P206</f>
        <v>0.21784442153050834</v>
      </c>
      <c r="T206" s="41">
        <f>S206*SQRT(Q207^2+(LN($S$4))^2*P207^2+(P206/$S$4)^2*$T$4^2-2*LN($S$4)*AVERAGE(N206:N210)*P207^2)</f>
        <v>3.7506151896269586E-5</v>
      </c>
      <c r="V206" s="19"/>
      <c r="AN206" s="42"/>
      <c r="AO206" s="43"/>
      <c r="AP206" s="43"/>
      <c r="AQ206" s="43"/>
      <c r="AS206" s="44"/>
      <c r="AT206" s="45"/>
      <c r="AU206" s="45"/>
      <c r="AV206" s="45"/>
      <c r="AW206" s="45"/>
      <c r="AX206" s="45"/>
      <c r="AY206" s="45"/>
      <c r="AZ206" s="45"/>
      <c r="BA206" s="45"/>
      <c r="BB206" s="45"/>
    </row>
    <row r="207" spans="1:62" s="11" customFormat="1">
      <c r="A207" s="26">
        <v>29</v>
      </c>
      <c r="B207" s="26"/>
      <c r="C207" s="7" t="s">
        <v>2</v>
      </c>
      <c r="D207" s="36">
        <v>24.785979000000001</v>
      </c>
      <c r="E207" s="36">
        <v>10.003406</v>
      </c>
      <c r="F207" s="33">
        <v>5.1852745000000002E-5</v>
      </c>
      <c r="G207" s="36">
        <v>25.592977999999999</v>
      </c>
      <c r="H207" s="36">
        <v>5.7029326999999999</v>
      </c>
      <c r="I207" s="36"/>
      <c r="J207" s="36">
        <v>0.22283153999999999</v>
      </c>
      <c r="K207" s="36">
        <v>2.4777650000000002</v>
      </c>
      <c r="L207" s="38"/>
      <c r="M207" s="39">
        <f t="shared" ref="M207:M210" si="55">LN(J207)</f>
        <v>-1.5013392190089951</v>
      </c>
      <c r="N207" s="39">
        <f t="shared" ref="N207:N210" si="56">LN(K207)</f>
        <v>0.90735694416588397</v>
      </c>
      <c r="O207" s="10"/>
      <c r="P207" s="40">
        <v>1.2119600217195253E-3</v>
      </c>
      <c r="Q207" s="40">
        <v>1.1013327015009988E-3</v>
      </c>
      <c r="R207" s="9"/>
      <c r="S207" s="39"/>
      <c r="T207" s="39"/>
      <c r="V207" s="46"/>
      <c r="Y207" s="43"/>
      <c r="AB207" s="43"/>
      <c r="AE207" s="43"/>
    </row>
    <row r="208" spans="1:62" s="11" customFormat="1">
      <c r="A208" s="26">
        <v>29</v>
      </c>
      <c r="B208" s="26"/>
      <c r="C208" s="7" t="s">
        <v>3</v>
      </c>
      <c r="D208" s="36">
        <v>22.206226999999998</v>
      </c>
      <c r="E208" s="36">
        <v>8.9506864999999998</v>
      </c>
      <c r="F208" s="33">
        <v>3.5957751999999999E-5</v>
      </c>
      <c r="G208" s="36">
        <v>22.973220999999999</v>
      </c>
      <c r="H208" s="36">
        <v>5.1158541</v>
      </c>
      <c r="I208" s="36"/>
      <c r="J208" s="36">
        <v>0.22268762</v>
      </c>
      <c r="K208" s="36">
        <v>2.4809562999999999</v>
      </c>
      <c r="L208" s="38"/>
      <c r="M208" s="39">
        <f t="shared" si="55"/>
        <v>-1.5019852967444902</v>
      </c>
      <c r="N208" s="39">
        <f t="shared" si="56"/>
        <v>0.90864409068916108</v>
      </c>
      <c r="O208" s="10"/>
      <c r="P208" s="47">
        <f>ABS(P207/P206)</f>
        <v>2.4273302689811751E-3</v>
      </c>
      <c r="Q208" s="47">
        <f>ABS(Q207/Q206)</f>
        <v>1.050586136029853E-3</v>
      </c>
      <c r="R208" s="9"/>
      <c r="S208" s="39"/>
      <c r="T208" s="39"/>
      <c r="V208" s="46"/>
      <c r="W208" s="48"/>
      <c r="Y208" s="48"/>
      <c r="Z208" s="48"/>
      <c r="AB208" s="48"/>
      <c r="AC208" s="48"/>
      <c r="AE208" s="48"/>
      <c r="AF208" s="48"/>
      <c r="AM208" s="48"/>
      <c r="AN208" s="48"/>
      <c r="AR208" s="49"/>
      <c r="BA208" s="43"/>
      <c r="BB208" s="43"/>
    </row>
    <row r="209" spans="1:62" s="11" customFormat="1">
      <c r="A209" s="26">
        <v>29</v>
      </c>
      <c r="B209" s="26"/>
      <c r="C209" s="7" t="s">
        <v>4</v>
      </c>
      <c r="D209" s="36">
        <v>19.371877999999999</v>
      </c>
      <c r="E209" s="36">
        <v>7.7952083999999999</v>
      </c>
      <c r="F209" s="33">
        <v>1.3918364E-5</v>
      </c>
      <c r="G209" s="36">
        <v>20.073902</v>
      </c>
      <c r="H209" s="36">
        <v>4.4664983999999999</v>
      </c>
      <c r="I209" s="36"/>
      <c r="J209" s="36">
        <v>0.22250246000000001</v>
      </c>
      <c r="K209" s="36">
        <v>2.4851085999999998</v>
      </c>
      <c r="L209" s="38"/>
      <c r="M209" s="39">
        <f t="shared" si="55"/>
        <v>-1.5028171212571859</v>
      </c>
      <c r="N209" s="39">
        <f t="shared" si="56"/>
        <v>0.91031636080695777</v>
      </c>
      <c r="O209" s="10"/>
      <c r="P209" s="50"/>
      <c r="Q209" s="50"/>
      <c r="R209" s="9"/>
      <c r="S209" s="39"/>
      <c r="T209" s="39"/>
      <c r="V209" s="46"/>
      <c r="W209" s="51"/>
      <c r="Y209" s="51"/>
      <c r="Z209" s="51"/>
      <c r="AB209" s="51"/>
      <c r="AC209" s="51"/>
      <c r="AE209" s="51"/>
      <c r="AF209" s="51"/>
      <c r="AK209" s="52"/>
      <c r="AL209" s="52"/>
      <c r="AM209" s="53"/>
      <c r="AN209" s="53"/>
      <c r="AO209" s="53"/>
      <c r="AP209" s="53"/>
      <c r="AQ209" s="53"/>
    </row>
    <row r="210" spans="1:62" s="11" customFormat="1">
      <c r="A210" s="26">
        <v>29</v>
      </c>
      <c r="B210" s="26"/>
      <c r="C210" s="7" t="s">
        <v>5</v>
      </c>
      <c r="D210" s="36">
        <v>16.646740999999999</v>
      </c>
      <c r="E210" s="36">
        <v>6.6881700999999998</v>
      </c>
      <c r="F210" s="33">
        <v>-9.7093412000000007E-6</v>
      </c>
      <c r="G210" s="36">
        <v>17.263204000000002</v>
      </c>
      <c r="H210" s="36">
        <v>3.8380784000000001</v>
      </c>
      <c r="I210" s="36"/>
      <c r="J210" s="36">
        <v>0.22232684</v>
      </c>
      <c r="K210" s="36">
        <v>2.4889891999999998</v>
      </c>
      <c r="L210" s="54"/>
      <c r="M210" s="39">
        <f t="shared" si="55"/>
        <v>-1.5036067275584104</v>
      </c>
      <c r="N210" s="39">
        <f t="shared" si="56"/>
        <v>0.91187668428403612</v>
      </c>
      <c r="O210" s="10"/>
      <c r="R210" s="9"/>
      <c r="S210" s="39"/>
      <c r="T210" s="39"/>
      <c r="V210" s="46"/>
      <c r="W210" s="51"/>
      <c r="Y210" s="51"/>
      <c r="Z210" s="51"/>
      <c r="AB210" s="51"/>
      <c r="AC210" s="51"/>
      <c r="AE210" s="51"/>
      <c r="AF210" s="51"/>
      <c r="AK210" s="52"/>
      <c r="AL210" s="52"/>
      <c r="AM210" s="53"/>
      <c r="AN210" s="53"/>
      <c r="AO210" s="53"/>
      <c r="AP210" s="53"/>
      <c r="AQ210" s="53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</row>
    <row r="211" spans="1:62" s="11" customFormat="1">
      <c r="A211" s="6"/>
      <c r="B211" s="7"/>
      <c r="C211" s="7"/>
      <c r="D211" s="36"/>
      <c r="E211" s="36"/>
      <c r="F211" s="36"/>
      <c r="G211" s="36"/>
      <c r="H211" s="36"/>
      <c r="I211" s="36"/>
      <c r="J211" s="55"/>
      <c r="K211" s="55"/>
      <c r="L211" s="9"/>
      <c r="M211" s="9"/>
      <c r="N211" s="9"/>
      <c r="O211" s="9"/>
      <c r="P211" s="9"/>
      <c r="Q211" s="9"/>
      <c r="R211" s="9"/>
      <c r="S211" s="56"/>
      <c r="T211" s="56"/>
      <c r="V211" s="9"/>
    </row>
    <row r="212" spans="1:62" s="11" customFormat="1">
      <c r="A212" s="26">
        <v>30</v>
      </c>
      <c r="B212" s="31">
        <v>43648</v>
      </c>
      <c r="C212" s="26" t="s">
        <v>0</v>
      </c>
      <c r="D212" s="32">
        <v>8.2037665000000005E-4</v>
      </c>
      <c r="E212" s="32">
        <v>3.2501521999999999E-4</v>
      </c>
      <c r="F212" s="33">
        <v>1.2965909999999999E-4</v>
      </c>
      <c r="G212" s="32">
        <v>1.8681991999999999E-3</v>
      </c>
      <c r="H212" s="32">
        <v>3.9412323999999998E-4</v>
      </c>
      <c r="I212" s="32"/>
      <c r="J212" s="32"/>
      <c r="K212" s="32"/>
      <c r="L212" s="9"/>
      <c r="M212" s="9"/>
      <c r="N212" s="9"/>
      <c r="O212" s="10"/>
      <c r="P212" s="9"/>
      <c r="Q212" s="9"/>
      <c r="R212" s="9"/>
      <c r="S212" s="39"/>
      <c r="T212" s="39"/>
      <c r="V212" s="40"/>
    </row>
    <row r="213" spans="1:62" s="11" customFormat="1">
      <c r="A213" s="26">
        <v>30</v>
      </c>
      <c r="B213" s="26"/>
      <c r="C213" s="7" t="s">
        <v>1</v>
      </c>
      <c r="D213" s="36">
        <v>27.467963999999998</v>
      </c>
      <c r="E213" s="36">
        <v>11.089445</v>
      </c>
      <c r="F213" s="33">
        <v>3.4808404999999997E-5</v>
      </c>
      <c r="G213" s="36">
        <v>28.056847000000001</v>
      </c>
      <c r="H213" s="36">
        <v>6.2531610999999998</v>
      </c>
      <c r="I213" s="36"/>
      <c r="J213" s="36">
        <v>0.22287429</v>
      </c>
      <c r="K213" s="36">
        <v>2.4769546</v>
      </c>
      <c r="L213" s="38"/>
      <c r="M213" s="39">
        <f>LN(J213)</f>
        <v>-1.5011473884460829</v>
      </c>
      <c r="N213" s="39">
        <f>LN(K213)</f>
        <v>0.90702982171591651</v>
      </c>
      <c r="O213" s="10"/>
      <c r="P213" s="40">
        <f t="array" ref="P213:Q214">LINEST(M213:M217,N213:N217,TRUE,TRUE)</f>
        <v>-0.50431780531801951</v>
      </c>
      <c r="Q213" s="40">
        <v>-1.0437167935111364</v>
      </c>
      <c r="R213" s="9"/>
      <c r="S213" s="41">
        <f>EXP(Q213)*$S$4^P213</f>
        <v>0.21780163930701044</v>
      </c>
      <c r="T213" s="41">
        <f>S213*SQRT(Q214^2+(LN($S$4))^2*P214^2+(P213/$S$4)^2*$T$4^2-2*LN($S$4)*AVERAGE(N213:N217)*P214^2)</f>
        <v>4.7829248896527851E-5</v>
      </c>
      <c r="V213" s="19"/>
      <c r="AN213" s="42"/>
      <c r="AO213" s="43"/>
      <c r="AP213" s="43"/>
      <c r="AQ213" s="43"/>
      <c r="AS213" s="44"/>
      <c r="AT213" s="45"/>
      <c r="AU213" s="45"/>
      <c r="AV213" s="45"/>
      <c r="AW213" s="45"/>
      <c r="AX213" s="45"/>
      <c r="AY213" s="45"/>
      <c r="AZ213" s="45"/>
      <c r="BA213" s="45"/>
      <c r="BB213" s="45"/>
    </row>
    <row r="214" spans="1:62" s="11" customFormat="1">
      <c r="A214" s="26">
        <v>30</v>
      </c>
      <c r="B214" s="26"/>
      <c r="C214" s="7" t="s">
        <v>2</v>
      </c>
      <c r="D214" s="36">
        <v>23.942374999999998</v>
      </c>
      <c r="E214" s="36">
        <v>9.6523895999999993</v>
      </c>
      <c r="F214" s="33">
        <v>2.6772803E-5</v>
      </c>
      <c r="G214" s="36">
        <v>24.643533999999999</v>
      </c>
      <c r="H214" s="36">
        <v>5.4884797000000001</v>
      </c>
      <c r="I214" s="36"/>
      <c r="J214" s="36">
        <v>0.22271460000000001</v>
      </c>
      <c r="K214" s="36">
        <v>2.4804662999999998</v>
      </c>
      <c r="L214" s="38"/>
      <c r="M214" s="39">
        <f t="shared" ref="M214:M217" si="57">LN(J214)</f>
        <v>-1.5018641478196688</v>
      </c>
      <c r="N214" s="39">
        <f t="shared" ref="N214:N217" si="58">LN(K214)</f>
        <v>0.90844656669610591</v>
      </c>
      <c r="O214" s="10"/>
      <c r="P214" s="40">
        <v>3.3308830316493483E-3</v>
      </c>
      <c r="Q214" s="40">
        <v>3.0288372373523205E-3</v>
      </c>
      <c r="R214" s="9"/>
      <c r="S214" s="39"/>
      <c r="T214" s="39"/>
      <c r="V214" s="46"/>
      <c r="Y214" s="43"/>
      <c r="AB214" s="43"/>
      <c r="AE214" s="43"/>
    </row>
    <row r="215" spans="1:62" s="11" customFormat="1">
      <c r="A215" s="26">
        <v>30</v>
      </c>
      <c r="B215" s="26"/>
      <c r="C215" s="7" t="s">
        <v>3</v>
      </c>
      <c r="D215" s="36">
        <v>21.950555999999999</v>
      </c>
      <c r="E215" s="36">
        <v>8.8417619999999992</v>
      </c>
      <c r="F215" s="33">
        <v>2.3961440999999999E-5</v>
      </c>
      <c r="G215" s="36">
        <v>22.679738</v>
      </c>
      <c r="H215" s="36">
        <v>5.0488939000000004</v>
      </c>
      <c r="I215" s="36"/>
      <c r="J215" s="36">
        <v>0.22261639999999999</v>
      </c>
      <c r="K215" s="36">
        <v>2.4826119000000002</v>
      </c>
      <c r="L215" s="38"/>
      <c r="M215" s="39">
        <f t="shared" si="57"/>
        <v>-1.502305168101624</v>
      </c>
      <c r="N215" s="39">
        <f t="shared" si="58"/>
        <v>0.90931119145002048</v>
      </c>
      <c r="O215" s="10"/>
      <c r="P215" s="47">
        <f>ABS(P214/P213)</f>
        <v>6.6047301850643862E-3</v>
      </c>
      <c r="Q215" s="47">
        <f>ABS(Q214/Q213)</f>
        <v>2.9019723129711265E-3</v>
      </c>
      <c r="R215" s="9"/>
      <c r="S215" s="39"/>
      <c r="T215" s="39"/>
      <c r="V215" s="46"/>
      <c r="W215" s="48"/>
      <c r="Y215" s="48"/>
      <c r="Z215" s="48"/>
      <c r="AB215" s="48"/>
      <c r="AC215" s="48"/>
      <c r="AE215" s="48"/>
      <c r="AF215" s="48"/>
      <c r="AM215" s="48"/>
      <c r="AN215" s="48"/>
      <c r="AR215" s="49"/>
      <c r="BA215" s="43"/>
      <c r="BB215" s="43"/>
    </row>
    <row r="216" spans="1:62" s="11" customFormat="1">
      <c r="A216" s="26">
        <v>30</v>
      </c>
      <c r="B216" s="26"/>
      <c r="C216" s="7" t="s">
        <v>4</v>
      </c>
      <c r="D216" s="36">
        <v>19.602535</v>
      </c>
      <c r="E216" s="36">
        <v>7.8871004999999998</v>
      </c>
      <c r="F216" s="33">
        <v>7.9962992000000005E-6</v>
      </c>
      <c r="G216" s="36">
        <v>20.324812999999999</v>
      </c>
      <c r="H216" s="36">
        <v>4.5221850999999997</v>
      </c>
      <c r="I216" s="36"/>
      <c r="J216" s="36">
        <v>0.22249537999999999</v>
      </c>
      <c r="K216" s="36">
        <v>2.4854018999999998</v>
      </c>
      <c r="L216" s="38"/>
      <c r="M216" s="39">
        <f t="shared" si="57"/>
        <v>-1.5028489416363617</v>
      </c>
      <c r="N216" s="39">
        <f t="shared" si="58"/>
        <v>0.91043437685393735</v>
      </c>
      <c r="O216" s="10"/>
      <c r="R216" s="9"/>
      <c r="S216" s="39"/>
      <c r="T216" s="39"/>
      <c r="V216" s="46"/>
      <c r="W216" s="51"/>
      <c r="Y216" s="51"/>
      <c r="Z216" s="51"/>
      <c r="AB216" s="51"/>
      <c r="AC216" s="51"/>
      <c r="AE216" s="51"/>
      <c r="AF216" s="51"/>
      <c r="AK216" s="52"/>
      <c r="AL216" s="52"/>
      <c r="AM216" s="53"/>
      <c r="AN216" s="53"/>
      <c r="AO216" s="53"/>
      <c r="AP216" s="53"/>
      <c r="AQ216" s="53"/>
    </row>
    <row r="217" spans="1:62" s="11" customFormat="1">
      <c r="A217" s="26">
        <v>30</v>
      </c>
      <c r="B217" s="26"/>
      <c r="C217" s="7" t="s">
        <v>5</v>
      </c>
      <c r="D217" s="36">
        <v>17.543205</v>
      </c>
      <c r="E217" s="36">
        <v>7.0519458999999998</v>
      </c>
      <c r="F217" s="33">
        <v>-2.6920361999999998E-6</v>
      </c>
      <c r="G217" s="36">
        <v>18.224630000000001</v>
      </c>
      <c r="H217" s="36">
        <v>4.0528965000000001</v>
      </c>
      <c r="I217" s="36"/>
      <c r="J217" s="36">
        <v>0.22238493000000001</v>
      </c>
      <c r="K217" s="36">
        <v>2.4877278</v>
      </c>
      <c r="L217" s="54"/>
      <c r="M217" s="39">
        <f t="shared" si="57"/>
        <v>-1.5033454796929429</v>
      </c>
      <c r="N217" s="39">
        <f t="shared" si="58"/>
        <v>0.91136976374705914</v>
      </c>
      <c r="O217" s="10"/>
      <c r="R217" s="9"/>
      <c r="S217" s="39"/>
      <c r="T217" s="39"/>
      <c r="V217" s="46"/>
      <c r="W217" s="51"/>
      <c r="Y217" s="51"/>
      <c r="Z217" s="51"/>
      <c r="AB217" s="51"/>
      <c r="AC217" s="51"/>
      <c r="AE217" s="51"/>
      <c r="AF217" s="51"/>
      <c r="AK217" s="52"/>
      <c r="AL217" s="52"/>
      <c r="AM217" s="53"/>
      <c r="AN217" s="53"/>
      <c r="AO217" s="53"/>
      <c r="AP217" s="53"/>
      <c r="AQ217" s="53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</row>
    <row r="218" spans="1:62" s="11" customFormat="1">
      <c r="A218" s="6"/>
      <c r="B218" s="7"/>
      <c r="C218" s="7"/>
      <c r="D218" s="36"/>
      <c r="E218" s="36"/>
      <c r="F218" s="36"/>
      <c r="G218" s="36"/>
      <c r="H218" s="36"/>
      <c r="I218" s="36"/>
      <c r="J218" s="55"/>
      <c r="K218" s="55"/>
      <c r="L218" s="9"/>
      <c r="M218" s="9"/>
      <c r="N218" s="9"/>
      <c r="O218" s="9"/>
      <c r="P218" s="9"/>
      <c r="Q218" s="9"/>
      <c r="R218" s="9"/>
      <c r="S218" s="56"/>
      <c r="T218" s="56"/>
      <c r="V218" s="9"/>
    </row>
    <row r="219" spans="1:62" s="11" customFormat="1">
      <c r="A219" s="26">
        <v>31</v>
      </c>
      <c r="B219" s="31">
        <v>43648</v>
      </c>
      <c r="C219" s="26" t="s">
        <v>0</v>
      </c>
      <c r="D219" s="32">
        <v>8.2037665000000005E-4</v>
      </c>
      <c r="E219" s="32">
        <v>3.2501521999999999E-4</v>
      </c>
      <c r="F219" s="33">
        <v>1.2965909999999999E-4</v>
      </c>
      <c r="G219" s="32">
        <v>1.8681991999999999E-3</v>
      </c>
      <c r="H219" s="32">
        <v>3.9412323999999998E-4</v>
      </c>
      <c r="I219" s="32"/>
      <c r="J219" s="32"/>
      <c r="K219" s="32"/>
      <c r="L219" s="9"/>
      <c r="M219" s="9"/>
      <c r="N219" s="9"/>
      <c r="O219" s="10"/>
      <c r="P219" s="9"/>
      <c r="Q219" s="9"/>
      <c r="R219" s="9"/>
      <c r="S219" s="39"/>
      <c r="T219" s="39"/>
      <c r="V219" s="40"/>
    </row>
    <row r="220" spans="1:62" s="11" customFormat="1">
      <c r="A220" s="26">
        <v>31</v>
      </c>
      <c r="B220" s="26"/>
      <c r="C220" s="7" t="s">
        <v>1</v>
      </c>
      <c r="D220" s="36">
        <v>27.79429</v>
      </c>
      <c r="E220" s="36">
        <v>11.224665999999999</v>
      </c>
      <c r="F220" s="33">
        <v>3.3394098000000001E-5</v>
      </c>
      <c r="G220" s="36">
        <v>28.465814999999999</v>
      </c>
      <c r="H220" s="36">
        <v>6.3452390999999997</v>
      </c>
      <c r="I220" s="36"/>
      <c r="J220" s="36">
        <v>0.22290728000000001</v>
      </c>
      <c r="K220" s="36">
        <v>2.4761823999999999</v>
      </c>
      <c r="L220" s="38"/>
      <c r="M220" s="39">
        <f>LN(J220)</f>
        <v>-1.5009993787378293</v>
      </c>
      <c r="N220" s="39">
        <f>LN(K220)</f>
        <v>0.90671801931422391</v>
      </c>
      <c r="O220" s="10"/>
      <c r="P220" s="40">
        <f t="array" ref="P220:Q221">LINEST(M220:M224,N220:N224,TRUE,TRUE)</f>
        <v>-0.50701666519283806</v>
      </c>
      <c r="Q220" s="40">
        <v>-1.0412816468561306</v>
      </c>
      <c r="R220" s="9"/>
      <c r="S220" s="41">
        <f>EXP(Q220)*$S$4^P220</f>
        <v>0.21777201930291534</v>
      </c>
      <c r="T220" s="41">
        <f>S220*SQRT(Q221^2+(LN($S$4))^2*P221^2+(P220/$S$4)^2*$T$4^2-2*LN($S$4)*AVERAGE(N220:N224)*P221^2)</f>
        <v>4.6156847459013538E-5</v>
      </c>
      <c r="V220" s="19"/>
      <c r="AN220" s="42"/>
      <c r="AO220" s="43"/>
      <c r="AP220" s="43"/>
      <c r="AQ220" s="43"/>
      <c r="AS220" s="44"/>
      <c r="AT220" s="45"/>
      <c r="AU220" s="45"/>
      <c r="AV220" s="45"/>
      <c r="AW220" s="45"/>
      <c r="AX220" s="45"/>
      <c r="AY220" s="45"/>
      <c r="AZ220" s="45"/>
      <c r="BA220" s="45"/>
      <c r="BB220" s="45"/>
    </row>
    <row r="221" spans="1:62" s="11" customFormat="1">
      <c r="A221" s="26">
        <v>31</v>
      </c>
      <c r="B221" s="26"/>
      <c r="C221" s="7" t="s">
        <v>2</v>
      </c>
      <c r="D221" s="36">
        <v>25.648899</v>
      </c>
      <c r="E221" s="36">
        <v>10.346043</v>
      </c>
      <c r="F221" s="33">
        <v>3.3051540999999999E-5</v>
      </c>
      <c r="G221" s="36">
        <v>26.451943</v>
      </c>
      <c r="H221" s="36">
        <v>5.8928016999999997</v>
      </c>
      <c r="I221" s="36"/>
      <c r="J221" s="36">
        <v>0.22277347</v>
      </c>
      <c r="K221" s="36">
        <v>2.4791120000000002</v>
      </c>
      <c r="L221" s="38"/>
      <c r="M221" s="39">
        <f t="shared" ref="M221:M224" si="59">LN(J221)</f>
        <v>-1.5015998534229966</v>
      </c>
      <c r="N221" s="39">
        <f t="shared" ref="N221:N224" si="60">LN(K221)</f>
        <v>0.90790043154035638</v>
      </c>
      <c r="O221" s="10"/>
      <c r="P221" s="40">
        <v>3.0009042556578451E-3</v>
      </c>
      <c r="Q221" s="40">
        <v>2.7274882015264103E-3</v>
      </c>
      <c r="R221" s="9"/>
      <c r="S221" s="39"/>
      <c r="T221" s="39"/>
      <c r="V221" s="46"/>
      <c r="Y221" s="43"/>
      <c r="AB221" s="43"/>
      <c r="AE221" s="43"/>
    </row>
    <row r="222" spans="1:62" s="11" customFormat="1">
      <c r="A222" s="26">
        <v>31</v>
      </c>
      <c r="B222" s="26"/>
      <c r="C222" s="7" t="s">
        <v>3</v>
      </c>
      <c r="D222" s="36">
        <v>22.982869000000001</v>
      </c>
      <c r="E222" s="36">
        <v>9.2621421000000002</v>
      </c>
      <c r="F222" s="33">
        <v>2.8386543000000001E-5</v>
      </c>
      <c r="G222" s="36">
        <v>23.801217999999999</v>
      </c>
      <c r="H222" s="36">
        <v>5.2998013999999998</v>
      </c>
      <c r="I222" s="36"/>
      <c r="J222" s="36">
        <v>0.22266916</v>
      </c>
      <c r="K222" s="36">
        <v>2.4813811000000001</v>
      </c>
      <c r="L222" s="38"/>
      <c r="M222" s="39">
        <f t="shared" si="59"/>
        <v>-1.5020681965715033</v>
      </c>
      <c r="N222" s="39">
        <f t="shared" si="60"/>
        <v>0.90881530032961721</v>
      </c>
      <c r="O222" s="10"/>
      <c r="P222" s="47">
        <f>ABS(P221/P220)</f>
        <v>5.9187487545729585E-3</v>
      </c>
      <c r="Q222" s="47">
        <f>ABS(Q221/Q220)</f>
        <v>2.6193568375677476E-3</v>
      </c>
      <c r="R222" s="9"/>
      <c r="S222" s="39"/>
      <c r="T222" s="39"/>
      <c r="V222" s="46"/>
      <c r="W222" s="48"/>
      <c r="Y222" s="48"/>
      <c r="Z222" s="48"/>
      <c r="AB222" s="48"/>
      <c r="AC222" s="48"/>
      <c r="AE222" s="48"/>
      <c r="AF222" s="48"/>
      <c r="AM222" s="48"/>
      <c r="AN222" s="48"/>
      <c r="AR222" s="49"/>
      <c r="BA222" s="43"/>
      <c r="BB222" s="43"/>
    </row>
    <row r="223" spans="1:62" s="11" customFormat="1">
      <c r="A223" s="26">
        <v>31</v>
      </c>
      <c r="B223" s="26"/>
      <c r="C223" s="7" t="s">
        <v>4</v>
      </c>
      <c r="D223" s="36">
        <v>21.307279999999999</v>
      </c>
      <c r="E223" s="36">
        <v>8.5780510000000003</v>
      </c>
      <c r="F223" s="33">
        <v>1.4189993000000001E-5</v>
      </c>
      <c r="G223" s="36">
        <v>22.133773999999999</v>
      </c>
      <c r="H223" s="36">
        <v>4.9258867000000004</v>
      </c>
      <c r="I223" s="36"/>
      <c r="J223" s="36">
        <v>0.22255047</v>
      </c>
      <c r="K223" s="36">
        <v>2.4839337000000001</v>
      </c>
      <c r="L223" s="38"/>
      <c r="M223" s="39">
        <f t="shared" si="59"/>
        <v>-1.5026013716375342</v>
      </c>
      <c r="N223" s="39">
        <f t="shared" si="60"/>
        <v>0.90984347289376999</v>
      </c>
      <c r="O223" s="10"/>
      <c r="P223" s="50"/>
      <c r="Q223" s="50"/>
      <c r="R223" s="9"/>
      <c r="S223" s="39"/>
      <c r="T223" s="39"/>
      <c r="V223" s="46"/>
      <c r="W223" s="51"/>
      <c r="Y223" s="51"/>
      <c r="Z223" s="51"/>
      <c r="AB223" s="51"/>
      <c r="AC223" s="51"/>
      <c r="AE223" s="51"/>
      <c r="AF223" s="51"/>
      <c r="AK223" s="52"/>
      <c r="AL223" s="52"/>
      <c r="AM223" s="53"/>
      <c r="AN223" s="53"/>
      <c r="AO223" s="53"/>
      <c r="AP223" s="53"/>
      <c r="AQ223" s="53"/>
    </row>
    <row r="224" spans="1:62" s="11" customFormat="1">
      <c r="A224" s="26">
        <v>31</v>
      </c>
      <c r="B224" s="26"/>
      <c r="C224" s="7" t="s">
        <v>5</v>
      </c>
      <c r="D224" s="36">
        <v>18.039335999999999</v>
      </c>
      <c r="E224" s="36">
        <v>7.2529431999999998</v>
      </c>
      <c r="F224" s="33">
        <v>-5.6336425000000002E-6</v>
      </c>
      <c r="G224" s="36">
        <v>18.777373999999998</v>
      </c>
      <c r="H224" s="36">
        <v>4.1762522999999998</v>
      </c>
      <c r="I224" s="36"/>
      <c r="J224" s="36">
        <v>0.22240729000000001</v>
      </c>
      <c r="K224" s="36">
        <v>2.4872065000000001</v>
      </c>
      <c r="L224" s="54"/>
      <c r="M224" s="39">
        <f t="shared" si="59"/>
        <v>-1.5032449383659436</v>
      </c>
      <c r="N224" s="39">
        <f t="shared" si="60"/>
        <v>0.91116019313950036</v>
      </c>
      <c r="O224" s="10"/>
      <c r="R224" s="9"/>
      <c r="S224" s="39"/>
      <c r="T224" s="39"/>
      <c r="V224" s="46"/>
      <c r="W224" s="51"/>
      <c r="Y224" s="51"/>
      <c r="Z224" s="51"/>
      <c r="AB224" s="51"/>
      <c r="AC224" s="51"/>
      <c r="AE224" s="51"/>
      <c r="AF224" s="51"/>
      <c r="AK224" s="52"/>
      <c r="AL224" s="52"/>
      <c r="AM224" s="53"/>
      <c r="AN224" s="53"/>
      <c r="AO224" s="53"/>
      <c r="AP224" s="53"/>
      <c r="AQ224" s="53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</row>
    <row r="225" spans="1:62" s="11" customFormat="1">
      <c r="A225" s="6"/>
      <c r="B225" s="7"/>
      <c r="C225" s="7"/>
      <c r="D225" s="36"/>
      <c r="E225" s="36"/>
      <c r="F225" s="36"/>
      <c r="G225" s="36"/>
      <c r="H225" s="36"/>
      <c r="I225" s="36"/>
      <c r="J225" s="55"/>
      <c r="K225" s="55"/>
      <c r="L225" s="9"/>
      <c r="M225" s="9"/>
      <c r="N225" s="9"/>
      <c r="O225" s="9"/>
      <c r="P225" s="9"/>
      <c r="Q225" s="9"/>
      <c r="R225" s="9"/>
      <c r="S225" s="56"/>
      <c r="T225" s="56"/>
      <c r="V225" s="9"/>
    </row>
    <row r="226" spans="1:62" s="11" customFormat="1">
      <c r="A226" s="26">
        <v>32</v>
      </c>
      <c r="B226" s="31">
        <v>43648</v>
      </c>
      <c r="C226" s="26" t="s">
        <v>0</v>
      </c>
      <c r="D226" s="32">
        <v>8.2037665000000005E-4</v>
      </c>
      <c r="E226" s="32">
        <v>3.2501521999999999E-4</v>
      </c>
      <c r="F226" s="33">
        <v>1.2965909999999999E-4</v>
      </c>
      <c r="G226" s="32">
        <v>1.8681991999999999E-3</v>
      </c>
      <c r="H226" s="32">
        <v>3.9412323999999998E-4</v>
      </c>
      <c r="I226" s="32"/>
      <c r="J226" s="32"/>
      <c r="K226" s="32"/>
      <c r="L226" s="9"/>
      <c r="M226" s="9"/>
      <c r="N226" s="9"/>
      <c r="O226" s="10"/>
      <c r="P226" s="9"/>
      <c r="Q226" s="9"/>
      <c r="R226" s="9"/>
      <c r="S226" s="39"/>
      <c r="T226" s="39"/>
      <c r="V226" s="40"/>
    </row>
    <row r="227" spans="1:62" s="11" customFormat="1">
      <c r="A227" s="26">
        <v>32</v>
      </c>
      <c r="B227" s="26"/>
      <c r="C227" s="7" t="s">
        <v>1</v>
      </c>
      <c r="D227" s="32">
        <v>29.337026000000002</v>
      </c>
      <c r="E227" s="32">
        <v>11.849574</v>
      </c>
      <c r="F227" s="33">
        <v>3.2405603999999998E-5</v>
      </c>
      <c r="G227" s="32">
        <v>30.075268999999999</v>
      </c>
      <c r="H227" s="32">
        <v>6.7044227000000003</v>
      </c>
      <c r="I227" s="32"/>
      <c r="J227" s="32">
        <v>0.22292127</v>
      </c>
      <c r="K227" s="32">
        <v>2.4757920000000002</v>
      </c>
      <c r="L227" s="38"/>
      <c r="M227" s="39">
        <f>LN(J227)</f>
        <v>-1.5009366191859586</v>
      </c>
      <c r="N227" s="39">
        <f>LN(K227)</f>
        <v>0.90656034483157377</v>
      </c>
      <c r="O227" s="10"/>
      <c r="P227" s="40">
        <f t="array" ref="P227:Q228">LINEST(M227:M231,N227:N231,TRUE,TRUE)</f>
        <v>-0.50480450823906242</v>
      </c>
      <c r="Q227" s="40">
        <v>-1.0432976897380077</v>
      </c>
      <c r="R227" s="9"/>
      <c r="S227" s="41">
        <f>EXP(Q227)*$S$4^P227</f>
        <v>0.21779193240523489</v>
      </c>
      <c r="T227" s="41">
        <f>S227*SQRT(Q228^2+(LN($S$4))^2*P228^2+(P227/$S$4)^2*$T$4^2-2*LN($S$4)*AVERAGE(N227:N231)*P228^2)</f>
        <v>3.7045595887913294E-5</v>
      </c>
      <c r="V227" s="19"/>
      <c r="AN227" s="42"/>
      <c r="AO227" s="43"/>
      <c r="AP227" s="43"/>
      <c r="AQ227" s="43"/>
      <c r="AS227" s="44"/>
      <c r="AT227" s="45"/>
      <c r="AU227" s="45"/>
      <c r="AV227" s="45"/>
      <c r="AW227" s="45"/>
      <c r="AX227" s="45"/>
      <c r="AY227" s="45"/>
      <c r="AZ227" s="45"/>
      <c r="BA227" s="45"/>
      <c r="BB227" s="45"/>
    </row>
    <row r="228" spans="1:62" s="11" customFormat="1">
      <c r="A228" s="26">
        <v>32</v>
      </c>
      <c r="B228" s="26"/>
      <c r="C228" s="7" t="s">
        <v>2</v>
      </c>
      <c r="D228" s="32">
        <v>26.393782000000002</v>
      </c>
      <c r="E228" s="32">
        <v>10.650335999999999</v>
      </c>
      <c r="F228" s="33">
        <v>2.9310378999999999E-5</v>
      </c>
      <c r="G228" s="32">
        <v>27.209606000000001</v>
      </c>
      <c r="H228" s="32">
        <v>6.0626490999999998</v>
      </c>
      <c r="I228" s="32"/>
      <c r="J228" s="32">
        <v>0.22281222000000001</v>
      </c>
      <c r="K228" s="32">
        <v>2.4782267</v>
      </c>
      <c r="L228" s="38"/>
      <c r="M228" s="39">
        <f t="shared" ref="M228:M231" si="61">LN(J228)</f>
        <v>-1.5014259250363031</v>
      </c>
      <c r="N228" s="39">
        <f t="shared" ref="N228:N231" si="62">LN(K228)</f>
        <v>0.90754326409105079</v>
      </c>
      <c r="O228" s="10"/>
      <c r="P228" s="40">
        <v>8.9236003309004722E-4</v>
      </c>
      <c r="Q228" s="40">
        <v>8.1088557269967426E-4</v>
      </c>
      <c r="R228" s="9"/>
      <c r="S228" s="39"/>
      <c r="T228" s="39"/>
      <c r="V228" s="46"/>
      <c r="Y228" s="43"/>
      <c r="AB228" s="43"/>
      <c r="AE228" s="43"/>
    </row>
    <row r="229" spans="1:62" s="11" customFormat="1">
      <c r="A229" s="26">
        <v>32</v>
      </c>
      <c r="B229" s="26"/>
      <c r="C229" s="7" t="s">
        <v>3</v>
      </c>
      <c r="D229" s="32">
        <v>23.628494</v>
      </c>
      <c r="E229" s="32">
        <v>9.5233913999999995</v>
      </c>
      <c r="F229" s="33">
        <v>1.5810939000000001E-5</v>
      </c>
      <c r="G229" s="32">
        <v>24.491747</v>
      </c>
      <c r="H229" s="32">
        <v>5.4538567000000002</v>
      </c>
      <c r="I229" s="32"/>
      <c r="J229" s="32">
        <v>0.22268087</v>
      </c>
      <c r="K229" s="32">
        <v>2.4811125999999999</v>
      </c>
      <c r="L229" s="38"/>
      <c r="M229" s="39">
        <f t="shared" si="61"/>
        <v>-1.5020156087227825</v>
      </c>
      <c r="N229" s="39">
        <f t="shared" si="62"/>
        <v>0.90870708860523264</v>
      </c>
      <c r="O229" s="10"/>
      <c r="P229" s="47">
        <f>ABS(P228/P227)</f>
        <v>1.767733882177313E-3</v>
      </c>
      <c r="Q229" s="47">
        <f>ABS(Q228/Q227)</f>
        <v>7.7723317196581095E-4</v>
      </c>
      <c r="R229" s="9"/>
      <c r="S229" s="39"/>
      <c r="T229" s="39"/>
      <c r="V229" s="46"/>
      <c r="W229" s="48"/>
      <c r="Y229" s="48"/>
      <c r="Z229" s="48"/>
      <c r="AB229" s="48"/>
      <c r="AC229" s="48"/>
      <c r="AE229" s="48"/>
      <c r="AF229" s="48"/>
      <c r="AM229" s="48"/>
      <c r="AN229" s="48"/>
      <c r="AR229" s="49"/>
      <c r="BA229" s="43"/>
      <c r="BB229" s="43"/>
    </row>
    <row r="230" spans="1:62" s="11" customFormat="1">
      <c r="A230" s="26">
        <v>32</v>
      </c>
      <c r="B230" s="26"/>
      <c r="C230" s="7" t="s">
        <v>4</v>
      </c>
      <c r="D230" s="32">
        <v>21.246196999999999</v>
      </c>
      <c r="E230" s="32">
        <v>8.5547313999999997</v>
      </c>
      <c r="F230" s="33">
        <v>1.0443094E-5</v>
      </c>
      <c r="G230" s="32">
        <v>22.091656</v>
      </c>
      <c r="H230" s="32">
        <v>4.9169235999999996</v>
      </c>
      <c r="I230" s="32"/>
      <c r="J230" s="32">
        <v>0.22256918000000001</v>
      </c>
      <c r="K230" s="32">
        <v>2.4835642</v>
      </c>
      <c r="L230" s="38"/>
      <c r="M230" s="39">
        <f t="shared" si="61"/>
        <v>-1.5025173043535531</v>
      </c>
      <c r="N230" s="39">
        <f t="shared" si="62"/>
        <v>0.90969470584519951</v>
      </c>
      <c r="O230" s="10"/>
      <c r="P230" s="50"/>
      <c r="Q230" s="50"/>
      <c r="R230" s="9"/>
      <c r="S230" s="39"/>
      <c r="T230" s="39"/>
      <c r="V230" s="46"/>
      <c r="W230" s="51"/>
      <c r="Y230" s="51"/>
      <c r="Z230" s="51"/>
      <c r="AB230" s="51"/>
      <c r="AC230" s="51"/>
      <c r="AE230" s="51"/>
      <c r="AF230" s="51"/>
      <c r="AK230" s="52"/>
      <c r="AL230" s="52"/>
      <c r="AM230" s="53"/>
      <c r="AN230" s="53"/>
      <c r="AO230" s="53"/>
      <c r="AP230" s="53"/>
      <c r="AQ230" s="53"/>
    </row>
    <row r="231" spans="1:62" s="11" customFormat="1">
      <c r="A231" s="26">
        <v>32</v>
      </c>
      <c r="B231" s="26"/>
      <c r="C231" s="7" t="s">
        <v>5</v>
      </c>
      <c r="D231" s="32">
        <v>18.544286</v>
      </c>
      <c r="E231" s="32">
        <v>7.4572846000000004</v>
      </c>
      <c r="F231" s="33">
        <v>-1.0353023E-5</v>
      </c>
      <c r="G231" s="32">
        <v>19.320771000000001</v>
      </c>
      <c r="H231" s="32">
        <v>4.2974424999999998</v>
      </c>
      <c r="I231" s="32"/>
      <c r="J231" s="32">
        <v>0.22242545</v>
      </c>
      <c r="K231" s="32">
        <v>2.4867504</v>
      </c>
      <c r="L231" s="54"/>
      <c r="M231" s="39">
        <f t="shared" si="61"/>
        <v>-1.5031632896994804</v>
      </c>
      <c r="N231" s="39">
        <f t="shared" si="62"/>
        <v>0.91097679790289166</v>
      </c>
      <c r="O231" s="10"/>
      <c r="R231" s="9"/>
      <c r="S231" s="39"/>
      <c r="T231" s="39"/>
      <c r="V231" s="46"/>
      <c r="W231" s="51"/>
      <c r="Y231" s="51"/>
      <c r="Z231" s="51"/>
      <c r="AB231" s="51"/>
      <c r="AC231" s="51"/>
      <c r="AE231" s="51"/>
      <c r="AF231" s="51"/>
      <c r="AK231" s="52"/>
      <c r="AL231" s="52"/>
      <c r="AM231" s="53"/>
      <c r="AN231" s="53"/>
      <c r="AO231" s="53"/>
      <c r="AP231" s="53"/>
      <c r="AQ231" s="53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</row>
    <row r="232" spans="1:62" s="11" customFormat="1">
      <c r="A232" s="6"/>
      <c r="B232" s="7"/>
      <c r="C232" s="7"/>
      <c r="D232" s="36"/>
      <c r="E232" s="36"/>
      <c r="F232" s="36"/>
      <c r="G232" s="36"/>
      <c r="H232" s="36"/>
      <c r="I232" s="36"/>
      <c r="J232" s="55"/>
      <c r="K232" s="55"/>
      <c r="L232" s="9"/>
      <c r="M232" s="9"/>
      <c r="N232" s="9"/>
      <c r="O232" s="9"/>
      <c r="P232" s="9"/>
      <c r="Q232" s="9"/>
      <c r="R232" s="9"/>
      <c r="S232" s="56"/>
      <c r="T232" s="56"/>
      <c r="V232" s="9"/>
    </row>
    <row r="233" spans="1:62" s="11" customFormat="1">
      <c r="A233" s="26">
        <v>33</v>
      </c>
      <c r="B233" s="31">
        <v>43648</v>
      </c>
      <c r="C233" s="26" t="s">
        <v>0</v>
      </c>
      <c r="D233" s="32">
        <v>8.2037665000000005E-4</v>
      </c>
      <c r="E233" s="32">
        <v>3.2501521999999999E-4</v>
      </c>
      <c r="F233" s="33">
        <v>1.2965909999999999E-4</v>
      </c>
      <c r="G233" s="32">
        <v>1.8681991999999999E-3</v>
      </c>
      <c r="H233" s="32">
        <v>3.9412323999999998E-4</v>
      </c>
      <c r="I233" s="32"/>
      <c r="J233" s="32"/>
      <c r="K233" s="32"/>
      <c r="L233" s="9"/>
      <c r="M233" s="9"/>
      <c r="N233" s="9"/>
      <c r="O233" s="10"/>
      <c r="P233" s="9"/>
      <c r="Q233" s="9"/>
      <c r="R233" s="9"/>
      <c r="S233" s="39"/>
      <c r="T233" s="39"/>
      <c r="V233" s="40"/>
    </row>
    <row r="234" spans="1:62" s="11" customFormat="1">
      <c r="A234" s="26">
        <v>33</v>
      </c>
      <c r="B234" s="26"/>
      <c r="C234" s="7" t="s">
        <v>1</v>
      </c>
      <c r="D234" s="32">
        <v>28.995781999999998</v>
      </c>
      <c r="E234" s="32">
        <v>11.71294</v>
      </c>
      <c r="F234" s="33">
        <v>3.5379329999999997E-5</v>
      </c>
      <c r="G234" s="32">
        <v>29.739205999999999</v>
      </c>
      <c r="H234" s="32">
        <v>6.6298158999999997</v>
      </c>
      <c r="I234" s="32"/>
      <c r="J234" s="32">
        <v>0.22293141</v>
      </c>
      <c r="K234" s="32">
        <v>2.4755436999999998</v>
      </c>
      <c r="L234" s="38"/>
      <c r="M234" s="39">
        <f>LN(J234)</f>
        <v>-1.5008911333093156</v>
      </c>
      <c r="N234" s="39">
        <f>LN(K234)</f>
        <v>0.90646004866292229</v>
      </c>
      <c r="O234" s="10"/>
      <c r="P234" s="40">
        <f t="array" ref="P234:Q235">LINEST(M234:M238,N234:N238,TRUE,TRUE)</f>
        <v>-0.50482097851849184</v>
      </c>
      <c r="Q234" s="40">
        <v>-1.0432900450139826</v>
      </c>
      <c r="R234" s="9"/>
      <c r="S234" s="41">
        <f>EXP(Q234)*$S$4^P234</f>
        <v>0.21779018001694578</v>
      </c>
      <c r="T234" s="41">
        <f>S234*SQRT(Q235^2+(LN($S$4))^2*P235^2+(P234/$S$4)^2*$T$4^2-2*LN($S$4)*AVERAGE(N234:N238)*P235^2)</f>
        <v>4.5617975146338712E-5</v>
      </c>
      <c r="V234" s="19"/>
      <c r="AN234" s="42"/>
      <c r="AO234" s="43"/>
      <c r="AP234" s="43"/>
      <c r="AQ234" s="43"/>
      <c r="AS234" s="44"/>
      <c r="AT234" s="45"/>
      <c r="AU234" s="45"/>
      <c r="AV234" s="45"/>
      <c r="AW234" s="45"/>
      <c r="AX234" s="45"/>
      <c r="AY234" s="45"/>
      <c r="AZ234" s="45"/>
      <c r="BA234" s="45"/>
      <c r="BB234" s="45"/>
    </row>
    <row r="235" spans="1:62" s="11" customFormat="1">
      <c r="A235" s="26">
        <v>33</v>
      </c>
      <c r="B235" s="26"/>
      <c r="C235" s="7" t="s">
        <v>2</v>
      </c>
      <c r="D235" s="36">
        <v>27.167455</v>
      </c>
      <c r="E235" s="36">
        <v>10.963908</v>
      </c>
      <c r="F235" s="33">
        <v>3.6622068999999998E-5</v>
      </c>
      <c r="G235" s="36">
        <v>28.026702</v>
      </c>
      <c r="H235" s="36">
        <v>6.2450850999999998</v>
      </c>
      <c r="I235" s="36"/>
      <c r="J235" s="36">
        <v>0.2228261</v>
      </c>
      <c r="K235" s="36">
        <v>2.4779016</v>
      </c>
      <c r="L235" s="38"/>
      <c r="M235" s="39">
        <f t="shared" ref="M235:M238" si="63">LN(J235)</f>
        <v>-1.5013636323680941</v>
      </c>
      <c r="N235" s="39">
        <f t="shared" ref="N235:N238" si="64">LN(K235)</f>
        <v>0.9074120729754106</v>
      </c>
      <c r="O235" s="10"/>
      <c r="P235" s="40">
        <v>2.9030204282525585E-3</v>
      </c>
      <c r="Q235" s="40">
        <v>2.6373483093005295E-3</v>
      </c>
      <c r="R235" s="9"/>
      <c r="S235" s="39"/>
      <c r="T235" s="39"/>
      <c r="V235" s="46"/>
      <c r="Y235" s="43"/>
      <c r="AB235" s="43"/>
      <c r="AE235" s="43"/>
    </row>
    <row r="236" spans="1:62" s="11" customFormat="1">
      <c r="A236" s="26">
        <v>33</v>
      </c>
      <c r="B236" s="26"/>
      <c r="C236" s="7" t="s">
        <v>3</v>
      </c>
      <c r="D236" s="36">
        <v>24.637892000000001</v>
      </c>
      <c r="E236" s="36">
        <v>9.9330155999999992</v>
      </c>
      <c r="F236" s="33">
        <v>3.2040272999999998E-5</v>
      </c>
      <c r="G236" s="36">
        <v>25.537398</v>
      </c>
      <c r="H236" s="36">
        <v>5.6873860000000001</v>
      </c>
      <c r="I236" s="36"/>
      <c r="J236" s="36">
        <v>0.22270776</v>
      </c>
      <c r="K236" s="36">
        <v>2.4804145000000002</v>
      </c>
      <c r="L236" s="38"/>
      <c r="M236" s="39">
        <f t="shared" si="63"/>
        <v>-1.5018948602428195</v>
      </c>
      <c r="N236" s="39">
        <f t="shared" si="64"/>
        <v>0.90842568330781659</v>
      </c>
      <c r="O236" s="10"/>
      <c r="P236" s="47">
        <f>ABS(P235/P234)</f>
        <v>5.7505938774020651E-3</v>
      </c>
      <c r="Q236" s="47">
        <f>ABS(Q235/Q234)</f>
        <v>2.5279147653183855E-3</v>
      </c>
      <c r="R236" s="9"/>
      <c r="S236" s="39"/>
      <c r="T236" s="39"/>
      <c r="V236" s="46"/>
      <c r="W236" s="48"/>
      <c r="Y236" s="48"/>
      <c r="Z236" s="48"/>
      <c r="AB236" s="48"/>
      <c r="AC236" s="48"/>
      <c r="AE236" s="48"/>
      <c r="AF236" s="48"/>
      <c r="AM236" s="48"/>
      <c r="AN236" s="48"/>
      <c r="AR236" s="49"/>
      <c r="BA236" s="43"/>
      <c r="BB236" s="43"/>
    </row>
    <row r="237" spans="1:62" s="11" customFormat="1">
      <c r="A237" s="26">
        <v>33</v>
      </c>
      <c r="B237" s="26"/>
      <c r="C237" s="7" t="s">
        <v>4</v>
      </c>
      <c r="D237" s="36">
        <v>21.754393</v>
      </c>
      <c r="E237" s="36">
        <v>8.7610919000000003</v>
      </c>
      <c r="F237" s="33">
        <v>1.2951461E-5</v>
      </c>
      <c r="G237" s="36">
        <v>22.617377000000001</v>
      </c>
      <c r="H237" s="36">
        <v>5.0344481999999999</v>
      </c>
      <c r="I237" s="36"/>
      <c r="J237" s="36">
        <v>0.22259180000000001</v>
      </c>
      <c r="K237" s="36">
        <v>2.4830757999999999</v>
      </c>
      <c r="L237" s="38"/>
      <c r="M237" s="39">
        <f t="shared" si="63"/>
        <v>-1.5024156781956655</v>
      </c>
      <c r="N237" s="39">
        <f t="shared" si="64"/>
        <v>0.9094980336476679</v>
      </c>
      <c r="O237" s="10"/>
      <c r="P237" s="50"/>
      <c r="Q237" s="50"/>
      <c r="R237" s="9"/>
      <c r="S237" s="39"/>
      <c r="T237" s="39"/>
      <c r="V237" s="46"/>
      <c r="W237" s="51"/>
      <c r="Y237" s="51"/>
      <c r="Z237" s="51"/>
      <c r="AB237" s="51"/>
      <c r="AC237" s="51"/>
      <c r="AE237" s="51"/>
      <c r="AF237" s="51"/>
      <c r="AK237" s="52"/>
      <c r="AL237" s="52"/>
      <c r="AM237" s="53"/>
      <c r="AN237" s="53"/>
      <c r="AO237" s="53"/>
      <c r="AP237" s="53"/>
      <c r="AQ237" s="53"/>
    </row>
    <row r="238" spans="1:62" s="11" customFormat="1">
      <c r="A238" s="26">
        <v>33</v>
      </c>
      <c r="B238" s="26"/>
      <c r="C238" s="7" t="s">
        <v>5</v>
      </c>
      <c r="D238" s="36">
        <v>19.774616999999999</v>
      </c>
      <c r="E238" s="36">
        <v>7.9549390999999998</v>
      </c>
      <c r="F238" s="33">
        <v>2.5318182E-6</v>
      </c>
      <c r="G238" s="36">
        <v>20.605378999999999</v>
      </c>
      <c r="H238" s="36">
        <v>4.5839755999999996</v>
      </c>
      <c r="I238" s="36"/>
      <c r="J238" s="36">
        <v>0.22246368</v>
      </c>
      <c r="K238" s="36">
        <v>2.4858617999999999</v>
      </c>
      <c r="L238" s="54"/>
      <c r="M238" s="39">
        <f t="shared" si="63"/>
        <v>-1.5029914266553368</v>
      </c>
      <c r="N238" s="39">
        <f t="shared" si="64"/>
        <v>0.91061940023192156</v>
      </c>
      <c r="O238" s="10"/>
      <c r="R238" s="9"/>
      <c r="S238" s="39"/>
      <c r="T238" s="39"/>
      <c r="V238" s="46"/>
      <c r="W238" s="51"/>
      <c r="Y238" s="51"/>
      <c r="Z238" s="51"/>
      <c r="AB238" s="51"/>
      <c r="AC238" s="51"/>
      <c r="AE238" s="51"/>
      <c r="AF238" s="51"/>
      <c r="AK238" s="52"/>
      <c r="AL238" s="52"/>
      <c r="AM238" s="53"/>
      <c r="AN238" s="53"/>
      <c r="AO238" s="53"/>
      <c r="AP238" s="53"/>
      <c r="AQ238" s="53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</row>
    <row r="239" spans="1:62" s="11" customFormat="1">
      <c r="A239" s="6"/>
      <c r="B239" s="7"/>
      <c r="C239" s="7"/>
      <c r="D239" s="36"/>
      <c r="E239" s="36"/>
      <c r="F239" s="36"/>
      <c r="G239" s="36"/>
      <c r="H239" s="36"/>
      <c r="I239" s="36"/>
      <c r="J239" s="55"/>
      <c r="K239" s="55"/>
      <c r="L239" s="9"/>
      <c r="M239" s="9"/>
      <c r="N239" s="9"/>
      <c r="O239" s="9"/>
      <c r="P239" s="9"/>
      <c r="Q239" s="9"/>
      <c r="R239" s="9"/>
      <c r="S239" s="56"/>
      <c r="T239" s="56"/>
      <c r="V239" s="9"/>
    </row>
    <row r="240" spans="1:62" s="11" customFormat="1">
      <c r="A240" s="26">
        <v>34</v>
      </c>
      <c r="B240" s="31">
        <v>43648</v>
      </c>
      <c r="C240" s="26" t="s">
        <v>0</v>
      </c>
      <c r="D240" s="32">
        <v>8.2037665000000005E-4</v>
      </c>
      <c r="E240" s="32">
        <v>3.2501521999999999E-4</v>
      </c>
      <c r="F240" s="33">
        <v>1.2965909999999999E-4</v>
      </c>
      <c r="G240" s="32">
        <v>1.8681991999999999E-3</v>
      </c>
      <c r="H240" s="32">
        <v>3.9412323999999998E-4</v>
      </c>
      <c r="I240" s="32"/>
      <c r="J240" s="32"/>
      <c r="K240" s="32"/>
      <c r="L240" s="9"/>
      <c r="M240" s="9"/>
      <c r="N240" s="9"/>
      <c r="O240" s="10"/>
      <c r="P240" s="9"/>
      <c r="Q240" s="9"/>
      <c r="R240" s="9"/>
      <c r="S240" s="39"/>
      <c r="T240" s="39"/>
      <c r="V240" s="40"/>
    </row>
    <row r="241" spans="1:62" s="11" customFormat="1">
      <c r="A241" s="26">
        <v>34</v>
      </c>
      <c r="B241" s="26"/>
      <c r="C241" s="7" t="s">
        <v>1</v>
      </c>
      <c r="D241" s="36">
        <v>28.325202000000001</v>
      </c>
      <c r="E241" s="36">
        <v>11.442527999999999</v>
      </c>
      <c r="F241" s="33">
        <v>2.7552779000000001E-5</v>
      </c>
      <c r="G241" s="36">
        <v>29.023751000000001</v>
      </c>
      <c r="H241" s="36">
        <v>6.4704351999999998</v>
      </c>
      <c r="I241" s="36"/>
      <c r="J241" s="36">
        <v>0.22293536999999999</v>
      </c>
      <c r="K241" s="36">
        <v>2.4754448999999998</v>
      </c>
      <c r="L241" s="38"/>
      <c r="M241" s="39">
        <f>LN(J241)</f>
        <v>-1.5008733701559356</v>
      </c>
      <c r="N241" s="39">
        <f>LN(K241)</f>
        <v>0.90642013744195404</v>
      </c>
      <c r="O241" s="10"/>
      <c r="P241" s="40">
        <f t="array" ref="P241:Q242">LINEST(M241:M245,N241:N245,TRUE,TRUE)</f>
        <v>-0.50622924246043588</v>
      </c>
      <c r="Q241" s="40">
        <v>-1.0420134069663007</v>
      </c>
      <c r="R241" s="9"/>
      <c r="S241" s="41">
        <f>EXP(Q241)*$S$4^P241</f>
        <v>0.21777602682119765</v>
      </c>
      <c r="T241" s="41">
        <f>S241*SQRT(Q242^2+(LN($S$4))^2*P242^2+(P241/$S$4)^2*$T$4^2-2*LN($S$4)*AVERAGE(N241:N245)*P242^2)</f>
        <v>3.9743866536756435E-5</v>
      </c>
      <c r="V241" s="19"/>
      <c r="AN241" s="42"/>
      <c r="AO241" s="43"/>
      <c r="AP241" s="43"/>
      <c r="AQ241" s="43"/>
      <c r="AS241" s="44"/>
      <c r="AT241" s="45"/>
      <c r="AU241" s="45"/>
      <c r="AV241" s="45"/>
      <c r="AW241" s="45"/>
      <c r="AX241" s="45"/>
      <c r="AY241" s="45"/>
      <c r="AZ241" s="45"/>
      <c r="BA241" s="45"/>
      <c r="BB241" s="45"/>
    </row>
    <row r="242" spans="1:62" s="11" customFormat="1">
      <c r="A242" s="26">
        <v>34</v>
      </c>
      <c r="B242" s="26"/>
      <c r="C242" s="7" t="s">
        <v>2</v>
      </c>
      <c r="D242" s="36">
        <v>28.552571</v>
      </c>
      <c r="E242" s="36">
        <v>11.528786</v>
      </c>
      <c r="F242" s="33">
        <v>4.2218207999999997E-5</v>
      </c>
      <c r="G242" s="36">
        <v>29.371400000000001</v>
      </c>
      <c r="H242" s="36">
        <v>6.5463908000000002</v>
      </c>
      <c r="I242" s="36"/>
      <c r="J242" s="36">
        <v>0.22288305999999999</v>
      </c>
      <c r="K242" s="36">
        <v>2.4766352</v>
      </c>
      <c r="L242" s="38"/>
      <c r="M242" s="39">
        <f t="shared" ref="M242:M245" si="65">LN(J242)</f>
        <v>-1.5011080396837972</v>
      </c>
      <c r="N242" s="39">
        <f t="shared" ref="N242:N245" si="66">LN(K242)</f>
        <v>0.90690086473185516</v>
      </c>
      <c r="O242" s="10"/>
      <c r="P242" s="40">
        <v>1.7118065737052413E-3</v>
      </c>
      <c r="Q242" s="40">
        <v>1.5549544248908446E-3</v>
      </c>
      <c r="R242" s="9"/>
      <c r="S242" s="39"/>
      <c r="T242" s="39"/>
      <c r="V242" s="46"/>
      <c r="Y242" s="43"/>
      <c r="AB242" s="43"/>
      <c r="AE242" s="43"/>
    </row>
    <row r="243" spans="1:62" s="11" customFormat="1">
      <c r="A243" s="26">
        <v>34</v>
      </c>
      <c r="B243" s="26"/>
      <c r="C243" s="7" t="s">
        <v>3</v>
      </c>
      <c r="D243" s="36">
        <v>24.076661000000001</v>
      </c>
      <c r="E243" s="36">
        <v>9.7066128000000003</v>
      </c>
      <c r="F243" s="33">
        <v>2.1739555000000001E-5</v>
      </c>
      <c r="G243" s="36">
        <v>24.973008</v>
      </c>
      <c r="H243" s="36">
        <v>5.5617171000000001</v>
      </c>
      <c r="I243" s="36"/>
      <c r="J243" s="36">
        <v>0.22270865000000001</v>
      </c>
      <c r="K243" s="36">
        <v>2.4804509000000001</v>
      </c>
      <c r="L243" s="38"/>
      <c r="M243" s="39">
        <f t="shared" si="65"/>
        <v>-1.5018908639823314</v>
      </c>
      <c r="N243" s="39">
        <f t="shared" si="66"/>
        <v>0.90844035816676383</v>
      </c>
      <c r="O243" s="10"/>
      <c r="P243" s="47">
        <f>ABS(P242/P241)</f>
        <v>3.3814849679274046E-3</v>
      </c>
      <c r="Q243" s="47">
        <f>ABS(Q242/Q241)</f>
        <v>1.4922595184431564E-3</v>
      </c>
      <c r="R243" s="9"/>
      <c r="S243" s="39"/>
      <c r="T243" s="39"/>
      <c r="V243" s="46"/>
      <c r="W243" s="48"/>
      <c r="Y243" s="48"/>
      <c r="Z243" s="48"/>
      <c r="AB243" s="48"/>
      <c r="AC243" s="48"/>
      <c r="AE243" s="48"/>
      <c r="AF243" s="48"/>
      <c r="AM243" s="48"/>
      <c r="AN243" s="48"/>
      <c r="AR243" s="49"/>
      <c r="BA243" s="43"/>
      <c r="BB243" s="43"/>
    </row>
    <row r="244" spans="1:62" s="11" customFormat="1">
      <c r="A244" s="26">
        <v>34</v>
      </c>
      <c r="B244" s="26"/>
      <c r="C244" s="7" t="s">
        <v>4</v>
      </c>
      <c r="D244" s="36">
        <v>21.440957000000001</v>
      </c>
      <c r="E244" s="36">
        <v>8.6346194000000001</v>
      </c>
      <c r="F244" s="33">
        <v>3.3230671000000001E-6</v>
      </c>
      <c r="G244" s="36">
        <v>22.311199999999999</v>
      </c>
      <c r="H244" s="36">
        <v>4.9661312999999998</v>
      </c>
      <c r="I244" s="36"/>
      <c r="J244" s="36">
        <v>0.22258438</v>
      </c>
      <c r="K244" s="36">
        <v>2.4831447999999998</v>
      </c>
      <c r="L244" s="38"/>
      <c r="M244" s="39">
        <f t="shared" si="65"/>
        <v>-1.5024490133125654</v>
      </c>
      <c r="N244" s="39">
        <f t="shared" si="66"/>
        <v>0.90952582137824278</v>
      </c>
      <c r="O244" s="10"/>
      <c r="R244" s="9"/>
      <c r="S244" s="39"/>
      <c r="T244" s="39"/>
      <c r="V244" s="46"/>
      <c r="W244" s="51"/>
      <c r="Y244" s="51"/>
      <c r="Z244" s="51"/>
      <c r="AB244" s="51"/>
      <c r="AC244" s="51"/>
      <c r="AE244" s="51"/>
      <c r="AF244" s="51"/>
      <c r="AK244" s="52"/>
      <c r="AL244" s="52"/>
      <c r="AM244" s="53"/>
      <c r="AN244" s="53"/>
      <c r="AO244" s="53"/>
      <c r="AP244" s="53"/>
      <c r="AQ244" s="53"/>
    </row>
    <row r="245" spans="1:62" s="11" customFormat="1">
      <c r="A245" s="26">
        <v>34</v>
      </c>
      <c r="B245" s="26"/>
      <c r="C245" s="7" t="s">
        <v>5</v>
      </c>
      <c r="D245" s="36">
        <v>19.378781</v>
      </c>
      <c r="E245" s="36">
        <v>7.7961388999999999</v>
      </c>
      <c r="F245" s="33">
        <v>-2.4536307000000001E-6</v>
      </c>
      <c r="G245" s="36">
        <v>20.192620999999999</v>
      </c>
      <c r="H245" s="36">
        <v>4.4922795000000004</v>
      </c>
      <c r="I245" s="36"/>
      <c r="J245" s="36">
        <v>0.22247052</v>
      </c>
      <c r="K245" s="36">
        <v>2.4857095999999999</v>
      </c>
      <c r="L245" s="54"/>
      <c r="M245" s="39">
        <f t="shared" si="65"/>
        <v>-1.5029606805360207</v>
      </c>
      <c r="N245" s="39">
        <f t="shared" si="66"/>
        <v>0.91055817210592194</v>
      </c>
      <c r="O245" s="10"/>
      <c r="R245" s="9"/>
      <c r="S245" s="39"/>
      <c r="T245" s="39"/>
      <c r="V245" s="46"/>
      <c r="W245" s="51"/>
      <c r="Y245" s="51"/>
      <c r="Z245" s="51"/>
      <c r="AB245" s="51"/>
      <c r="AC245" s="51"/>
      <c r="AE245" s="51"/>
      <c r="AF245" s="51"/>
      <c r="AK245" s="52"/>
      <c r="AL245" s="52"/>
      <c r="AM245" s="53"/>
      <c r="AN245" s="53"/>
      <c r="AO245" s="53"/>
      <c r="AP245" s="53"/>
      <c r="AQ245" s="53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</row>
    <row r="246" spans="1:62" s="11" customFormat="1">
      <c r="A246" s="6"/>
      <c r="B246" s="7"/>
      <c r="C246" s="7"/>
      <c r="D246" s="36"/>
      <c r="E246" s="36"/>
      <c r="F246" s="36"/>
      <c r="G246" s="36"/>
      <c r="H246" s="36"/>
      <c r="I246" s="36"/>
      <c r="J246" s="55"/>
      <c r="K246" s="55"/>
      <c r="L246" s="9"/>
      <c r="M246" s="9"/>
      <c r="N246" s="9"/>
      <c r="O246" s="9"/>
      <c r="P246" s="9"/>
      <c r="Q246" s="9"/>
      <c r="R246" s="9"/>
      <c r="S246" s="56"/>
      <c r="T246" s="56"/>
      <c r="V246" s="9"/>
    </row>
    <row r="247" spans="1:62" s="11" customFormat="1">
      <c r="A247" s="26">
        <v>35</v>
      </c>
      <c r="B247" s="31">
        <v>43648</v>
      </c>
      <c r="C247" s="26" t="s">
        <v>0</v>
      </c>
      <c r="D247" s="32">
        <v>8.2037665000000005E-4</v>
      </c>
      <c r="E247" s="32">
        <v>3.2501521999999999E-4</v>
      </c>
      <c r="F247" s="33">
        <v>1.2965909999999999E-4</v>
      </c>
      <c r="G247" s="32">
        <v>1.8681991999999999E-3</v>
      </c>
      <c r="H247" s="32">
        <v>3.9412323999999998E-4</v>
      </c>
      <c r="I247" s="32"/>
      <c r="J247" s="32"/>
      <c r="K247" s="32"/>
      <c r="L247" s="9"/>
      <c r="M247" s="9"/>
      <c r="N247" s="9"/>
      <c r="O247" s="10"/>
      <c r="P247" s="9"/>
      <c r="Q247" s="9"/>
      <c r="R247" s="9"/>
      <c r="S247" s="39"/>
      <c r="T247" s="39"/>
      <c r="V247" s="40"/>
    </row>
    <row r="248" spans="1:62" s="11" customFormat="1">
      <c r="A248" s="26">
        <v>35</v>
      </c>
      <c r="B248" s="26"/>
      <c r="C248" s="7" t="s">
        <v>1</v>
      </c>
      <c r="D248" s="36">
        <v>29.657429</v>
      </c>
      <c r="E248" s="36">
        <v>11.983862999999999</v>
      </c>
      <c r="F248" s="36">
        <v>3.2170525999999997E-5</v>
      </c>
      <c r="G248" s="36">
        <v>30.394266999999999</v>
      </c>
      <c r="H248" s="36">
        <v>6.7768858999999999</v>
      </c>
      <c r="I248" s="36"/>
      <c r="J248" s="36">
        <v>0.22296562</v>
      </c>
      <c r="K248" s="36">
        <v>2.4747881999999999</v>
      </c>
      <c r="L248" s="38"/>
      <c r="M248" s="39">
        <f>LN(J248)</f>
        <v>-1.500737689811084</v>
      </c>
      <c r="N248" s="39">
        <f>LN(K248)</f>
        <v>0.90615481660126374</v>
      </c>
      <c r="O248" s="10"/>
      <c r="P248" s="40">
        <f t="array" ref="P248:Q249">LINEST(M248:M252,N248:N252,TRUE,TRUE)</f>
        <v>-0.50356537569013204</v>
      </c>
      <c r="Q248" s="40">
        <v>-1.0444248671326126</v>
      </c>
      <c r="R248" s="9"/>
      <c r="S248" s="41">
        <f>EXP(Q248)*$S$4^P248</f>
        <v>0.21780354539042646</v>
      </c>
      <c r="T248" s="41">
        <f>S248*SQRT(Q249^2+(LN($S$4))^2*P249^2+(P248/$S$4)^2*$T$4^2-2*LN($S$4)*AVERAGE(N248:N252)*P249^2)</f>
        <v>3.8088373626432397E-5</v>
      </c>
      <c r="V248" s="19"/>
      <c r="AN248" s="42"/>
      <c r="AO248" s="43"/>
      <c r="AP248" s="43"/>
      <c r="AQ248" s="43"/>
      <c r="AS248" s="44"/>
      <c r="AT248" s="45"/>
      <c r="AU248" s="45"/>
      <c r="AV248" s="45"/>
      <c r="AW248" s="45"/>
      <c r="AX248" s="45"/>
      <c r="AY248" s="45"/>
      <c r="AZ248" s="45"/>
      <c r="BA248" s="45"/>
      <c r="BB248" s="45"/>
    </row>
    <row r="249" spans="1:62" s="11" customFormat="1">
      <c r="A249" s="26">
        <v>35</v>
      </c>
      <c r="B249" s="26"/>
      <c r="C249" s="7" t="s">
        <v>2</v>
      </c>
      <c r="D249" s="36">
        <v>26.706589999999998</v>
      </c>
      <c r="E249" s="36">
        <v>10.778582</v>
      </c>
      <c r="F249" s="36">
        <v>3.1294897999999999E-5</v>
      </c>
      <c r="G249" s="36">
        <v>27.575721000000001</v>
      </c>
      <c r="H249" s="36">
        <v>6.1447902000000001</v>
      </c>
      <c r="I249" s="36"/>
      <c r="J249" s="36">
        <v>0.22283316</v>
      </c>
      <c r="K249" s="36">
        <v>2.4777513999999998</v>
      </c>
      <c r="L249" s="38"/>
      <c r="M249" s="39">
        <f t="shared" ref="M249:M252" si="67">LN(J249)</f>
        <v>-1.5013319489694339</v>
      </c>
      <c r="N249" s="39">
        <f t="shared" ref="N249:N252" si="68">LN(K249)</f>
        <v>0.90735145533327699</v>
      </c>
      <c r="O249" s="10"/>
      <c r="P249" s="40">
        <v>1.2987132218454554E-3</v>
      </c>
      <c r="Q249" s="40">
        <v>1.1796283773538984E-3</v>
      </c>
      <c r="R249" s="9"/>
      <c r="S249" s="39"/>
      <c r="T249" s="39"/>
      <c r="V249" s="46"/>
      <c r="Y249" s="43"/>
      <c r="AB249" s="43"/>
      <c r="AE249" s="43"/>
    </row>
    <row r="250" spans="1:62" s="11" customFormat="1">
      <c r="A250" s="26">
        <v>35</v>
      </c>
      <c r="B250" s="26"/>
      <c r="C250" s="7" t="s">
        <v>3</v>
      </c>
      <c r="D250" s="36">
        <v>24.621210000000001</v>
      </c>
      <c r="E250" s="36">
        <v>9.9285373999999997</v>
      </c>
      <c r="F250" s="36">
        <v>2.0332399999999999E-5</v>
      </c>
      <c r="G250" s="36">
        <v>25.515523999999999</v>
      </c>
      <c r="H250" s="36">
        <v>5.6832874000000002</v>
      </c>
      <c r="I250" s="36"/>
      <c r="J250" s="36">
        <v>0.22273794999999999</v>
      </c>
      <c r="K250" s="36">
        <v>2.4798545999999999</v>
      </c>
      <c r="L250" s="38"/>
      <c r="M250" s="39">
        <f t="shared" si="67"/>
        <v>-1.5017593106152511</v>
      </c>
      <c r="N250" s="39">
        <f t="shared" si="68"/>
        <v>0.90819992942588379</v>
      </c>
      <c r="O250" s="10"/>
      <c r="P250" s="47">
        <f>ABS(P249/P248)</f>
        <v>2.5790359793216124E-3</v>
      </c>
      <c r="Q250" s="47">
        <f>ABS(Q249/Q248)</f>
        <v>1.129452595850649E-3</v>
      </c>
      <c r="R250" s="9"/>
      <c r="S250" s="39"/>
      <c r="T250" s="39"/>
      <c r="V250" s="46"/>
      <c r="W250" s="48"/>
      <c r="Y250" s="48"/>
      <c r="Z250" s="48"/>
      <c r="AB250" s="48"/>
      <c r="AC250" s="48"/>
      <c r="AE250" s="48"/>
      <c r="AF250" s="48"/>
      <c r="AM250" s="48"/>
      <c r="AN250" s="48"/>
      <c r="AR250" s="49"/>
      <c r="BA250" s="43"/>
      <c r="BB250" s="43"/>
    </row>
    <row r="251" spans="1:62" s="11" customFormat="1">
      <c r="A251" s="26">
        <v>35</v>
      </c>
      <c r="B251" s="26"/>
      <c r="C251" s="7" t="s">
        <v>4</v>
      </c>
      <c r="D251" s="36">
        <v>21.600860999999998</v>
      </c>
      <c r="E251" s="36">
        <v>8.7004330999999997</v>
      </c>
      <c r="F251" s="36">
        <v>1.2603043E-5</v>
      </c>
      <c r="G251" s="36">
        <v>22.458110000000001</v>
      </c>
      <c r="H251" s="36">
        <v>4.9993363999999998</v>
      </c>
      <c r="I251" s="36"/>
      <c r="J251" s="36">
        <v>0.22260674</v>
      </c>
      <c r="K251" s="36">
        <v>2.482742</v>
      </c>
      <c r="L251" s="38"/>
      <c r="M251" s="39">
        <f t="shared" si="67"/>
        <v>-1.5023485620725729</v>
      </c>
      <c r="N251" s="39">
        <f t="shared" si="68"/>
        <v>0.90936359456272897</v>
      </c>
      <c r="O251" s="10"/>
      <c r="P251" s="50"/>
      <c r="Q251" s="50"/>
      <c r="R251" s="9"/>
      <c r="S251" s="39"/>
      <c r="T251" s="39"/>
      <c r="V251" s="46"/>
      <c r="W251" s="51"/>
      <c r="Y251" s="51"/>
      <c r="Z251" s="51"/>
      <c r="AB251" s="51"/>
      <c r="AC251" s="51"/>
      <c r="AE251" s="51"/>
      <c r="AF251" s="51"/>
      <c r="AK251" s="52"/>
      <c r="AL251" s="52"/>
      <c r="AM251" s="53"/>
      <c r="AN251" s="53"/>
      <c r="AO251" s="53"/>
      <c r="AP251" s="53"/>
      <c r="AQ251" s="53"/>
    </row>
    <row r="252" spans="1:62" s="11" customFormat="1">
      <c r="A252" s="26">
        <v>35</v>
      </c>
      <c r="B252" s="26"/>
      <c r="C252" s="7" t="s">
        <v>5</v>
      </c>
      <c r="D252" s="36">
        <v>19.354845999999998</v>
      </c>
      <c r="E252" s="36">
        <v>7.7872947999999997</v>
      </c>
      <c r="F252" s="36">
        <v>-9.3561424999999997E-6</v>
      </c>
      <c r="G252" s="36">
        <v>20.164736999999999</v>
      </c>
      <c r="H252" s="36">
        <v>4.4863379999999999</v>
      </c>
      <c r="I252" s="36"/>
      <c r="J252" s="36">
        <v>0.22248408</v>
      </c>
      <c r="K252" s="36">
        <v>2.4854446000000001</v>
      </c>
      <c r="L252" s="54"/>
      <c r="M252" s="39">
        <f t="shared" si="67"/>
        <v>-1.5028997304975034</v>
      </c>
      <c r="N252" s="39">
        <f t="shared" si="68"/>
        <v>0.91045155702636937</v>
      </c>
      <c r="O252" s="10"/>
      <c r="R252" s="9"/>
      <c r="S252" s="39"/>
      <c r="T252" s="39"/>
      <c r="V252" s="46"/>
      <c r="W252" s="51"/>
      <c r="Y252" s="51"/>
      <c r="Z252" s="51"/>
      <c r="AB252" s="51"/>
      <c r="AC252" s="51"/>
      <c r="AE252" s="51"/>
      <c r="AF252" s="51"/>
      <c r="AK252" s="52"/>
      <c r="AL252" s="52"/>
      <c r="AM252" s="53"/>
      <c r="AN252" s="53"/>
      <c r="AO252" s="53"/>
      <c r="AP252" s="53"/>
      <c r="AQ252" s="53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</row>
    <row r="253" spans="1:62" s="11" customFormat="1">
      <c r="A253" s="6"/>
      <c r="B253" s="7"/>
      <c r="C253" s="7"/>
      <c r="D253" s="36"/>
      <c r="E253" s="36"/>
      <c r="F253" s="36"/>
      <c r="G253" s="36"/>
      <c r="H253" s="36"/>
      <c r="I253" s="36"/>
      <c r="J253" s="55"/>
      <c r="K253" s="55"/>
      <c r="L253" s="9"/>
      <c r="M253" s="9"/>
      <c r="N253" s="9"/>
      <c r="O253" s="9"/>
      <c r="P253" s="9"/>
      <c r="Q253" s="9"/>
      <c r="R253" s="9"/>
      <c r="S253" s="56"/>
      <c r="T253" s="56"/>
      <c r="V253" s="9"/>
    </row>
    <row r="254" spans="1:62" s="11" customFormat="1">
      <c r="A254" s="26">
        <v>36</v>
      </c>
      <c r="B254" s="31">
        <v>43649</v>
      </c>
      <c r="C254" s="26" t="s">
        <v>0</v>
      </c>
      <c r="D254" s="33">
        <v>1.3102551E-3</v>
      </c>
      <c r="E254" s="32">
        <v>5.0993833999999998E-4</v>
      </c>
      <c r="F254" s="33">
        <v>1.0432234000000001E-4</v>
      </c>
      <c r="G254" s="32">
        <v>1.2232049E-3</v>
      </c>
      <c r="H254" s="32">
        <v>2.5418377999999998E-4</v>
      </c>
      <c r="I254" s="32"/>
      <c r="J254" s="32"/>
      <c r="K254" s="32"/>
      <c r="L254" s="9"/>
      <c r="M254" s="9"/>
      <c r="N254" s="9"/>
      <c r="O254" s="10"/>
      <c r="P254" s="9"/>
      <c r="Q254" s="9"/>
      <c r="R254" s="9"/>
      <c r="S254" s="39"/>
      <c r="T254" s="39"/>
      <c r="V254" s="40"/>
    </row>
    <row r="255" spans="1:62" s="11" customFormat="1">
      <c r="A255" s="26">
        <v>36</v>
      </c>
      <c r="B255" s="26"/>
      <c r="C255" s="7" t="s">
        <v>1</v>
      </c>
      <c r="D255" s="36">
        <v>32.201700000000002</v>
      </c>
      <c r="E255" s="36">
        <v>13.041793</v>
      </c>
      <c r="F255" s="33">
        <v>1.0666699E-4</v>
      </c>
      <c r="G255" s="36">
        <v>32.891286000000001</v>
      </c>
      <c r="H255" s="36">
        <v>7.3410213000000004</v>
      </c>
      <c r="I255" s="36"/>
      <c r="J255" s="36">
        <v>0.22319027</v>
      </c>
      <c r="K255" s="36">
        <v>2.4691201</v>
      </c>
      <c r="L255" s="38"/>
      <c r="M255" s="39">
        <f>LN(J255)</f>
        <v>-1.499730642615156</v>
      </c>
      <c r="N255" s="39">
        <f>LN(K255)</f>
        <v>0.90386185235537619</v>
      </c>
      <c r="O255" s="10"/>
      <c r="P255" s="40">
        <f t="array" ref="P255:Q256">LINEST(M255:M259,N255:N259,TRUE,TRUE)</f>
        <v>-0.50182470915547328</v>
      </c>
      <c r="Q255" s="40">
        <v>-1.0461371121420022</v>
      </c>
      <c r="R255" s="9"/>
      <c r="S255" s="41">
        <f>EXP(Q255)*$S$4^P255</f>
        <v>0.21779179609637508</v>
      </c>
      <c r="T255" s="41">
        <f>S255*SQRT(Q256^2+(LN($S$4))^2*P256^2+(P255/$S$4)^2*$T$4^2-2*LN($S$4)*AVERAGE(N255:N259)*P256^2)</f>
        <v>4.9676625481088537E-5</v>
      </c>
      <c r="V255" s="19"/>
      <c r="AN255" s="42"/>
      <c r="AO255" s="43"/>
      <c r="AP255" s="43"/>
      <c r="AQ255" s="43"/>
      <c r="AS255" s="44"/>
      <c r="AT255" s="45"/>
      <c r="AU255" s="45"/>
      <c r="AV255" s="45"/>
      <c r="AW255" s="45"/>
      <c r="AX255" s="45"/>
      <c r="AY255" s="45"/>
      <c r="AZ255" s="45"/>
      <c r="BA255" s="45"/>
      <c r="BB255" s="45"/>
    </row>
    <row r="256" spans="1:62" s="11" customFormat="1">
      <c r="A256" s="26">
        <v>36</v>
      </c>
      <c r="B256" s="26"/>
      <c r="C256" s="7" t="s">
        <v>2</v>
      </c>
      <c r="D256" s="36">
        <v>30.106802999999999</v>
      </c>
      <c r="E256" s="36">
        <v>12.181404000000001</v>
      </c>
      <c r="F256" s="33">
        <v>1.0552419E-4</v>
      </c>
      <c r="G256" s="36">
        <v>30.930520999999999</v>
      </c>
      <c r="H256" s="36">
        <v>6.9001843999999997</v>
      </c>
      <c r="I256" s="36"/>
      <c r="J256" s="36">
        <v>0.22308628999999999</v>
      </c>
      <c r="K256" s="36">
        <v>2.4715457999999999</v>
      </c>
      <c r="L256" s="38"/>
      <c r="M256" s="39">
        <f t="shared" ref="M256:M259" si="69">LN(J256)</f>
        <v>-1.5001966316954769</v>
      </c>
      <c r="N256" s="39">
        <f t="shared" ref="N256:N259" si="70">LN(K256)</f>
        <v>0.90484378484949735</v>
      </c>
      <c r="O256" s="10"/>
      <c r="P256" s="40">
        <v>3.3852760919978785E-3</v>
      </c>
      <c r="Q256" s="40">
        <v>3.0671994746572341E-3</v>
      </c>
      <c r="R256" s="9"/>
      <c r="S256" s="39"/>
      <c r="T256" s="39"/>
      <c r="V256" s="46"/>
      <c r="Y256" s="43"/>
      <c r="AB256" s="43"/>
      <c r="AE256" s="43"/>
    </row>
    <row r="257" spans="1:62" s="11" customFormat="1">
      <c r="A257" s="26">
        <v>36</v>
      </c>
      <c r="B257" s="26"/>
      <c r="C257" s="7" t="s">
        <v>3</v>
      </c>
      <c r="D257" s="36">
        <v>26.740659000000001</v>
      </c>
      <c r="E257" s="36">
        <v>10.80617</v>
      </c>
      <c r="F257" s="33">
        <v>8.8493284999999994E-5</v>
      </c>
      <c r="G257" s="36">
        <v>27.661246999999999</v>
      </c>
      <c r="H257" s="36">
        <v>6.1670030000000002</v>
      </c>
      <c r="I257" s="36"/>
      <c r="J257" s="36">
        <v>0.22294716000000001</v>
      </c>
      <c r="K257" s="36">
        <v>2.4745805999999999</v>
      </c>
      <c r="L257" s="38"/>
      <c r="M257" s="39">
        <f t="shared" si="69"/>
        <v>-1.5008204862719101</v>
      </c>
      <c r="N257" s="39">
        <f t="shared" si="70"/>
        <v>0.90607092711615544</v>
      </c>
      <c r="O257" s="10"/>
      <c r="P257" s="47">
        <f>ABS(P256/P255)</f>
        <v>6.745933450935486E-3</v>
      </c>
      <c r="Q257" s="47">
        <f>ABS(Q256/Q255)</f>
        <v>2.9319287491646638E-3</v>
      </c>
      <c r="R257" s="9"/>
      <c r="S257" s="39"/>
      <c r="T257" s="39"/>
      <c r="V257" s="46"/>
      <c r="W257" s="48"/>
      <c r="Y257" s="48"/>
      <c r="Z257" s="48"/>
      <c r="AB257" s="48"/>
      <c r="AC257" s="48"/>
      <c r="AE257" s="48"/>
      <c r="AF257" s="48"/>
      <c r="AM257" s="48"/>
      <c r="AN257" s="48"/>
      <c r="AR257" s="49"/>
      <c r="BA257" s="43"/>
      <c r="BB257" s="43"/>
    </row>
    <row r="258" spans="1:62" s="11" customFormat="1">
      <c r="A258" s="26">
        <v>36</v>
      </c>
      <c r="B258" s="26"/>
      <c r="C258" s="7" t="s">
        <v>4</v>
      </c>
      <c r="D258" s="36">
        <v>23.926356999999999</v>
      </c>
      <c r="E258" s="36">
        <v>9.6584675000000004</v>
      </c>
      <c r="F258" s="33">
        <v>8.1881217999999994E-5</v>
      </c>
      <c r="G258" s="36">
        <v>24.876756</v>
      </c>
      <c r="H258" s="36">
        <v>5.5431844000000003</v>
      </c>
      <c r="I258" s="36"/>
      <c r="J258" s="36">
        <v>0.22282553999999999</v>
      </c>
      <c r="K258" s="36">
        <v>2.4772493</v>
      </c>
      <c r="L258" s="38"/>
      <c r="M258" s="39">
        <f t="shared" si="69"/>
        <v>-1.5013661455418368</v>
      </c>
      <c r="N258" s="39">
        <f t="shared" si="70"/>
        <v>0.90714879138543203</v>
      </c>
      <c r="O258" s="10"/>
      <c r="P258" s="50"/>
      <c r="Q258" s="50"/>
      <c r="R258" s="9"/>
      <c r="S258" s="39"/>
      <c r="T258" s="39"/>
      <c r="V258" s="46"/>
      <c r="W258" s="51"/>
      <c r="Y258" s="51"/>
      <c r="Z258" s="51"/>
      <c r="AB258" s="51"/>
      <c r="AC258" s="51"/>
      <c r="AE258" s="51"/>
      <c r="AF258" s="51"/>
      <c r="AK258" s="52"/>
      <c r="AL258" s="52"/>
      <c r="AM258" s="53"/>
      <c r="AN258" s="53"/>
      <c r="AO258" s="53"/>
      <c r="AP258" s="53"/>
      <c r="AQ258" s="53"/>
    </row>
    <row r="259" spans="1:62" s="11" customFormat="1">
      <c r="A259" s="26">
        <v>36</v>
      </c>
      <c r="B259" s="26"/>
      <c r="C259" s="7" t="s">
        <v>5</v>
      </c>
      <c r="D259" s="36">
        <v>21.712526</v>
      </c>
      <c r="E259" s="36">
        <v>8.7549408999999994</v>
      </c>
      <c r="F259" s="33">
        <v>5.8099819000000001E-5</v>
      </c>
      <c r="G259" s="36">
        <v>22.649495000000002</v>
      </c>
      <c r="H259" s="36">
        <v>5.0440104999999997</v>
      </c>
      <c r="I259" s="36"/>
      <c r="J259" s="36">
        <v>0.22269828</v>
      </c>
      <c r="K259" s="36">
        <v>2.4800372999999998</v>
      </c>
      <c r="L259" s="54"/>
      <c r="M259" s="39">
        <f t="shared" si="69"/>
        <v>-1.501937428143342</v>
      </c>
      <c r="N259" s="39">
        <f t="shared" si="70"/>
        <v>0.90827360038636684</v>
      </c>
      <c r="O259" s="10"/>
      <c r="R259" s="9"/>
      <c r="S259" s="39"/>
      <c r="T259" s="39"/>
      <c r="V259" s="46"/>
      <c r="W259" s="51"/>
      <c r="Y259" s="51"/>
      <c r="Z259" s="51"/>
      <c r="AB259" s="51"/>
      <c r="AC259" s="51"/>
      <c r="AE259" s="51"/>
      <c r="AF259" s="51"/>
      <c r="AK259" s="52"/>
      <c r="AL259" s="52"/>
      <c r="AM259" s="53"/>
      <c r="AN259" s="53"/>
      <c r="AO259" s="53"/>
      <c r="AP259" s="53"/>
      <c r="AQ259" s="53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</row>
    <row r="260" spans="1:62" s="11" customFormat="1">
      <c r="A260" s="6"/>
      <c r="B260" s="7"/>
      <c r="C260" s="7"/>
      <c r="D260" s="36"/>
      <c r="E260" s="36"/>
      <c r="F260" s="36"/>
      <c r="G260" s="36"/>
      <c r="H260" s="36"/>
      <c r="I260" s="36"/>
      <c r="J260" s="55"/>
      <c r="K260" s="55"/>
      <c r="L260" s="9"/>
      <c r="M260" s="9"/>
      <c r="N260" s="9"/>
      <c r="O260" s="9"/>
      <c r="P260" s="9"/>
      <c r="Q260" s="9"/>
      <c r="R260" s="9"/>
      <c r="S260" s="56"/>
      <c r="T260" s="56"/>
      <c r="V260" s="9"/>
    </row>
    <row r="261" spans="1:62" s="11" customFormat="1">
      <c r="A261" s="26">
        <v>37</v>
      </c>
      <c r="B261" s="31">
        <v>43649</v>
      </c>
      <c r="C261" s="26" t="s">
        <v>0</v>
      </c>
      <c r="D261" s="33">
        <v>1.3102551E-3</v>
      </c>
      <c r="E261" s="32">
        <v>5.0993833999999998E-4</v>
      </c>
      <c r="F261" s="33">
        <v>1.0432234000000001E-4</v>
      </c>
      <c r="G261" s="32">
        <v>1.2232049E-3</v>
      </c>
      <c r="H261" s="32">
        <v>2.5418377999999998E-4</v>
      </c>
      <c r="I261" s="32"/>
      <c r="J261" s="32"/>
      <c r="K261" s="32"/>
      <c r="L261" s="9"/>
      <c r="M261" s="9"/>
      <c r="N261" s="9"/>
      <c r="O261" s="10"/>
      <c r="P261" s="9"/>
      <c r="Q261" s="9"/>
      <c r="R261" s="9"/>
      <c r="S261" s="39"/>
      <c r="T261" s="39"/>
      <c r="V261" s="40"/>
    </row>
    <row r="262" spans="1:62" s="11" customFormat="1">
      <c r="A262" s="26">
        <v>37</v>
      </c>
      <c r="B262" s="26"/>
      <c r="C262" s="7" t="s">
        <v>1</v>
      </c>
      <c r="D262" s="36">
        <v>32.544536999999998</v>
      </c>
      <c r="E262" s="36">
        <v>13.16916</v>
      </c>
      <c r="F262" s="33">
        <v>8.9287831000000001E-5</v>
      </c>
      <c r="G262" s="36">
        <v>33.044141000000003</v>
      </c>
      <c r="H262" s="36">
        <v>7.3723907000000004</v>
      </c>
      <c r="I262" s="36"/>
      <c r="J262" s="36">
        <v>0.22310705</v>
      </c>
      <c r="K262" s="36">
        <v>2.4712752</v>
      </c>
      <c r="L262" s="38"/>
      <c r="M262" s="39">
        <f>LN(J262)</f>
        <v>-1.5001035778636336</v>
      </c>
      <c r="N262" s="39">
        <f>LN(K262)</f>
        <v>0.90473429271928663</v>
      </c>
      <c r="O262" s="10"/>
      <c r="P262" s="40">
        <f t="array" ref="P262:Q263">LINEST(M262:M266,N262:N266,TRUE,TRUE)</f>
        <v>-0.5079003850365692</v>
      </c>
      <c r="Q262" s="40">
        <v>-1.0405782391290961</v>
      </c>
      <c r="R262" s="9"/>
      <c r="S262" s="41">
        <f>EXP(Q262)*$S$4^P262</f>
        <v>0.21774186106597657</v>
      </c>
      <c r="T262" s="41">
        <f>S262*SQRT(Q263^2+(LN($S$4))^2*P263^2+(P262/$S$4)^2*$T$4^2-2*LN($S$4)*AVERAGE(N262:N266)*P263^2)</f>
        <v>4.6312495865352963E-5</v>
      </c>
      <c r="V262" s="19"/>
      <c r="AN262" s="42"/>
      <c r="AO262" s="43"/>
      <c r="AP262" s="43"/>
      <c r="AQ262" s="43"/>
      <c r="AS262" s="44"/>
      <c r="AT262" s="45"/>
      <c r="AU262" s="45"/>
      <c r="AV262" s="45"/>
      <c r="AW262" s="45"/>
      <c r="AX262" s="45"/>
      <c r="AY262" s="45"/>
      <c r="AZ262" s="45"/>
      <c r="BA262" s="45"/>
      <c r="BB262" s="45"/>
    </row>
    <row r="263" spans="1:62" s="11" customFormat="1">
      <c r="A263" s="26">
        <v>37</v>
      </c>
      <c r="B263" s="26"/>
      <c r="C263" s="7" t="s">
        <v>2</v>
      </c>
      <c r="D263" s="36">
        <v>29.892322</v>
      </c>
      <c r="E263" s="36">
        <v>12.086277000000001</v>
      </c>
      <c r="F263" s="33">
        <v>9.3264943000000007E-5</v>
      </c>
      <c r="G263" s="36">
        <v>30.487812999999999</v>
      </c>
      <c r="H263" s="36">
        <v>6.7993997999999998</v>
      </c>
      <c r="I263" s="36"/>
      <c r="J263" s="36">
        <v>0.22301990999999999</v>
      </c>
      <c r="K263" s="36">
        <v>2.4732541000000001</v>
      </c>
      <c r="L263" s="38"/>
      <c r="M263" s="39">
        <f t="shared" ref="M263:M266" si="71">LN(J263)</f>
        <v>-1.5004942289962537</v>
      </c>
      <c r="N263" s="39">
        <f t="shared" ref="N263:N266" si="72">LN(K263)</f>
        <v>0.90553473295761533</v>
      </c>
      <c r="O263" s="10"/>
      <c r="P263" s="40">
        <v>2.8810316493653437E-3</v>
      </c>
      <c r="Q263" s="40">
        <v>2.6124506952238183E-3</v>
      </c>
      <c r="R263" s="9"/>
      <c r="S263" s="39"/>
      <c r="T263" s="39"/>
      <c r="V263" s="46"/>
      <c r="Y263" s="43"/>
      <c r="AB263" s="43"/>
      <c r="AE263" s="43"/>
    </row>
    <row r="264" spans="1:62" s="11" customFormat="1">
      <c r="A264" s="26">
        <v>37</v>
      </c>
      <c r="B264" s="26"/>
      <c r="C264" s="7" t="s">
        <v>3</v>
      </c>
      <c r="D264" s="36">
        <v>27.400442000000002</v>
      </c>
      <c r="E264" s="36">
        <v>11.066004</v>
      </c>
      <c r="F264" s="33">
        <v>7.9581558999999998E-5</v>
      </c>
      <c r="G264" s="36">
        <v>28.188945</v>
      </c>
      <c r="H264" s="36">
        <v>6.2830731000000002</v>
      </c>
      <c r="I264" s="36"/>
      <c r="J264" s="36">
        <v>0.22289102</v>
      </c>
      <c r="K264" s="36">
        <v>2.4761001</v>
      </c>
      <c r="L264" s="38"/>
      <c r="M264" s="39">
        <f t="shared" si="71"/>
        <v>-1.5010723265261328</v>
      </c>
      <c r="N264" s="39">
        <f t="shared" si="72"/>
        <v>0.90668478211501025</v>
      </c>
      <c r="O264" s="10"/>
      <c r="P264" s="47">
        <f>ABS(P263/P262)</f>
        <v>5.6724344659788107E-3</v>
      </c>
      <c r="Q264" s="47">
        <f>ABS(Q263/Q262)</f>
        <v>2.5105759442079901E-3</v>
      </c>
      <c r="R264" s="9"/>
      <c r="S264" s="39"/>
      <c r="T264" s="39"/>
      <c r="V264" s="46"/>
      <c r="W264" s="48"/>
      <c r="Y264" s="48"/>
      <c r="Z264" s="48"/>
      <c r="AB264" s="48"/>
      <c r="AC264" s="48"/>
      <c r="AE264" s="48"/>
      <c r="AF264" s="48"/>
      <c r="AM264" s="48"/>
      <c r="AN264" s="48"/>
      <c r="AR264" s="49"/>
      <c r="BA264" s="43"/>
      <c r="BB264" s="43"/>
    </row>
    <row r="265" spans="1:62" s="11" customFormat="1">
      <c r="A265" s="26">
        <v>37</v>
      </c>
      <c r="B265" s="26"/>
      <c r="C265" s="7" t="s">
        <v>4</v>
      </c>
      <c r="D265" s="36">
        <v>24.321323</v>
      </c>
      <c r="E265" s="36">
        <v>9.8108467000000008</v>
      </c>
      <c r="F265" s="33">
        <v>7.3564973000000004E-5</v>
      </c>
      <c r="G265" s="36">
        <v>25.169892999999998</v>
      </c>
      <c r="H265" s="36">
        <v>5.6067109000000004</v>
      </c>
      <c r="I265" s="36"/>
      <c r="J265" s="36">
        <v>0.22275405000000001</v>
      </c>
      <c r="K265" s="36">
        <v>2.4790378</v>
      </c>
      <c r="L265" s="38"/>
      <c r="M265" s="39">
        <f t="shared" si="71"/>
        <v>-1.5016870309783237</v>
      </c>
      <c r="N265" s="39">
        <f t="shared" si="72"/>
        <v>0.90787050102070743</v>
      </c>
      <c r="O265" s="10"/>
      <c r="P265" s="50"/>
      <c r="Q265" s="50"/>
      <c r="R265" s="9"/>
      <c r="S265" s="39"/>
      <c r="T265" s="39"/>
      <c r="V265" s="46"/>
      <c r="W265" s="51"/>
      <c r="Y265" s="51"/>
      <c r="Z265" s="51"/>
      <c r="AB265" s="51"/>
      <c r="AC265" s="51"/>
      <c r="AE265" s="51"/>
      <c r="AF265" s="51"/>
      <c r="AK265" s="52"/>
      <c r="AL265" s="52"/>
      <c r="AM265" s="53"/>
      <c r="AN265" s="53"/>
      <c r="AO265" s="53"/>
      <c r="AP265" s="53"/>
      <c r="AQ265" s="53"/>
    </row>
    <row r="266" spans="1:62" s="11" customFormat="1">
      <c r="A266" s="26">
        <v>37</v>
      </c>
      <c r="B266" s="26"/>
      <c r="C266" s="7" t="s">
        <v>5</v>
      </c>
      <c r="D266" s="36">
        <v>21.307158000000001</v>
      </c>
      <c r="E266" s="36">
        <v>8.5848286999999992</v>
      </c>
      <c r="F266" s="33">
        <v>5.4381286000000002E-5</v>
      </c>
      <c r="G266" s="36">
        <v>22.136877999999999</v>
      </c>
      <c r="H266" s="36">
        <v>4.9281129000000004</v>
      </c>
      <c r="I266" s="36"/>
      <c r="J266" s="36">
        <v>0.2226197</v>
      </c>
      <c r="K266" s="36">
        <v>2.4819626000000001</v>
      </c>
      <c r="L266" s="54"/>
      <c r="M266" s="39">
        <f t="shared" si="71"/>
        <v>-1.5022903445057831</v>
      </c>
      <c r="N266" s="39">
        <f t="shared" si="72"/>
        <v>0.90904961817573393</v>
      </c>
      <c r="O266" s="10"/>
      <c r="R266" s="9"/>
      <c r="S266" s="39"/>
      <c r="T266" s="39"/>
      <c r="V266" s="46"/>
      <c r="W266" s="51"/>
      <c r="Y266" s="51"/>
      <c r="Z266" s="51"/>
      <c r="AB266" s="51"/>
      <c r="AC266" s="51"/>
      <c r="AE266" s="51"/>
      <c r="AF266" s="51"/>
      <c r="AK266" s="52"/>
      <c r="AL266" s="52"/>
      <c r="AM266" s="53"/>
      <c r="AN266" s="53"/>
      <c r="AO266" s="53"/>
      <c r="AP266" s="53"/>
      <c r="AQ266" s="53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</row>
    <row r="267" spans="1:62" s="11" customFormat="1">
      <c r="A267" s="26"/>
      <c r="B267" s="26"/>
      <c r="C267" s="7"/>
      <c r="D267" s="36"/>
      <c r="E267" s="36"/>
      <c r="F267" s="36"/>
      <c r="G267" s="36"/>
      <c r="H267" s="36"/>
      <c r="I267" s="36"/>
      <c r="J267" s="55"/>
      <c r="K267" s="55"/>
      <c r="L267" s="9"/>
      <c r="M267" s="9"/>
      <c r="N267" s="9"/>
      <c r="O267" s="9"/>
      <c r="P267" s="9"/>
      <c r="Q267" s="9"/>
      <c r="R267" s="9"/>
      <c r="S267" s="56"/>
      <c r="T267" s="56"/>
      <c r="V267" s="9"/>
    </row>
    <row r="268" spans="1:62" s="11" customFormat="1">
      <c r="A268" s="26">
        <v>38</v>
      </c>
      <c r="B268" s="31">
        <v>43649</v>
      </c>
      <c r="C268" s="26" t="s">
        <v>0</v>
      </c>
      <c r="D268" s="33">
        <v>1.3102551E-3</v>
      </c>
      <c r="E268" s="32">
        <v>5.0993833999999998E-4</v>
      </c>
      <c r="F268" s="33">
        <v>1.0432234000000001E-4</v>
      </c>
      <c r="G268" s="32">
        <v>1.2232049E-3</v>
      </c>
      <c r="H268" s="32">
        <v>2.5418377999999998E-4</v>
      </c>
      <c r="I268" s="32"/>
      <c r="J268" s="32"/>
      <c r="K268" s="32"/>
      <c r="L268" s="9"/>
      <c r="M268" s="9"/>
      <c r="N268" s="9"/>
      <c r="O268" s="10"/>
      <c r="P268" s="9"/>
      <c r="Q268" s="9"/>
      <c r="R268" s="9"/>
      <c r="S268" s="39"/>
      <c r="T268" s="39"/>
      <c r="V268" s="40"/>
    </row>
    <row r="269" spans="1:62" s="11" customFormat="1">
      <c r="A269" s="26">
        <v>38</v>
      </c>
      <c r="B269" s="26"/>
      <c r="C269" s="7" t="s">
        <v>1</v>
      </c>
      <c r="D269" s="36">
        <v>32.929738999999998</v>
      </c>
      <c r="E269" s="36">
        <v>13.319436</v>
      </c>
      <c r="F269" s="33">
        <v>8.7469868999999996E-5</v>
      </c>
      <c r="G269" s="36">
        <v>33.307084000000003</v>
      </c>
      <c r="H269" s="36">
        <v>7.4296081999999997</v>
      </c>
      <c r="I269" s="36"/>
      <c r="J269" s="36">
        <v>0.22306356999999999</v>
      </c>
      <c r="K269" s="36">
        <v>2.4723144000000001</v>
      </c>
      <c r="L269" s="38"/>
      <c r="M269" s="39">
        <f>LN(J269)</f>
        <v>-1.5002984808813968</v>
      </c>
      <c r="N269" s="39">
        <f>LN(K269)</f>
        <v>0.90515471597420527</v>
      </c>
      <c r="O269" s="10"/>
      <c r="P269" s="40">
        <f t="array" ref="P269:Q270">LINEST(M269:M273,N269:N273,TRUE,TRUE)</f>
        <v>-0.50646399053339275</v>
      </c>
      <c r="Q269" s="40">
        <v>-1.0418568903482581</v>
      </c>
      <c r="R269" s="9"/>
      <c r="S269" s="41">
        <f>EXP(Q269)*$S$4^P269</f>
        <v>0.21776140946667152</v>
      </c>
      <c r="T269" s="41">
        <f>S269*SQRT(Q270^2+(LN($S$4))^2*P270^2+(P269/$S$4)^2*$T$4^2-2*LN($S$4)*AVERAGE(N269:N273)*P270^2)</f>
        <v>5.073175686485566E-5</v>
      </c>
      <c r="V269" s="19"/>
      <c r="AN269" s="42"/>
      <c r="AO269" s="43"/>
      <c r="AP269" s="43"/>
      <c r="AQ269" s="43"/>
      <c r="AS269" s="44"/>
      <c r="AT269" s="45"/>
      <c r="AU269" s="45"/>
      <c r="AV269" s="45"/>
      <c r="AW269" s="45"/>
      <c r="AX269" s="45"/>
      <c r="AY269" s="45"/>
      <c r="AZ269" s="45"/>
      <c r="BA269" s="45"/>
      <c r="BB269" s="45"/>
    </row>
    <row r="270" spans="1:62" s="11" customFormat="1">
      <c r="A270" s="26">
        <v>38</v>
      </c>
      <c r="B270" s="26"/>
      <c r="C270" s="7" t="s">
        <v>2</v>
      </c>
      <c r="D270" s="36">
        <v>29.484179999999999</v>
      </c>
      <c r="E270" s="36">
        <v>11.911078</v>
      </c>
      <c r="F270" s="33">
        <v>8.1085786000000004E-5</v>
      </c>
      <c r="G270" s="36">
        <v>30.105931000000002</v>
      </c>
      <c r="H270" s="36">
        <v>6.7115055000000003</v>
      </c>
      <c r="I270" s="36"/>
      <c r="J270" s="36">
        <v>0.22292938000000001</v>
      </c>
      <c r="K270" s="36">
        <v>2.4753683</v>
      </c>
      <c r="L270" s="38"/>
      <c r="M270" s="39">
        <f t="shared" ref="M270:M273" si="73">LN(J270)</f>
        <v>-1.5009002392905793</v>
      </c>
      <c r="N270" s="39">
        <f t="shared" ref="N270:N273" si="74">LN(K270)</f>
        <v>0.90638919303063747</v>
      </c>
      <c r="O270" s="10"/>
      <c r="P270" s="40">
        <v>3.5986515193782973E-3</v>
      </c>
      <c r="Q270" s="40">
        <v>3.2650476389729302E-3</v>
      </c>
      <c r="R270" s="9"/>
      <c r="S270" s="39"/>
      <c r="T270" s="39"/>
      <c r="V270" s="46"/>
      <c r="Y270" s="43"/>
      <c r="AB270" s="43"/>
      <c r="AE270" s="43"/>
    </row>
    <row r="271" spans="1:62" s="11" customFormat="1">
      <c r="A271" s="26">
        <v>38</v>
      </c>
      <c r="B271" s="26"/>
      <c r="C271" s="7" t="s">
        <v>3</v>
      </c>
      <c r="D271" s="36">
        <v>27.479914999999998</v>
      </c>
      <c r="E271" s="36">
        <v>11.093787000000001</v>
      </c>
      <c r="F271" s="33">
        <v>7.3953071999999998E-5</v>
      </c>
      <c r="G271" s="36">
        <v>28.156345999999999</v>
      </c>
      <c r="H271" s="36">
        <v>6.2747134999999998</v>
      </c>
      <c r="I271" s="36"/>
      <c r="J271" s="36">
        <v>0.22285228000000001</v>
      </c>
      <c r="K271" s="36">
        <v>2.4770604000000001</v>
      </c>
      <c r="L271" s="38"/>
      <c r="M271" s="39">
        <f t="shared" si="73"/>
        <v>-1.501246148544759</v>
      </c>
      <c r="N271" s="39">
        <f t="shared" si="74"/>
        <v>0.9070725345458196</v>
      </c>
      <c r="O271" s="10"/>
      <c r="P271" s="47">
        <f>ABS(P270/P269)</f>
        <v>7.1054439933395958E-3</v>
      </c>
      <c r="Q271" s="47">
        <f>ABS(Q270/Q269)</f>
        <v>3.1338734419479948E-3</v>
      </c>
      <c r="R271" s="9"/>
      <c r="S271" s="39"/>
      <c r="T271" s="39"/>
      <c r="V271" s="46"/>
      <c r="W271" s="48"/>
      <c r="Y271" s="48"/>
      <c r="Z271" s="48"/>
      <c r="AB271" s="48"/>
      <c r="AC271" s="48"/>
      <c r="AE271" s="48"/>
      <c r="AF271" s="48"/>
      <c r="AM271" s="48"/>
      <c r="AN271" s="48"/>
      <c r="AR271" s="49"/>
      <c r="BA271" s="43"/>
      <c r="BB271" s="43"/>
    </row>
    <row r="272" spans="1:62" s="11" customFormat="1">
      <c r="A272" s="26">
        <v>38</v>
      </c>
      <c r="B272" s="26"/>
      <c r="C272" s="7" t="s">
        <v>4</v>
      </c>
      <c r="D272" s="36">
        <v>24.428191999999999</v>
      </c>
      <c r="E272" s="36">
        <v>9.8495506000000006</v>
      </c>
      <c r="F272" s="33">
        <v>6.0667634000000001E-5</v>
      </c>
      <c r="G272" s="36">
        <v>25.217047999999998</v>
      </c>
      <c r="H272" s="36">
        <v>5.6160965999999997</v>
      </c>
      <c r="I272" s="36"/>
      <c r="J272" s="36">
        <v>0.22270994</v>
      </c>
      <c r="K272" s="36">
        <v>2.4801405000000001</v>
      </c>
      <c r="L272" s="38"/>
      <c r="M272" s="39">
        <f t="shared" si="73"/>
        <v>-1.5018850716780632</v>
      </c>
      <c r="N272" s="39">
        <f t="shared" si="74"/>
        <v>0.90831521179796393</v>
      </c>
      <c r="O272" s="10"/>
      <c r="R272" s="9"/>
      <c r="S272" s="39"/>
      <c r="T272" s="39"/>
      <c r="V272" s="46"/>
      <c r="W272" s="51"/>
      <c r="Y272" s="51"/>
      <c r="Z272" s="51"/>
      <c r="AB272" s="51"/>
      <c r="AC272" s="51"/>
      <c r="AE272" s="51"/>
      <c r="AF272" s="51"/>
      <c r="AK272" s="52"/>
      <c r="AL272" s="52"/>
      <c r="AM272" s="53"/>
      <c r="AN272" s="53"/>
      <c r="AO272" s="53"/>
      <c r="AP272" s="53"/>
      <c r="AQ272" s="53"/>
    </row>
    <row r="273" spans="1:62" s="11" customFormat="1">
      <c r="A273" s="26">
        <v>38</v>
      </c>
      <c r="B273" s="26"/>
      <c r="C273" s="7" t="s">
        <v>5</v>
      </c>
      <c r="D273" s="36">
        <v>21.490406</v>
      </c>
      <c r="E273" s="36">
        <v>8.6543714999999999</v>
      </c>
      <c r="F273" s="33">
        <v>4.4182308000000001E-5</v>
      </c>
      <c r="G273" s="36">
        <v>22.277895999999998</v>
      </c>
      <c r="H273" s="36">
        <v>4.9583814000000004</v>
      </c>
      <c r="I273" s="36"/>
      <c r="J273" s="36">
        <v>0.22256882</v>
      </c>
      <c r="K273" s="36">
        <v>2.4832038999999999</v>
      </c>
      <c r="L273" s="54"/>
      <c r="M273" s="39">
        <f t="shared" si="73"/>
        <v>-1.5025189218294819</v>
      </c>
      <c r="N273" s="39">
        <f t="shared" si="74"/>
        <v>0.90954962155965291</v>
      </c>
      <c r="O273" s="10"/>
      <c r="R273" s="9"/>
      <c r="S273" s="39"/>
      <c r="T273" s="39"/>
      <c r="V273" s="46"/>
      <c r="W273" s="51"/>
      <c r="Y273" s="51"/>
      <c r="Z273" s="51"/>
      <c r="AB273" s="51"/>
      <c r="AC273" s="51"/>
      <c r="AE273" s="51"/>
      <c r="AF273" s="51"/>
      <c r="AK273" s="52"/>
      <c r="AL273" s="52"/>
      <c r="AM273" s="53"/>
      <c r="AN273" s="53"/>
      <c r="AO273" s="53"/>
      <c r="AP273" s="53"/>
      <c r="AQ273" s="53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</row>
    <row r="274" spans="1:62" s="11" customFormat="1">
      <c r="A274" s="6"/>
      <c r="B274" s="7"/>
      <c r="C274" s="7"/>
      <c r="D274" s="36"/>
      <c r="E274" s="36"/>
      <c r="F274" s="36"/>
      <c r="G274" s="36"/>
      <c r="H274" s="36"/>
      <c r="I274" s="36"/>
      <c r="J274" s="55"/>
      <c r="K274" s="55"/>
      <c r="L274" s="9"/>
      <c r="M274" s="9"/>
      <c r="N274" s="9"/>
      <c r="O274" s="9"/>
      <c r="P274" s="9"/>
      <c r="Q274" s="9"/>
      <c r="R274" s="9"/>
      <c r="S274" s="56"/>
      <c r="T274" s="56"/>
      <c r="V274" s="9"/>
    </row>
    <row r="275" spans="1:62" s="11" customFormat="1">
      <c r="A275" s="26">
        <v>39</v>
      </c>
      <c r="B275" s="31">
        <v>43649</v>
      </c>
      <c r="C275" s="26" t="s">
        <v>0</v>
      </c>
      <c r="D275" s="33">
        <v>1.3102551E-3</v>
      </c>
      <c r="E275" s="32">
        <v>5.0993833999999998E-4</v>
      </c>
      <c r="F275" s="33">
        <v>1.0432234000000001E-4</v>
      </c>
      <c r="G275" s="32">
        <v>1.2232049E-3</v>
      </c>
      <c r="H275" s="32">
        <v>2.5418377999999998E-4</v>
      </c>
      <c r="I275" s="32"/>
      <c r="J275" s="32"/>
      <c r="K275" s="32"/>
      <c r="L275" s="9"/>
      <c r="M275" s="9"/>
      <c r="N275" s="9"/>
      <c r="O275" s="10"/>
      <c r="P275" s="9"/>
      <c r="Q275" s="9"/>
      <c r="R275" s="9"/>
      <c r="S275" s="39"/>
      <c r="T275" s="39"/>
      <c r="V275" s="40"/>
    </row>
    <row r="276" spans="1:62" s="11" customFormat="1">
      <c r="A276" s="26">
        <v>39</v>
      </c>
      <c r="B276" s="26"/>
      <c r="C276" s="7" t="s">
        <v>1</v>
      </c>
      <c r="D276" s="36">
        <v>32.942132000000001</v>
      </c>
      <c r="E276" s="36">
        <v>13.317625</v>
      </c>
      <c r="F276" s="33">
        <v>8.0176566000000001E-5</v>
      </c>
      <c r="G276" s="36">
        <v>33.295541999999998</v>
      </c>
      <c r="H276" s="36">
        <v>7.4252054000000003</v>
      </c>
      <c r="I276" s="36"/>
      <c r="J276" s="36">
        <v>0.22300863000000001</v>
      </c>
      <c r="K276" s="36">
        <v>2.4735820999999998</v>
      </c>
      <c r="L276" s="38"/>
      <c r="M276" s="39">
        <f>LN(J276)</f>
        <v>-1.500544808719257</v>
      </c>
      <c r="N276" s="39">
        <f>LN(K276)</f>
        <v>0.90566734296822382</v>
      </c>
      <c r="O276" s="10"/>
      <c r="P276" s="40">
        <f t="array" ref="P276:Q277">LINEST(M276:M280,N276:N280,TRUE,TRUE)</f>
        <v>-0.50439417827343935</v>
      </c>
      <c r="Q276" s="40">
        <v>-1.0437216645200069</v>
      </c>
      <c r="R276" s="9"/>
      <c r="S276" s="41">
        <f>EXP(Q276)*$S$4^P276</f>
        <v>0.2177847320142515</v>
      </c>
      <c r="T276" s="41">
        <f>S276*SQRT(Q277^2+(LN($S$4))^2*P277^2+(P276/$S$4)^2*$T$4^2-2*LN($S$4)*AVERAGE(N276:N280)*P277^2)</f>
        <v>4.5426354919630776E-5</v>
      </c>
      <c r="V276" s="19"/>
      <c r="AN276" s="42"/>
      <c r="AO276" s="43"/>
      <c r="AP276" s="43"/>
      <c r="AQ276" s="43"/>
      <c r="AS276" s="44"/>
      <c r="AT276" s="45"/>
      <c r="AU276" s="45"/>
      <c r="AV276" s="45"/>
      <c r="AW276" s="45"/>
      <c r="AX276" s="45"/>
      <c r="AY276" s="45"/>
      <c r="AZ276" s="45"/>
      <c r="BA276" s="45"/>
      <c r="BB276" s="45"/>
    </row>
    <row r="277" spans="1:62" s="11" customFormat="1">
      <c r="A277" s="26">
        <v>39</v>
      </c>
      <c r="B277" s="26"/>
      <c r="C277" s="7" t="s">
        <v>2</v>
      </c>
      <c r="D277" s="36">
        <v>30.02646</v>
      </c>
      <c r="E277" s="36">
        <v>12.126405</v>
      </c>
      <c r="F277" s="33">
        <v>8.1409078000000006E-5</v>
      </c>
      <c r="G277" s="36">
        <v>30.598548000000001</v>
      </c>
      <c r="H277" s="36">
        <v>6.8203084</v>
      </c>
      <c r="I277" s="36"/>
      <c r="J277" s="36">
        <v>0.22289607</v>
      </c>
      <c r="K277" s="36">
        <v>2.4761332</v>
      </c>
      <c r="L277" s="38"/>
      <c r="M277" s="39">
        <f t="shared" ref="M277:M280" si="75">LN(J277)</f>
        <v>-1.5010496699705103</v>
      </c>
      <c r="N277" s="39">
        <f t="shared" ref="N277:N280" si="76">LN(K277)</f>
        <v>0.90669814982125319</v>
      </c>
      <c r="O277" s="10"/>
      <c r="P277" s="40">
        <v>2.8328274761617034E-3</v>
      </c>
      <c r="Q277" s="40">
        <v>2.5717324721994251E-3</v>
      </c>
      <c r="R277" s="9"/>
      <c r="S277" s="39"/>
      <c r="T277" s="39"/>
      <c r="V277" s="46"/>
      <c r="Y277" s="43"/>
      <c r="AB277" s="43"/>
      <c r="AE277" s="43"/>
    </row>
    <row r="278" spans="1:62" s="11" customFormat="1">
      <c r="A278" s="26">
        <v>39</v>
      </c>
      <c r="B278" s="26"/>
      <c r="C278" s="7" t="s">
        <v>3</v>
      </c>
      <c r="D278" s="36">
        <v>26.813382000000001</v>
      </c>
      <c r="E278" s="36">
        <v>10.816525</v>
      </c>
      <c r="F278" s="33">
        <v>5.7643974999999997E-5</v>
      </c>
      <c r="G278" s="36">
        <v>27.525666000000001</v>
      </c>
      <c r="H278" s="36">
        <v>6.1318964999999999</v>
      </c>
      <c r="I278" s="36"/>
      <c r="J278" s="36">
        <v>0.22276936</v>
      </c>
      <c r="K278" s="36">
        <v>2.4789488</v>
      </c>
      <c r="L278" s="38"/>
      <c r="M278" s="39">
        <f t="shared" si="75"/>
        <v>-1.5016183028277379</v>
      </c>
      <c r="N278" s="39">
        <f t="shared" si="76"/>
        <v>0.90783459935045696</v>
      </c>
      <c r="O278" s="10"/>
      <c r="P278" s="47">
        <f>ABS(P277/P276)</f>
        <v>5.6162969324082615E-3</v>
      </c>
      <c r="Q278" s="47">
        <f>ABS(Q277/Q276)</f>
        <v>2.4640021948592293E-3</v>
      </c>
      <c r="R278" s="9"/>
      <c r="S278" s="39"/>
      <c r="T278" s="39"/>
      <c r="V278" s="46"/>
      <c r="W278" s="48"/>
      <c r="Y278" s="48"/>
      <c r="Z278" s="48"/>
      <c r="AB278" s="48"/>
      <c r="AC278" s="48"/>
      <c r="AE278" s="48"/>
      <c r="AF278" s="48"/>
      <c r="AM278" s="48"/>
      <c r="AN278" s="48"/>
      <c r="AR278" s="49"/>
      <c r="BA278" s="43"/>
      <c r="BB278" s="43"/>
    </row>
    <row r="279" spans="1:62" s="11" customFormat="1">
      <c r="A279" s="26">
        <v>39</v>
      </c>
      <c r="B279" s="26"/>
      <c r="C279" s="7" t="s">
        <v>4</v>
      </c>
      <c r="D279" s="36">
        <v>24.306694</v>
      </c>
      <c r="E279" s="36">
        <v>9.7951999999999995</v>
      </c>
      <c r="F279" s="33">
        <v>5.3780292999999998E-5</v>
      </c>
      <c r="G279" s="36">
        <v>25.076112999999999</v>
      </c>
      <c r="H279" s="36">
        <v>5.5832600000000001</v>
      </c>
      <c r="I279" s="36"/>
      <c r="J279" s="36">
        <v>0.22265212000000001</v>
      </c>
      <c r="K279" s="36">
        <v>2.4815022</v>
      </c>
      <c r="L279" s="38"/>
      <c r="M279" s="39">
        <f t="shared" si="75"/>
        <v>-1.5021447255889726</v>
      </c>
      <c r="N279" s="39">
        <f t="shared" si="76"/>
        <v>0.90886410260551354</v>
      </c>
      <c r="O279" s="10"/>
      <c r="P279" s="50"/>
      <c r="Q279" s="50"/>
      <c r="R279" s="9"/>
      <c r="S279" s="39"/>
      <c r="T279" s="39"/>
      <c r="V279" s="46"/>
      <c r="W279" s="51"/>
      <c r="Y279" s="51"/>
      <c r="Z279" s="51"/>
      <c r="AB279" s="51"/>
      <c r="AC279" s="51"/>
      <c r="AE279" s="51"/>
      <c r="AF279" s="51"/>
      <c r="AK279" s="52"/>
      <c r="AL279" s="52"/>
      <c r="AM279" s="53"/>
      <c r="AN279" s="53"/>
      <c r="AO279" s="53"/>
      <c r="AP279" s="53"/>
      <c r="AQ279" s="53"/>
    </row>
    <row r="280" spans="1:62" s="11" customFormat="1">
      <c r="A280" s="26">
        <v>39</v>
      </c>
      <c r="B280" s="26"/>
      <c r="C280" s="7" t="s">
        <v>5</v>
      </c>
      <c r="D280" s="36">
        <v>21.147228999999999</v>
      </c>
      <c r="E280" s="36">
        <v>8.5115602999999993</v>
      </c>
      <c r="F280" s="33">
        <v>3.7684929000000002E-5</v>
      </c>
      <c r="G280" s="36">
        <v>21.902225999999999</v>
      </c>
      <c r="H280" s="36">
        <v>4.8735251000000002</v>
      </c>
      <c r="I280" s="36"/>
      <c r="J280" s="36">
        <v>0.22251199999999999</v>
      </c>
      <c r="K280" s="36">
        <v>2.4845484999999998</v>
      </c>
      <c r="L280" s="54"/>
      <c r="M280" s="39">
        <f t="shared" si="75"/>
        <v>-1.5027742462458822</v>
      </c>
      <c r="N280" s="39">
        <f t="shared" si="76"/>
        <v>0.91009095290009367</v>
      </c>
      <c r="O280" s="10"/>
      <c r="R280" s="9"/>
      <c r="S280" s="39"/>
      <c r="T280" s="39"/>
      <c r="V280" s="46"/>
      <c r="W280" s="51"/>
      <c r="Y280" s="51"/>
      <c r="Z280" s="51"/>
      <c r="AB280" s="51"/>
      <c r="AC280" s="51"/>
      <c r="AE280" s="51"/>
      <c r="AF280" s="51"/>
      <c r="AK280" s="52"/>
      <c r="AL280" s="52"/>
      <c r="AM280" s="53"/>
      <c r="AN280" s="53"/>
      <c r="AO280" s="53"/>
      <c r="AP280" s="53"/>
      <c r="AQ280" s="53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</row>
    <row r="281" spans="1:62" s="11" customFormat="1">
      <c r="A281" s="6"/>
      <c r="B281" s="7"/>
      <c r="C281" s="7"/>
      <c r="D281" s="36"/>
      <c r="E281" s="36"/>
      <c r="F281" s="36"/>
      <c r="G281" s="36"/>
      <c r="H281" s="36"/>
      <c r="I281" s="36"/>
      <c r="J281" s="55"/>
      <c r="K281" s="55"/>
      <c r="L281" s="9"/>
      <c r="M281" s="9"/>
      <c r="N281" s="9"/>
      <c r="O281" s="9"/>
      <c r="P281" s="9"/>
      <c r="Q281" s="9"/>
      <c r="R281" s="9"/>
      <c r="S281" s="56"/>
      <c r="T281" s="56"/>
      <c r="V281" s="9"/>
    </row>
    <row r="282" spans="1:62" s="11" customFormat="1">
      <c r="A282" s="26">
        <v>40</v>
      </c>
      <c r="B282" s="31">
        <v>43649</v>
      </c>
      <c r="C282" s="26" t="s">
        <v>0</v>
      </c>
      <c r="D282" s="33">
        <v>1.3102551E-3</v>
      </c>
      <c r="E282" s="32">
        <v>5.0993833999999998E-4</v>
      </c>
      <c r="F282" s="33">
        <v>1.0432234000000001E-4</v>
      </c>
      <c r="G282" s="32">
        <v>1.2232049E-3</v>
      </c>
      <c r="H282" s="32">
        <v>2.5418377999999998E-4</v>
      </c>
      <c r="I282" s="32"/>
      <c r="J282" s="32"/>
      <c r="K282" s="32"/>
      <c r="L282" s="9"/>
      <c r="M282" s="9"/>
      <c r="N282" s="9"/>
      <c r="O282" s="10"/>
      <c r="P282" s="9"/>
      <c r="Q282" s="9"/>
      <c r="R282" s="9"/>
      <c r="S282" s="39"/>
      <c r="T282" s="39"/>
      <c r="V282" s="40"/>
    </row>
    <row r="283" spans="1:62" s="11" customFormat="1">
      <c r="A283" s="26">
        <v>40</v>
      </c>
      <c r="B283" s="26"/>
      <c r="C283" s="7" t="s">
        <v>1</v>
      </c>
      <c r="D283" s="32">
        <v>33.585571999999999</v>
      </c>
      <c r="E283" s="32">
        <v>13.574268</v>
      </c>
      <c r="F283" s="33">
        <v>7.5900009000000006E-5</v>
      </c>
      <c r="G283" s="32">
        <v>33.908515999999999</v>
      </c>
      <c r="H283" s="32">
        <v>7.5609896000000001</v>
      </c>
      <c r="I283" s="32"/>
      <c r="J283" s="32">
        <v>0.22298192</v>
      </c>
      <c r="K283" s="32">
        <v>2.4742123999999999</v>
      </c>
      <c r="L283" s="38"/>
      <c r="M283" s="39">
        <f>LN(J283)</f>
        <v>-1.5006645870420576</v>
      </c>
      <c r="N283" s="39">
        <f>LN(K283)</f>
        <v>0.90592212315499576</v>
      </c>
      <c r="O283" s="10"/>
      <c r="P283" s="40">
        <f t="array" ref="P283:Q284">LINEST(M283:M287,N283:N287,TRUE,TRUE)</f>
        <v>-0.50707052049122614</v>
      </c>
      <c r="Q283" s="40">
        <v>-1.0412873811461849</v>
      </c>
      <c r="R283" s="9"/>
      <c r="S283" s="41">
        <f>EXP(Q283)*$S$4^P283</f>
        <v>0.21775959768344264</v>
      </c>
      <c r="T283" s="41">
        <f>S283*SQRT(Q284^2+(LN($S$4))^2*P284^2+(P283/$S$4)^2*$T$4^2-2*LN($S$4)*AVERAGE(N283:N287)*P284^2)</f>
        <v>5.3598766245447556E-5</v>
      </c>
      <c r="V283" s="19"/>
      <c r="AN283" s="42"/>
      <c r="AO283" s="43"/>
      <c r="AP283" s="43"/>
      <c r="AQ283" s="43"/>
      <c r="AS283" s="44"/>
      <c r="AT283" s="45"/>
      <c r="AU283" s="45"/>
      <c r="AV283" s="45"/>
      <c r="AW283" s="45"/>
      <c r="AX283" s="45"/>
      <c r="AY283" s="45"/>
      <c r="AZ283" s="45"/>
      <c r="BA283" s="45"/>
      <c r="BB283" s="45"/>
    </row>
    <row r="284" spans="1:62" s="11" customFormat="1">
      <c r="A284" s="26">
        <v>40</v>
      </c>
      <c r="B284" s="26"/>
      <c r="C284" s="7" t="s">
        <v>2</v>
      </c>
      <c r="D284" s="32">
        <v>30.716051</v>
      </c>
      <c r="E284" s="32">
        <v>12.40244</v>
      </c>
      <c r="F284" s="33">
        <v>8.3405615000000001E-5</v>
      </c>
      <c r="G284" s="32">
        <v>31.254608000000001</v>
      </c>
      <c r="H284" s="32">
        <v>6.9659547000000002</v>
      </c>
      <c r="I284" s="32"/>
      <c r="J284" s="32">
        <v>0.22287731999999999</v>
      </c>
      <c r="K284" s="32">
        <v>2.4766254000000001</v>
      </c>
      <c r="L284" s="38"/>
      <c r="M284" s="39">
        <f t="shared" ref="M284:M287" si="77">LN(J284)</f>
        <v>-1.5011337934306883</v>
      </c>
      <c r="N284" s="39">
        <f t="shared" ref="N284:N287" si="78">LN(K284)</f>
        <v>0.90689690774239251</v>
      </c>
      <c r="O284" s="10"/>
      <c r="P284" s="40">
        <v>4.0514803626690429E-3</v>
      </c>
      <c r="Q284" s="40">
        <v>3.6783462692034806E-3</v>
      </c>
      <c r="R284" s="9"/>
      <c r="S284" s="39"/>
      <c r="T284" s="39"/>
      <c r="V284" s="46"/>
      <c r="Y284" s="43"/>
      <c r="AB284" s="43"/>
      <c r="AE284" s="43"/>
    </row>
    <row r="285" spans="1:62" s="11" customFormat="1">
      <c r="A285" s="26">
        <v>40</v>
      </c>
      <c r="B285" s="26"/>
      <c r="C285" s="7" t="s">
        <v>3</v>
      </c>
      <c r="D285" s="32">
        <v>28.114561999999999</v>
      </c>
      <c r="E285" s="32">
        <v>11.341161</v>
      </c>
      <c r="F285" s="33">
        <v>7.6235248999999999E-5</v>
      </c>
      <c r="G285" s="32">
        <v>28.796246</v>
      </c>
      <c r="H285" s="32">
        <v>6.4148649999999998</v>
      </c>
      <c r="I285" s="32"/>
      <c r="J285" s="32">
        <v>0.22276694</v>
      </c>
      <c r="K285" s="32">
        <v>2.4789978000000001</v>
      </c>
      <c r="L285" s="38"/>
      <c r="M285" s="39">
        <f t="shared" si="77"/>
        <v>-1.50162916614011</v>
      </c>
      <c r="N285" s="39">
        <f t="shared" si="78"/>
        <v>0.90785436559804089</v>
      </c>
      <c r="O285" s="10"/>
      <c r="P285" s="47">
        <f>ABS(P284/P283)</f>
        <v>7.9899741731074385E-3</v>
      </c>
      <c r="Q285" s="47">
        <f>ABS(Q284/Q283)</f>
        <v>3.5324986510012098E-3</v>
      </c>
      <c r="R285" s="9"/>
      <c r="S285" s="39"/>
      <c r="T285" s="39"/>
      <c r="V285" s="46"/>
      <c r="W285" s="48"/>
      <c r="Y285" s="48"/>
      <c r="Z285" s="48"/>
      <c r="AB285" s="48"/>
      <c r="AC285" s="48"/>
      <c r="AE285" s="48"/>
      <c r="AF285" s="48"/>
      <c r="AM285" s="48"/>
      <c r="AN285" s="48"/>
      <c r="AR285" s="49"/>
      <c r="BA285" s="43"/>
      <c r="BB285" s="43"/>
    </row>
    <row r="286" spans="1:62" s="11" customFormat="1">
      <c r="A286" s="26">
        <v>40</v>
      </c>
      <c r="B286" s="26"/>
      <c r="C286" s="7" t="s">
        <v>4</v>
      </c>
      <c r="D286" s="32">
        <v>24.543928999999999</v>
      </c>
      <c r="E286" s="32">
        <v>9.8887716000000001</v>
      </c>
      <c r="F286" s="33">
        <v>5.4561219999999997E-5</v>
      </c>
      <c r="G286" s="32">
        <v>25.295238999999999</v>
      </c>
      <c r="H286" s="32">
        <v>5.6313971</v>
      </c>
      <c r="I286" s="32"/>
      <c r="J286" s="32">
        <v>0.22262601000000001</v>
      </c>
      <c r="K286" s="32">
        <v>2.4820166000000001</v>
      </c>
      <c r="L286" s="38"/>
      <c r="M286" s="39">
        <f t="shared" si="77"/>
        <v>-1.502262000605511</v>
      </c>
      <c r="N286" s="39">
        <f t="shared" si="78"/>
        <v>0.90907137491476386</v>
      </c>
      <c r="O286" s="10"/>
      <c r="P286" s="50"/>
      <c r="Q286" s="50"/>
      <c r="R286" s="9"/>
      <c r="S286" s="39"/>
      <c r="T286" s="39"/>
      <c r="V286" s="46"/>
      <c r="W286" s="51"/>
      <c r="Y286" s="51"/>
      <c r="Z286" s="51"/>
      <c r="AB286" s="51"/>
      <c r="AC286" s="51"/>
      <c r="AE286" s="51"/>
      <c r="AF286" s="51"/>
      <c r="AK286" s="52"/>
      <c r="AL286" s="52"/>
      <c r="AM286" s="53"/>
      <c r="AN286" s="53"/>
      <c r="AO286" s="53"/>
      <c r="AP286" s="53"/>
      <c r="AQ286" s="53"/>
    </row>
    <row r="287" spans="1:62" s="11" customFormat="1">
      <c r="A287" s="26">
        <v>40</v>
      </c>
      <c r="B287" s="26"/>
      <c r="C287" s="7" t="s">
        <v>5</v>
      </c>
      <c r="D287" s="32">
        <v>22.841602999999999</v>
      </c>
      <c r="E287" s="32">
        <v>9.1965489999999992</v>
      </c>
      <c r="F287" s="33">
        <v>4.1949599E-5</v>
      </c>
      <c r="G287" s="32">
        <v>23.578271999999998</v>
      </c>
      <c r="H287" s="32">
        <v>5.2473922000000002</v>
      </c>
      <c r="I287" s="32"/>
      <c r="J287" s="32">
        <v>0.22255171000000001</v>
      </c>
      <c r="K287" s="32">
        <v>2.4837234000000001</v>
      </c>
      <c r="L287" s="54"/>
      <c r="M287" s="39">
        <f t="shared" si="77"/>
        <v>-1.5025957998832011</v>
      </c>
      <c r="N287" s="39">
        <f t="shared" si="78"/>
        <v>0.90975880521406016</v>
      </c>
      <c r="O287" s="10"/>
      <c r="R287" s="9"/>
      <c r="S287" s="39"/>
      <c r="T287" s="39"/>
      <c r="V287" s="46"/>
      <c r="W287" s="51"/>
      <c r="Y287" s="51"/>
      <c r="Z287" s="51"/>
      <c r="AB287" s="51"/>
      <c r="AC287" s="51"/>
      <c r="AE287" s="51"/>
      <c r="AF287" s="51"/>
      <c r="AK287" s="52"/>
      <c r="AL287" s="52"/>
      <c r="AM287" s="53"/>
      <c r="AN287" s="53"/>
      <c r="AO287" s="53"/>
      <c r="AP287" s="53"/>
      <c r="AQ287" s="53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</row>
    <row r="288" spans="1:62" s="11" customFormat="1">
      <c r="A288" s="6"/>
      <c r="B288" s="7"/>
      <c r="C288" s="7"/>
      <c r="D288" s="36"/>
      <c r="E288" s="36"/>
      <c r="F288" s="36"/>
      <c r="G288" s="36"/>
      <c r="H288" s="36"/>
      <c r="I288" s="36"/>
      <c r="J288" s="55"/>
      <c r="K288" s="55"/>
      <c r="L288" s="9"/>
      <c r="M288" s="9"/>
      <c r="N288" s="9"/>
      <c r="O288" s="9"/>
      <c r="P288" s="9"/>
      <c r="Q288" s="9"/>
      <c r="R288" s="9"/>
      <c r="S288" s="56"/>
      <c r="T288" s="56"/>
      <c r="V288" s="9"/>
    </row>
    <row r="289" spans="1:62" s="11" customFormat="1">
      <c r="A289" s="26">
        <v>41</v>
      </c>
      <c r="B289" s="31">
        <v>43649</v>
      </c>
      <c r="C289" s="26" t="s">
        <v>0</v>
      </c>
      <c r="D289" s="33">
        <v>1.3102551E-3</v>
      </c>
      <c r="E289" s="32">
        <v>5.0993833999999998E-4</v>
      </c>
      <c r="F289" s="33">
        <v>1.0432234000000001E-4</v>
      </c>
      <c r="G289" s="32">
        <v>1.2232049E-3</v>
      </c>
      <c r="H289" s="32">
        <v>2.5418377999999998E-4</v>
      </c>
      <c r="I289" s="32"/>
      <c r="J289" s="32"/>
      <c r="K289" s="32"/>
      <c r="L289" s="9"/>
      <c r="M289" s="9"/>
      <c r="N289" s="9"/>
      <c r="O289" s="10"/>
      <c r="P289" s="9"/>
      <c r="Q289" s="9"/>
      <c r="R289" s="9"/>
      <c r="S289" s="39"/>
      <c r="T289" s="39"/>
      <c r="V289" s="40"/>
    </row>
    <row r="290" spans="1:62" s="11" customFormat="1">
      <c r="A290" s="26">
        <v>41</v>
      </c>
      <c r="B290" s="26"/>
      <c r="C290" s="7" t="s">
        <v>1</v>
      </c>
      <c r="D290" s="32">
        <v>34.510565</v>
      </c>
      <c r="E290" s="32">
        <v>13.947422</v>
      </c>
      <c r="F290" s="33">
        <v>8.2906869000000006E-5</v>
      </c>
      <c r="G290" s="32">
        <v>34.779404</v>
      </c>
      <c r="H290" s="32">
        <v>7.7550764000000001</v>
      </c>
      <c r="I290" s="32"/>
      <c r="J290" s="32">
        <v>0.22297876999999999</v>
      </c>
      <c r="K290" s="32">
        <v>2.4743401999999999</v>
      </c>
      <c r="L290" s="38"/>
      <c r="M290" s="39">
        <f>LN(J290)</f>
        <v>-1.5006787138477187</v>
      </c>
      <c r="N290" s="39">
        <f>LN(K290)</f>
        <v>0.90597377462174122</v>
      </c>
      <c r="O290" s="10"/>
      <c r="P290" s="40">
        <f t="array" ref="P290:Q291">LINEST(M290:M294,N290:N294,TRUE,TRUE)</f>
        <v>-0.50618809987725288</v>
      </c>
      <c r="Q290" s="40">
        <v>-1.0420826421872584</v>
      </c>
      <c r="R290" s="9"/>
      <c r="S290" s="41">
        <f>EXP(Q290)*$S$4^P290</f>
        <v>0.21776948504009572</v>
      </c>
      <c r="T290" s="41">
        <f>S290*SQRT(Q291^2+(LN($S$4))^2*P291^2+(P290/$S$4)^2*$T$4^2-2*LN($S$4)*AVERAGE(N290:N294)*P291^2)</f>
        <v>3.8046518803372544E-5</v>
      </c>
      <c r="V290" s="19"/>
      <c r="AN290" s="42"/>
      <c r="AO290" s="43"/>
      <c r="AP290" s="43"/>
      <c r="AQ290" s="43"/>
      <c r="AS290" s="44"/>
      <c r="AT290" s="45"/>
      <c r="AU290" s="45"/>
      <c r="AV290" s="45"/>
      <c r="AW290" s="45"/>
      <c r="AX290" s="45"/>
      <c r="AY290" s="45"/>
      <c r="AZ290" s="45"/>
      <c r="BA290" s="45"/>
      <c r="BB290" s="45"/>
    </row>
    <row r="291" spans="1:62" s="11" customFormat="1">
      <c r="A291" s="6">
        <v>41</v>
      </c>
      <c r="B291" s="7"/>
      <c r="C291" s="7" t="s">
        <v>2</v>
      </c>
      <c r="D291" s="36">
        <v>30.538761999999998</v>
      </c>
      <c r="E291" s="36">
        <v>12.32728</v>
      </c>
      <c r="F291" s="33">
        <v>7.7507044999999998E-5</v>
      </c>
      <c r="G291" s="36">
        <v>31.091341</v>
      </c>
      <c r="H291" s="36">
        <v>6.9285321</v>
      </c>
      <c r="I291" s="36"/>
      <c r="J291" s="36">
        <v>0.22284396000000001</v>
      </c>
      <c r="K291" s="36">
        <v>2.4773418999999999</v>
      </c>
      <c r="L291" s="38"/>
      <c r="M291" s="39">
        <f t="shared" ref="M291:M294" si="79">LN(J291)</f>
        <v>-1.5012834833896791</v>
      </c>
      <c r="N291" s="39">
        <f t="shared" ref="N291:N294" si="80">LN(K291)</f>
        <v>0.9071861708568244</v>
      </c>
      <c r="O291" s="10"/>
      <c r="P291" s="40">
        <v>1.2268570514618674E-3</v>
      </c>
      <c r="Q291" s="40">
        <v>1.1142194696219178E-3</v>
      </c>
      <c r="R291" s="9"/>
      <c r="S291" s="39"/>
      <c r="T291" s="39"/>
      <c r="V291" s="46"/>
      <c r="Y291" s="43"/>
      <c r="AB291" s="43"/>
      <c r="AE291" s="43"/>
    </row>
    <row r="292" spans="1:62" s="11" customFormat="1">
      <c r="A292" s="26">
        <v>41</v>
      </c>
      <c r="B292" s="26"/>
      <c r="C292" s="7" t="s">
        <v>3</v>
      </c>
      <c r="D292" s="36">
        <v>27.868279999999999</v>
      </c>
      <c r="E292" s="36">
        <v>11.238173</v>
      </c>
      <c r="F292" s="33">
        <v>6.9221215000000002E-5</v>
      </c>
      <c r="G292" s="36">
        <v>28.560872</v>
      </c>
      <c r="H292" s="36">
        <v>6.3613871</v>
      </c>
      <c r="I292" s="36"/>
      <c r="J292" s="36">
        <v>0.22272944</v>
      </c>
      <c r="K292" s="36">
        <v>2.4798184999999999</v>
      </c>
      <c r="L292" s="38"/>
      <c r="M292" s="39">
        <f t="shared" si="79"/>
        <v>-1.5017975176768321</v>
      </c>
      <c r="N292" s="39">
        <f t="shared" si="80"/>
        <v>0.90818537201483163</v>
      </c>
      <c r="O292" s="10"/>
      <c r="P292" s="47">
        <f>ABS(P291/P290)</f>
        <v>2.423717688660345E-3</v>
      </c>
      <c r="Q292" s="47">
        <f>ABS(Q291/Q290)</f>
        <v>1.069223710782908E-3</v>
      </c>
      <c r="R292" s="9"/>
      <c r="S292" s="39"/>
      <c r="T292" s="39"/>
      <c r="V292" s="46"/>
      <c r="W292" s="48"/>
      <c r="Y292" s="48"/>
      <c r="Z292" s="48"/>
      <c r="AB292" s="48"/>
      <c r="AC292" s="48"/>
      <c r="AE292" s="48"/>
      <c r="AF292" s="48"/>
      <c r="AM292" s="48"/>
      <c r="AN292" s="48"/>
      <c r="AR292" s="49"/>
      <c r="BA292" s="43"/>
      <c r="BB292" s="43"/>
    </row>
    <row r="293" spans="1:62" s="11" customFormat="1">
      <c r="A293" s="6">
        <v>41</v>
      </c>
      <c r="B293" s="7"/>
      <c r="C293" s="7" t="s">
        <v>4</v>
      </c>
      <c r="D293" s="36">
        <v>24.367515999999998</v>
      </c>
      <c r="E293" s="36">
        <v>9.8148962999999991</v>
      </c>
      <c r="F293" s="33">
        <v>4.3900574E-5</v>
      </c>
      <c r="G293" s="36">
        <v>25.121960999999999</v>
      </c>
      <c r="H293" s="36">
        <v>5.5921031000000001</v>
      </c>
      <c r="I293" s="36"/>
      <c r="J293" s="36">
        <v>0.22259747999999999</v>
      </c>
      <c r="K293" s="36">
        <v>2.4827278000000002</v>
      </c>
      <c r="L293" s="38"/>
      <c r="M293" s="39">
        <f t="shared" si="79"/>
        <v>-1.5023901609594899</v>
      </c>
      <c r="N293" s="39">
        <f t="shared" si="80"/>
        <v>0.90935787506363952</v>
      </c>
      <c r="O293" s="10"/>
      <c r="P293" s="50"/>
      <c r="Q293" s="50"/>
      <c r="R293" s="9"/>
      <c r="S293" s="39"/>
      <c r="T293" s="39"/>
      <c r="V293" s="46"/>
      <c r="W293" s="51"/>
      <c r="Y293" s="51"/>
      <c r="Z293" s="51"/>
      <c r="AB293" s="51"/>
      <c r="AC293" s="51"/>
      <c r="AE293" s="51"/>
      <c r="AF293" s="51"/>
      <c r="AK293" s="52"/>
      <c r="AL293" s="52"/>
      <c r="AM293" s="53"/>
      <c r="AN293" s="53"/>
      <c r="AO293" s="53"/>
      <c r="AP293" s="53"/>
      <c r="AQ293" s="53"/>
    </row>
    <row r="294" spans="1:62" s="11" customFormat="1">
      <c r="A294" s="6">
        <v>41</v>
      </c>
      <c r="B294" s="7"/>
      <c r="C294" s="7" t="s">
        <v>5</v>
      </c>
      <c r="D294" s="36">
        <v>21.691224999999999</v>
      </c>
      <c r="E294" s="36">
        <v>8.7291855999999992</v>
      </c>
      <c r="F294" s="33">
        <v>3.4672853999999999E-5</v>
      </c>
      <c r="G294" s="36">
        <v>22.41168</v>
      </c>
      <c r="H294" s="36">
        <v>4.9865713999999999</v>
      </c>
      <c r="I294" s="36"/>
      <c r="J294" s="36">
        <v>0.22249841000000001</v>
      </c>
      <c r="K294" s="36">
        <v>2.4849217000000001</v>
      </c>
      <c r="L294" s="54"/>
      <c r="M294" s="39">
        <f t="shared" si="79"/>
        <v>-1.502835323468791</v>
      </c>
      <c r="N294" s="39">
        <f t="shared" si="80"/>
        <v>0.91024114999784544</v>
      </c>
      <c r="O294" s="10"/>
      <c r="R294" s="9"/>
      <c r="S294" s="39"/>
      <c r="T294" s="39"/>
      <c r="V294" s="46"/>
      <c r="W294" s="51"/>
      <c r="Y294" s="51"/>
      <c r="Z294" s="51"/>
      <c r="AB294" s="51"/>
      <c r="AC294" s="51"/>
      <c r="AE294" s="51"/>
      <c r="AF294" s="51"/>
      <c r="AK294" s="52"/>
      <c r="AL294" s="52"/>
      <c r="AM294" s="53"/>
      <c r="AN294" s="53"/>
      <c r="AO294" s="53"/>
      <c r="AP294" s="53"/>
      <c r="AQ294" s="53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</row>
    <row r="295" spans="1:62" s="11" customFormat="1">
      <c r="A295" s="6"/>
      <c r="B295" s="7"/>
      <c r="C295" s="7"/>
      <c r="D295" s="36"/>
      <c r="E295" s="36"/>
      <c r="F295" s="36"/>
      <c r="G295" s="36"/>
      <c r="H295" s="36"/>
      <c r="I295" s="36"/>
      <c r="J295" s="55"/>
      <c r="K295" s="55"/>
      <c r="L295" s="9"/>
      <c r="M295" s="9"/>
      <c r="N295" s="9"/>
      <c r="O295" s="9"/>
      <c r="P295" s="9"/>
      <c r="Q295" s="9"/>
      <c r="R295" s="9"/>
      <c r="S295" s="56"/>
      <c r="T295" s="56"/>
      <c r="V295" s="9"/>
    </row>
    <row r="296" spans="1:62" s="11" customFormat="1">
      <c r="A296" s="26">
        <v>42</v>
      </c>
      <c r="B296" s="31">
        <v>43649</v>
      </c>
      <c r="C296" s="26" t="s">
        <v>0</v>
      </c>
      <c r="D296" s="33">
        <v>1.3102551E-3</v>
      </c>
      <c r="E296" s="32">
        <v>5.0993833999999998E-4</v>
      </c>
      <c r="F296" s="33">
        <v>1.0432234000000001E-4</v>
      </c>
      <c r="G296" s="32">
        <v>1.2232049E-3</v>
      </c>
      <c r="H296" s="32">
        <v>2.5418377999999998E-4</v>
      </c>
      <c r="I296" s="32"/>
      <c r="J296" s="32"/>
      <c r="K296" s="32"/>
      <c r="L296" s="9"/>
      <c r="M296" s="9"/>
      <c r="N296" s="9"/>
      <c r="O296" s="10"/>
      <c r="P296" s="9"/>
      <c r="Q296" s="9"/>
      <c r="R296" s="9"/>
      <c r="S296" s="39"/>
      <c r="T296" s="39"/>
      <c r="V296" s="40"/>
    </row>
    <row r="297" spans="1:62" s="11" customFormat="1">
      <c r="A297" s="26">
        <v>42</v>
      </c>
      <c r="B297" s="26"/>
      <c r="C297" s="7" t="s">
        <v>1</v>
      </c>
      <c r="D297" s="36">
        <v>33.431356999999998</v>
      </c>
      <c r="E297" s="36">
        <v>13.506608</v>
      </c>
      <c r="F297" s="33">
        <v>7.7140270000000002E-5</v>
      </c>
      <c r="G297" s="36">
        <v>33.775145999999999</v>
      </c>
      <c r="H297" s="36">
        <v>7.5298626000000004</v>
      </c>
      <c r="I297" s="36"/>
      <c r="J297" s="36">
        <v>0.22294053</v>
      </c>
      <c r="K297" s="36">
        <v>2.4751965999999999</v>
      </c>
      <c r="L297" s="38"/>
      <c r="M297" s="39">
        <f>LN(J297)</f>
        <v>-1.5008502247022331</v>
      </c>
      <c r="N297" s="39">
        <f>LN(K297)</f>
        <v>0.90631982720934756</v>
      </c>
      <c r="O297" s="10"/>
      <c r="P297" s="40">
        <f t="array" ref="P297:Q298">LINEST(M297:M301,N297:N301,TRUE,TRUE)</f>
        <v>-0.50357841917582946</v>
      </c>
      <c r="Q297" s="40">
        <v>-1.0444487156498763</v>
      </c>
      <c r="R297" s="9"/>
      <c r="S297" s="41">
        <f>EXP(Q297)*$S$4^P297</f>
        <v>0.21779564475542207</v>
      </c>
      <c r="T297" s="41">
        <f>S297*SQRT(Q298^2+(LN($S$4))^2*P298^2+(P297/$S$4)^2*$T$4^2-2*LN($S$4)*AVERAGE(N297:N301)*P298^2)</f>
        <v>3.6281936976188335E-5</v>
      </c>
      <c r="V297" s="19"/>
      <c r="AN297" s="42"/>
      <c r="AO297" s="43"/>
      <c r="AP297" s="43"/>
      <c r="AQ297" s="43"/>
      <c r="AS297" s="44"/>
      <c r="AT297" s="45"/>
      <c r="AU297" s="45"/>
      <c r="AV297" s="45"/>
      <c r="AW297" s="45"/>
      <c r="AX297" s="45"/>
      <c r="AY297" s="45"/>
      <c r="AZ297" s="45"/>
      <c r="BA297" s="45"/>
      <c r="BB297" s="45"/>
    </row>
    <row r="298" spans="1:62" s="11" customFormat="1">
      <c r="A298" s="26">
        <v>42</v>
      </c>
      <c r="B298" s="26"/>
      <c r="C298" s="7" t="s">
        <v>2</v>
      </c>
      <c r="D298" s="36">
        <v>30.919578999999999</v>
      </c>
      <c r="E298" s="36">
        <v>12.479843000000001</v>
      </c>
      <c r="F298" s="33">
        <v>7.9706267999999999E-5</v>
      </c>
      <c r="G298" s="36">
        <v>31.486483</v>
      </c>
      <c r="H298" s="36">
        <v>7.0162123999999997</v>
      </c>
      <c r="I298" s="36"/>
      <c r="J298" s="36">
        <v>0.22283238999999999</v>
      </c>
      <c r="K298" s="36">
        <v>2.4775646</v>
      </c>
      <c r="L298" s="38"/>
      <c r="M298" s="39">
        <f t="shared" ref="M298:M301" si="81">LN(J298)</f>
        <v>-1.5013354044754743</v>
      </c>
      <c r="N298" s="39">
        <f t="shared" ref="N298:N301" si="82">LN(K298)</f>
        <v>0.90727606155411611</v>
      </c>
      <c r="O298" s="10"/>
      <c r="P298" s="40">
        <v>5.0139410582661988E-4</v>
      </c>
      <c r="Q298" s="40">
        <v>4.5545963029562013E-4</v>
      </c>
      <c r="R298" s="9"/>
      <c r="S298" s="39"/>
      <c r="T298" s="39"/>
      <c r="V298" s="46"/>
      <c r="Y298" s="43"/>
      <c r="AB298" s="43"/>
      <c r="AE298" s="43"/>
    </row>
    <row r="299" spans="1:62" s="11" customFormat="1">
      <c r="A299" s="26">
        <v>42</v>
      </c>
      <c r="B299" s="26"/>
      <c r="C299" s="7" t="s">
        <v>3</v>
      </c>
      <c r="D299" s="36">
        <v>27.718924000000001</v>
      </c>
      <c r="E299" s="36">
        <v>11.178217999999999</v>
      </c>
      <c r="F299" s="33">
        <v>6.7320203000000001E-5</v>
      </c>
      <c r="G299" s="36">
        <v>28.368082000000001</v>
      </c>
      <c r="H299" s="36">
        <v>6.3185593000000004</v>
      </c>
      <c r="I299" s="36"/>
      <c r="J299" s="36">
        <v>0.22273438000000001</v>
      </c>
      <c r="K299" s="36">
        <v>2.4797370999999999</v>
      </c>
      <c r="L299" s="38"/>
      <c r="M299" s="39">
        <f t="shared" si="81"/>
        <v>-1.5017753385467729</v>
      </c>
      <c r="N299" s="39">
        <f t="shared" si="82"/>
        <v>0.9081525464931226</v>
      </c>
      <c r="O299" s="10"/>
      <c r="P299" s="47">
        <f>ABS(P298/P297)</f>
        <v>9.9566241668420886E-4</v>
      </c>
      <c r="Q299" s="47">
        <f>ABS(Q298/Q297)</f>
        <v>4.3607658611770545E-4</v>
      </c>
      <c r="R299" s="9"/>
      <c r="S299" s="39"/>
      <c r="T299" s="39"/>
      <c r="V299" s="46"/>
      <c r="W299" s="48"/>
      <c r="Y299" s="48"/>
      <c r="Z299" s="48"/>
      <c r="AB299" s="48"/>
      <c r="AC299" s="48"/>
      <c r="AE299" s="48"/>
      <c r="AF299" s="48"/>
      <c r="AM299" s="48"/>
      <c r="AN299" s="48"/>
      <c r="AR299" s="49"/>
      <c r="BA299" s="43"/>
      <c r="BB299" s="43"/>
    </row>
    <row r="300" spans="1:62" s="11" customFormat="1">
      <c r="A300" s="26">
        <v>42</v>
      </c>
      <c r="B300" s="26"/>
      <c r="C300" s="7" t="s">
        <v>4</v>
      </c>
      <c r="D300" s="36">
        <v>23.990281</v>
      </c>
      <c r="E300" s="36">
        <v>9.6611583000000003</v>
      </c>
      <c r="F300" s="33">
        <v>5.3094392000000003E-5</v>
      </c>
      <c r="G300" s="36">
        <v>24.728498999999999</v>
      </c>
      <c r="H300" s="36">
        <v>5.5040594</v>
      </c>
      <c r="I300" s="36"/>
      <c r="J300" s="36">
        <v>0.22257814000000001</v>
      </c>
      <c r="K300" s="36">
        <v>2.4832044999999998</v>
      </c>
      <c r="L300" s="38"/>
      <c r="M300" s="39">
        <f t="shared" si="81"/>
        <v>-1.5024770480177352</v>
      </c>
      <c r="N300" s="39">
        <f t="shared" si="82"/>
        <v>0.9095498631829555</v>
      </c>
      <c r="O300" s="10"/>
      <c r="R300" s="9"/>
      <c r="S300" s="39"/>
      <c r="T300" s="39"/>
      <c r="V300" s="46"/>
      <c r="W300" s="51"/>
      <c r="Y300" s="51"/>
      <c r="Z300" s="51"/>
      <c r="AB300" s="51"/>
      <c r="AC300" s="51"/>
      <c r="AE300" s="51"/>
      <c r="AF300" s="51"/>
      <c r="AK300" s="52"/>
      <c r="AL300" s="52"/>
      <c r="AM300" s="53"/>
      <c r="AN300" s="53"/>
      <c r="AO300" s="53"/>
      <c r="AP300" s="53"/>
      <c r="AQ300" s="53"/>
    </row>
    <row r="301" spans="1:62" s="11" customFormat="1">
      <c r="A301" s="26">
        <v>42</v>
      </c>
      <c r="B301" s="26"/>
      <c r="C301" s="7" t="s">
        <v>5</v>
      </c>
      <c r="D301" s="36">
        <v>21.350322999999999</v>
      </c>
      <c r="E301" s="36">
        <v>8.5887136000000002</v>
      </c>
      <c r="F301" s="36">
        <v>3.6956736000000003E-5</v>
      </c>
      <c r="G301" s="36">
        <v>22.077445999999998</v>
      </c>
      <c r="H301" s="36">
        <v>4.9113078999999997</v>
      </c>
      <c r="I301" s="36"/>
      <c r="J301" s="36">
        <v>0.22245701000000001</v>
      </c>
      <c r="K301" s="36">
        <v>2.4858821</v>
      </c>
      <c r="L301" s="54"/>
      <c r="M301" s="39">
        <f t="shared" si="81"/>
        <v>-1.5030214095271179</v>
      </c>
      <c r="N301" s="39">
        <f t="shared" si="82"/>
        <v>0.91062756638062459</v>
      </c>
      <c r="O301" s="10"/>
      <c r="R301" s="9"/>
      <c r="S301" s="39"/>
      <c r="T301" s="39"/>
      <c r="V301" s="46"/>
      <c r="W301" s="51"/>
      <c r="Y301" s="51"/>
      <c r="Z301" s="51"/>
      <c r="AB301" s="51"/>
      <c r="AC301" s="51"/>
      <c r="AE301" s="51"/>
      <c r="AF301" s="51"/>
      <c r="AK301" s="52"/>
      <c r="AL301" s="52"/>
      <c r="AM301" s="53"/>
      <c r="AN301" s="53"/>
      <c r="AO301" s="53"/>
      <c r="AP301" s="53"/>
      <c r="AQ301" s="53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</row>
    <row r="302" spans="1:62" s="11" customFormat="1">
      <c r="A302" s="6"/>
      <c r="B302" s="7"/>
      <c r="C302" s="7"/>
      <c r="D302" s="36"/>
      <c r="E302" s="36"/>
      <c r="F302" s="36"/>
      <c r="G302" s="36"/>
      <c r="H302" s="36"/>
      <c r="I302" s="36"/>
      <c r="J302" s="55"/>
      <c r="K302" s="55"/>
      <c r="L302" s="9"/>
      <c r="M302" s="9"/>
      <c r="N302" s="9"/>
      <c r="O302" s="9"/>
      <c r="P302" s="9"/>
      <c r="Q302" s="9"/>
      <c r="R302" s="9"/>
      <c r="S302" s="56"/>
      <c r="T302" s="56"/>
      <c r="V302" s="9"/>
    </row>
    <row r="303" spans="1:62" s="11" customFormat="1">
      <c r="A303" s="26">
        <v>43</v>
      </c>
      <c r="B303" s="31">
        <v>43649</v>
      </c>
      <c r="C303" s="26" t="s">
        <v>0</v>
      </c>
      <c r="D303" s="33">
        <v>1.3102551E-3</v>
      </c>
      <c r="E303" s="32">
        <v>5.0993833999999998E-4</v>
      </c>
      <c r="F303" s="33">
        <v>1.0432234000000001E-4</v>
      </c>
      <c r="G303" s="32">
        <v>1.2232049E-3</v>
      </c>
      <c r="H303" s="32">
        <v>2.5418377999999998E-4</v>
      </c>
      <c r="I303" s="32"/>
      <c r="J303" s="32"/>
      <c r="K303" s="32"/>
      <c r="L303" s="9"/>
      <c r="M303" s="9"/>
      <c r="N303" s="9"/>
      <c r="O303" s="10"/>
      <c r="P303" s="9"/>
      <c r="Q303" s="9"/>
      <c r="R303" s="9"/>
      <c r="S303" s="39"/>
      <c r="T303" s="39"/>
      <c r="V303" s="40"/>
    </row>
    <row r="304" spans="1:62" s="11" customFormat="1">
      <c r="A304" s="26">
        <v>43</v>
      </c>
      <c r="B304" s="26"/>
      <c r="C304" s="7" t="s">
        <v>1</v>
      </c>
      <c r="D304" s="36">
        <v>34.346055999999997</v>
      </c>
      <c r="E304" s="36">
        <v>13.877086</v>
      </c>
      <c r="F304" s="36">
        <v>6.9221519000000007E-5</v>
      </c>
      <c r="G304" s="36">
        <v>34.665534999999998</v>
      </c>
      <c r="H304" s="36">
        <v>7.7285107999999996</v>
      </c>
      <c r="I304" s="36"/>
      <c r="J304" s="36">
        <v>0.22294491999999999</v>
      </c>
      <c r="K304" s="36">
        <v>2.4750239000000001</v>
      </c>
      <c r="L304" s="38"/>
      <c r="M304" s="39">
        <f>LN(J304)</f>
        <v>-1.5008305335461296</v>
      </c>
      <c r="N304" s="39">
        <f>LN(K304)</f>
        <v>0.90625005253968594</v>
      </c>
      <c r="O304" s="10"/>
      <c r="P304" s="40">
        <f t="array" ref="P304:Q305">LINEST(M304:M308,N304:N308,TRUE,TRUE)</f>
        <v>-0.50380596910562503</v>
      </c>
      <c r="Q304" s="40">
        <v>-1.0442531933030406</v>
      </c>
      <c r="R304" s="9"/>
      <c r="S304" s="41">
        <f>EXP(Q304)*$S$4^P304</f>
        <v>0.21779101446089277</v>
      </c>
      <c r="T304" s="41">
        <f>S304*SQRT(Q305^2+(LN($S$4))^2*P305^2+(P304/$S$4)^2*$T$4^2-2*LN($S$4)*AVERAGE(N304:N308)*P305^2)</f>
        <v>4.0137445615182895E-5</v>
      </c>
      <c r="V304" s="19"/>
      <c r="AN304" s="42"/>
      <c r="AO304" s="43"/>
      <c r="AP304" s="43"/>
      <c r="AQ304" s="43"/>
      <c r="AS304" s="44"/>
      <c r="AT304" s="45"/>
      <c r="AU304" s="45"/>
      <c r="AV304" s="45"/>
      <c r="AW304" s="45"/>
      <c r="AX304" s="45"/>
      <c r="AY304" s="45"/>
      <c r="AZ304" s="45"/>
      <c r="BA304" s="45"/>
      <c r="BB304" s="45"/>
    </row>
    <row r="305" spans="1:62" s="11" customFormat="1">
      <c r="A305" s="26">
        <v>43</v>
      </c>
      <c r="B305" s="26"/>
      <c r="C305" s="7" t="s">
        <v>2</v>
      </c>
      <c r="D305" s="36">
        <v>31.029502000000001</v>
      </c>
      <c r="E305" s="36">
        <v>12.525105</v>
      </c>
      <c r="F305" s="36">
        <v>6.3483522999999999E-5</v>
      </c>
      <c r="G305" s="36">
        <v>31.524678999999999</v>
      </c>
      <c r="H305" s="36">
        <v>7.0249693000000004</v>
      </c>
      <c r="I305" s="36"/>
      <c r="J305" s="36">
        <v>0.22284001000000001</v>
      </c>
      <c r="K305" s="36">
        <v>2.4773939999999999</v>
      </c>
      <c r="L305" s="38"/>
      <c r="M305" s="39">
        <f t="shared" ref="M305:M308" si="83">LN(J305)</f>
        <v>-1.5013012089542765</v>
      </c>
      <c r="N305" s="39">
        <f t="shared" ref="N305:N308" si="84">LN(K305)</f>
        <v>0.90720720124110865</v>
      </c>
      <c r="O305" s="10"/>
      <c r="P305" s="40">
        <v>1.8474958644404571E-3</v>
      </c>
      <c r="Q305" s="40">
        <v>1.6783886319972966E-3</v>
      </c>
      <c r="R305" s="9"/>
      <c r="S305" s="39"/>
      <c r="T305" s="39"/>
      <c r="V305" s="46"/>
      <c r="Y305" s="43"/>
      <c r="AB305" s="43"/>
      <c r="AE305" s="43"/>
    </row>
    <row r="306" spans="1:62" s="11" customFormat="1">
      <c r="A306" s="26">
        <v>43</v>
      </c>
      <c r="B306" s="26"/>
      <c r="C306" s="7" t="s">
        <v>3</v>
      </c>
      <c r="D306" s="36">
        <v>27.916311</v>
      </c>
      <c r="E306" s="36">
        <v>11.255379</v>
      </c>
      <c r="F306" s="36">
        <v>6.2632174000000002E-5</v>
      </c>
      <c r="G306" s="36">
        <v>28.613813</v>
      </c>
      <c r="H306" s="36">
        <v>6.3725027000000001</v>
      </c>
      <c r="I306" s="36"/>
      <c r="J306" s="36">
        <v>0.22270682</v>
      </c>
      <c r="K306" s="36">
        <v>2.4802730999999998</v>
      </c>
      <c r="L306" s="38"/>
      <c r="M306" s="39">
        <f t="shared" si="83"/>
        <v>-1.5018990810296649</v>
      </c>
      <c r="N306" s="39">
        <f t="shared" si="84"/>
        <v>0.908368675081764</v>
      </c>
      <c r="O306" s="10"/>
      <c r="P306" s="47">
        <f>ABS(P305/P304)</f>
        <v>3.6670781565375258E-3</v>
      </c>
      <c r="Q306" s="47">
        <f>ABS(Q305/Q304)</f>
        <v>1.6072621494107617E-3</v>
      </c>
      <c r="R306" s="9"/>
      <c r="S306" s="39"/>
      <c r="T306" s="39"/>
      <c r="V306" s="46"/>
      <c r="W306" s="48"/>
      <c r="Y306" s="48"/>
      <c r="Z306" s="48"/>
      <c r="AB306" s="48"/>
      <c r="AC306" s="48"/>
      <c r="AE306" s="48"/>
      <c r="AF306" s="48"/>
      <c r="AM306" s="48"/>
      <c r="AN306" s="48"/>
      <c r="AR306" s="49"/>
      <c r="BA306" s="43"/>
      <c r="BB306" s="43"/>
    </row>
    <row r="307" spans="1:62" s="11" customFormat="1">
      <c r="A307" s="26">
        <v>43</v>
      </c>
      <c r="B307" s="26"/>
      <c r="C307" s="7" t="s">
        <v>4</v>
      </c>
      <c r="D307" s="36">
        <v>24.022531000000001</v>
      </c>
      <c r="E307" s="36">
        <v>9.6725211000000009</v>
      </c>
      <c r="F307" s="36">
        <v>3.6635403E-5</v>
      </c>
      <c r="G307" s="36">
        <v>24.770629</v>
      </c>
      <c r="H307" s="36">
        <v>5.5128786999999999</v>
      </c>
      <c r="I307" s="36"/>
      <c r="J307" s="36">
        <v>0.22255662000000001</v>
      </c>
      <c r="K307" s="36">
        <v>2.4835942000000002</v>
      </c>
      <c r="L307" s="38"/>
      <c r="M307" s="39">
        <f t="shared" si="83"/>
        <v>-1.5025737378382145</v>
      </c>
      <c r="N307" s="39">
        <f t="shared" si="84"/>
        <v>0.90970678518617665</v>
      </c>
      <c r="O307" s="10"/>
      <c r="P307" s="50"/>
      <c r="Q307" s="50"/>
      <c r="R307" s="9"/>
      <c r="S307" s="39"/>
      <c r="T307" s="39"/>
      <c r="V307" s="46"/>
      <c r="W307" s="51"/>
      <c r="Y307" s="51"/>
      <c r="Z307" s="51"/>
      <c r="AB307" s="51"/>
      <c r="AC307" s="51"/>
      <c r="AE307" s="51"/>
      <c r="AF307" s="51"/>
      <c r="AK307" s="52"/>
      <c r="AL307" s="52"/>
      <c r="AM307" s="53"/>
      <c r="AN307" s="53"/>
      <c r="AO307" s="53"/>
      <c r="AP307" s="53"/>
      <c r="AQ307" s="53"/>
    </row>
    <row r="308" spans="1:62" s="11" customFormat="1">
      <c r="A308" s="26">
        <v>43</v>
      </c>
      <c r="B308" s="26"/>
      <c r="C308" s="7" t="s">
        <v>5</v>
      </c>
      <c r="D308" s="36">
        <v>21.496407000000001</v>
      </c>
      <c r="E308" s="36">
        <v>8.6459913000000004</v>
      </c>
      <c r="F308" s="36">
        <v>2.3145658999999999E-5</v>
      </c>
      <c r="G308" s="36">
        <v>22.232589000000001</v>
      </c>
      <c r="H308" s="36">
        <v>4.9453560000000003</v>
      </c>
      <c r="I308" s="36"/>
      <c r="J308" s="36">
        <v>0.22243672</v>
      </c>
      <c r="K308" s="36">
        <v>2.4862953999999999</v>
      </c>
      <c r="L308" s="54"/>
      <c r="M308" s="39">
        <f t="shared" si="83"/>
        <v>-1.5031126223208522</v>
      </c>
      <c r="N308" s="39">
        <f t="shared" si="84"/>
        <v>0.91079381145170324</v>
      </c>
      <c r="O308" s="10"/>
      <c r="R308" s="9"/>
      <c r="S308" s="39"/>
      <c r="T308" s="39"/>
      <c r="V308" s="46"/>
      <c r="W308" s="51"/>
      <c r="Y308" s="51"/>
      <c r="Z308" s="51"/>
      <c r="AB308" s="51"/>
      <c r="AC308" s="51"/>
      <c r="AE308" s="51"/>
      <c r="AF308" s="51"/>
      <c r="AK308" s="52"/>
      <c r="AL308" s="52"/>
      <c r="AM308" s="53"/>
      <c r="AN308" s="53"/>
      <c r="AO308" s="53"/>
      <c r="AP308" s="53"/>
      <c r="AQ308" s="53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</row>
    <row r="309" spans="1:62" s="11" customFormat="1">
      <c r="A309" s="6"/>
      <c r="B309" s="7"/>
      <c r="C309" s="7"/>
      <c r="D309" s="36"/>
      <c r="E309" s="36"/>
      <c r="F309" s="36"/>
      <c r="G309" s="36"/>
      <c r="H309" s="36"/>
      <c r="I309" s="36"/>
      <c r="J309" s="55"/>
      <c r="K309" s="55"/>
      <c r="L309" s="9"/>
      <c r="M309" s="9"/>
      <c r="N309" s="9"/>
      <c r="O309" s="9"/>
      <c r="P309" s="9"/>
      <c r="Q309" s="9"/>
      <c r="R309" s="9"/>
      <c r="S309" s="56"/>
      <c r="T309" s="56"/>
      <c r="V309" s="9"/>
    </row>
    <row r="310" spans="1:62" s="11" customFormat="1">
      <c r="A310" s="26">
        <v>44</v>
      </c>
      <c r="B310" s="31">
        <v>43650</v>
      </c>
      <c r="C310" s="26" t="s">
        <v>0</v>
      </c>
      <c r="D310" s="33">
        <v>1.2132607000000001E-3</v>
      </c>
      <c r="E310" s="32">
        <v>4.7418139000000002E-4</v>
      </c>
      <c r="F310" s="33">
        <v>8.2217773000000004E-5</v>
      </c>
      <c r="G310" s="32">
        <v>9.2043663000000004E-4</v>
      </c>
      <c r="H310" s="32">
        <v>1.9812321999999999E-4</v>
      </c>
      <c r="I310" s="32"/>
      <c r="J310" s="32"/>
      <c r="K310" s="32"/>
      <c r="L310" s="9"/>
      <c r="M310" s="9"/>
      <c r="N310" s="9"/>
      <c r="O310" s="10"/>
      <c r="P310" s="9"/>
      <c r="Q310" s="9"/>
      <c r="R310" s="9"/>
      <c r="S310" s="39"/>
      <c r="T310" s="39"/>
      <c r="V310" s="40"/>
    </row>
    <row r="311" spans="1:62" s="11" customFormat="1">
      <c r="A311" s="26">
        <v>44</v>
      </c>
      <c r="B311" s="26"/>
      <c r="C311" s="7" t="s">
        <v>1</v>
      </c>
      <c r="D311" s="36">
        <v>27.41067</v>
      </c>
      <c r="E311" s="36">
        <v>11.120457</v>
      </c>
      <c r="F311" s="33">
        <v>8.0772093E-5</v>
      </c>
      <c r="G311" s="36">
        <v>27.564221</v>
      </c>
      <c r="H311" s="36">
        <v>6.1579617999999998</v>
      </c>
      <c r="I311" s="36"/>
      <c r="J311" s="36">
        <v>0.2234042</v>
      </c>
      <c r="K311" s="36">
        <v>2.4648867999999999</v>
      </c>
      <c r="L311" s="38"/>
      <c r="M311" s="39">
        <f>LN(J311)</f>
        <v>-1.4987725921656592</v>
      </c>
      <c r="N311" s="39">
        <f>LN(K311)</f>
        <v>0.90214588351927127</v>
      </c>
      <c r="O311" s="10"/>
      <c r="P311" s="40">
        <f t="array" ref="P311:Q312">LINEST(M311:M315,N311:N315,TRUE,TRUE)</f>
        <v>-0.50512685993111583</v>
      </c>
      <c r="Q311" s="40">
        <v>-1.043065108541126</v>
      </c>
      <c r="R311" s="9"/>
      <c r="S311" s="41">
        <f>EXP(Q311)*$S$4^P311</f>
        <v>0.21777570381276015</v>
      </c>
      <c r="T311" s="41">
        <f>S311*SQRT(Q312^2+(LN($S$4))^2*P312^2+(P311/$S$4)^2*$T$4^2-2*LN($S$4)*AVERAGE(N311:N315)*P312^2)</f>
        <v>4.825074057238962E-5</v>
      </c>
      <c r="V311" s="19"/>
      <c r="AN311" s="42"/>
      <c r="AO311" s="43"/>
      <c r="AP311" s="43"/>
      <c r="AQ311" s="43"/>
      <c r="AS311" s="44"/>
      <c r="AT311" s="45"/>
      <c r="AU311" s="45"/>
      <c r="AV311" s="45"/>
      <c r="AW311" s="45"/>
      <c r="AX311" s="45"/>
      <c r="AY311" s="45"/>
      <c r="AZ311" s="45"/>
      <c r="BA311" s="45"/>
      <c r="BB311" s="45"/>
    </row>
    <row r="312" spans="1:62" s="11" customFormat="1">
      <c r="A312" s="26">
        <v>44</v>
      </c>
      <c r="B312" s="26"/>
      <c r="C312" s="7" t="s">
        <v>2</v>
      </c>
      <c r="D312" s="36">
        <v>26.102823999999998</v>
      </c>
      <c r="E312" s="36">
        <v>10.579332000000001</v>
      </c>
      <c r="F312" s="33">
        <v>9.3750754999999994E-5</v>
      </c>
      <c r="G312" s="36">
        <v>26.383637</v>
      </c>
      <c r="H312" s="36">
        <v>5.8913237000000001</v>
      </c>
      <c r="I312" s="36"/>
      <c r="J312" s="36">
        <v>0.22329460000000001</v>
      </c>
      <c r="K312" s="36">
        <v>2.4673435000000001</v>
      </c>
      <c r="L312" s="38"/>
      <c r="M312" s="39">
        <f t="shared" ref="M312:M315" si="85">LN(J312)</f>
        <v>-1.4992633031422693</v>
      </c>
      <c r="N312" s="39">
        <f t="shared" ref="N312:N315" si="86">LN(K312)</f>
        <v>0.90314206579533618</v>
      </c>
      <c r="O312" s="10"/>
      <c r="P312" s="40">
        <v>3.0460520059303539E-3</v>
      </c>
      <c r="Q312" s="40">
        <v>2.7548175599532644E-3</v>
      </c>
      <c r="R312" s="9"/>
      <c r="S312" s="39"/>
      <c r="T312" s="39"/>
      <c r="V312" s="46"/>
      <c r="Y312" s="43"/>
      <c r="AB312" s="43"/>
      <c r="AE312" s="43"/>
    </row>
    <row r="313" spans="1:62" s="11" customFormat="1">
      <c r="A313" s="26">
        <v>44</v>
      </c>
      <c r="B313" s="26"/>
      <c r="C313" s="7" t="s">
        <v>3</v>
      </c>
      <c r="D313" s="36">
        <v>23.793053</v>
      </c>
      <c r="E313" s="36">
        <v>9.6315050000000006</v>
      </c>
      <c r="F313" s="33">
        <v>7.8887768999999996E-5</v>
      </c>
      <c r="G313" s="36">
        <v>24.206043999999999</v>
      </c>
      <c r="H313" s="36">
        <v>5.4017936999999998</v>
      </c>
      <c r="I313" s="36"/>
      <c r="J313" s="36">
        <v>0.22315879</v>
      </c>
      <c r="K313" s="36">
        <v>2.4703388999999998</v>
      </c>
      <c r="L313" s="38"/>
      <c r="M313" s="39">
        <f t="shared" si="85"/>
        <v>-1.4998716981381686</v>
      </c>
      <c r="N313" s="39">
        <f t="shared" si="86"/>
        <v>0.90435534770567072</v>
      </c>
      <c r="O313" s="10"/>
      <c r="P313" s="47">
        <f>ABS(P312/P311)</f>
        <v>6.0302712992647911E-3</v>
      </c>
      <c r="Q313" s="47">
        <f>ABS(Q312/Q311)</f>
        <v>2.6410791976411389E-3</v>
      </c>
      <c r="R313" s="9"/>
      <c r="S313" s="39"/>
      <c r="T313" s="39"/>
      <c r="V313" s="46"/>
      <c r="W313" s="48"/>
      <c r="Y313" s="48"/>
      <c r="Z313" s="48"/>
      <c r="AB313" s="48"/>
      <c r="AC313" s="48"/>
      <c r="AE313" s="48"/>
      <c r="AF313" s="48"/>
      <c r="AM313" s="48"/>
      <c r="AN313" s="48"/>
      <c r="AR313" s="49"/>
      <c r="BA313" s="43"/>
      <c r="BB313" s="43"/>
    </row>
    <row r="314" spans="1:62" s="11" customFormat="1">
      <c r="A314" s="26">
        <v>44</v>
      </c>
      <c r="B314" s="26"/>
      <c r="C314" s="7" t="s">
        <v>4</v>
      </c>
      <c r="D314" s="36">
        <v>21.732053000000001</v>
      </c>
      <c r="E314" s="36">
        <v>8.7874394000000002</v>
      </c>
      <c r="F314" s="33">
        <v>7.3763412999999995E-5</v>
      </c>
      <c r="G314" s="36">
        <v>22.221682999999999</v>
      </c>
      <c r="H314" s="36">
        <v>4.9561966999999996</v>
      </c>
      <c r="I314" s="36"/>
      <c r="J314" s="36">
        <v>0.22303417</v>
      </c>
      <c r="K314" s="36">
        <v>2.4730837999999999</v>
      </c>
      <c r="L314" s="38"/>
      <c r="M314" s="39">
        <f t="shared" si="85"/>
        <v>-1.5004302905607847</v>
      </c>
      <c r="N314" s="39">
        <f t="shared" si="86"/>
        <v>0.90546587393362199</v>
      </c>
      <c r="O314" s="10"/>
      <c r="P314" s="50"/>
      <c r="Q314" s="50"/>
      <c r="R314" s="9"/>
      <c r="S314" s="39"/>
      <c r="T314" s="39"/>
      <c r="V314" s="46"/>
      <c r="W314" s="51"/>
      <c r="Y314" s="51"/>
      <c r="Z314" s="51"/>
      <c r="AB314" s="51"/>
      <c r="AC314" s="51"/>
      <c r="AE314" s="51"/>
      <c r="AF314" s="51"/>
      <c r="AK314" s="52"/>
      <c r="AL314" s="52"/>
      <c r="AM314" s="53"/>
      <c r="AN314" s="53"/>
      <c r="AO314" s="53"/>
      <c r="AP314" s="53"/>
      <c r="AQ314" s="53"/>
    </row>
    <row r="315" spans="1:62" s="11" customFormat="1">
      <c r="A315" s="6">
        <v>44</v>
      </c>
      <c r="B315" s="7"/>
      <c r="C315" s="7" t="s">
        <v>5</v>
      </c>
      <c r="D315" s="36">
        <v>18.993880000000001</v>
      </c>
      <c r="E315" s="36">
        <v>7.6697949000000003</v>
      </c>
      <c r="F315" s="33">
        <v>6.8046051000000005E-5</v>
      </c>
      <c r="G315" s="36">
        <v>19.520868</v>
      </c>
      <c r="H315" s="36">
        <v>4.3507366999999997</v>
      </c>
      <c r="I315" s="36"/>
      <c r="J315" s="36">
        <v>0.22287570000000001</v>
      </c>
      <c r="K315" s="36">
        <v>2.4764620000000002</v>
      </c>
      <c r="L315" s="54"/>
      <c r="M315" s="39">
        <f t="shared" si="85"/>
        <v>-1.5011410620297883</v>
      </c>
      <c r="N315" s="39">
        <f t="shared" si="86"/>
        <v>0.90683092869261472</v>
      </c>
      <c r="O315" s="10"/>
      <c r="R315" s="9"/>
      <c r="S315" s="39"/>
      <c r="T315" s="39"/>
      <c r="V315" s="46"/>
      <c r="W315" s="51"/>
      <c r="Y315" s="51"/>
      <c r="Z315" s="51"/>
      <c r="AB315" s="51"/>
      <c r="AC315" s="51"/>
      <c r="AE315" s="51"/>
      <c r="AF315" s="51"/>
      <c r="AK315" s="52"/>
      <c r="AL315" s="52"/>
      <c r="AM315" s="53"/>
      <c r="AN315" s="53"/>
      <c r="AO315" s="53"/>
      <c r="AP315" s="53"/>
      <c r="AQ315" s="53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</row>
    <row r="316" spans="1:62" s="11" customFormat="1">
      <c r="A316" s="6"/>
      <c r="B316" s="7"/>
      <c r="C316" s="7"/>
      <c r="D316" s="36"/>
      <c r="E316" s="36"/>
      <c r="F316" s="36"/>
      <c r="G316" s="36"/>
      <c r="H316" s="36"/>
      <c r="I316" s="36"/>
      <c r="J316" s="55"/>
      <c r="K316" s="55"/>
      <c r="L316" s="9"/>
      <c r="M316" s="9"/>
      <c r="N316" s="9"/>
      <c r="O316" s="9"/>
      <c r="P316" s="9"/>
      <c r="Q316" s="9"/>
      <c r="R316" s="9"/>
      <c r="S316" s="56"/>
      <c r="T316" s="56"/>
      <c r="V316" s="9"/>
    </row>
    <row r="317" spans="1:62" s="11" customFormat="1">
      <c r="A317" s="26">
        <v>45</v>
      </c>
      <c r="B317" s="31">
        <v>43650</v>
      </c>
      <c r="C317" s="26" t="s">
        <v>0</v>
      </c>
      <c r="D317" s="33">
        <v>1.2132607000000001E-3</v>
      </c>
      <c r="E317" s="32">
        <v>4.7418139000000002E-4</v>
      </c>
      <c r="F317" s="33">
        <v>8.2217773000000004E-5</v>
      </c>
      <c r="G317" s="32">
        <v>9.2043663000000004E-4</v>
      </c>
      <c r="H317" s="32">
        <v>1.9812321999999999E-4</v>
      </c>
      <c r="I317" s="32"/>
      <c r="J317" s="32"/>
      <c r="K317" s="32"/>
      <c r="L317" s="9"/>
      <c r="M317" s="9"/>
      <c r="N317" s="9"/>
      <c r="O317" s="10"/>
      <c r="P317" s="9"/>
      <c r="Q317" s="9"/>
      <c r="R317" s="9"/>
      <c r="S317" s="39"/>
      <c r="T317" s="39"/>
      <c r="V317" s="40"/>
    </row>
    <row r="318" spans="1:62" s="11" customFormat="1">
      <c r="A318" s="26">
        <v>45</v>
      </c>
      <c r="B318" s="26"/>
      <c r="C318" s="7" t="s">
        <v>1</v>
      </c>
      <c r="D318" s="36">
        <v>27.044879999999999</v>
      </c>
      <c r="E318" s="36">
        <v>10.961178</v>
      </c>
      <c r="F318" s="33">
        <v>7.8445040999999997E-5</v>
      </c>
      <c r="G318" s="36">
        <v>27.02289</v>
      </c>
      <c r="H318" s="36">
        <v>6.0342741000000002</v>
      </c>
      <c r="I318" s="36"/>
      <c r="J318" s="36">
        <v>0.22330232999999999</v>
      </c>
      <c r="K318" s="36">
        <v>2.4673333999999998</v>
      </c>
      <c r="L318" s="38"/>
      <c r="M318" s="39">
        <f>LN(J318)</f>
        <v>-1.4992286857972699</v>
      </c>
      <c r="N318" s="39">
        <f>LN(K318)</f>
        <v>0.90313797231557846</v>
      </c>
      <c r="O318" s="10"/>
      <c r="P318" s="40">
        <f t="array" ref="P318:Q319">LINEST(M318:M322,N318:N322,TRUE,TRUE)</f>
        <v>-0.50754067181584128</v>
      </c>
      <c r="Q318" s="40">
        <v>-1.0408394804593342</v>
      </c>
      <c r="R318" s="9"/>
      <c r="S318" s="41">
        <f>EXP(Q318)*$S$4^P318</f>
        <v>0.21775959696027805</v>
      </c>
      <c r="T318" s="41">
        <f>S318*SQRT(Q319^2+(LN($S$4))^2*P319^2+(P318/$S$4)^2*$T$4^2-2*LN($S$4)*AVERAGE(N318:N322)*P319^2)</f>
        <v>4.712653004370778E-5</v>
      </c>
      <c r="V318" s="19"/>
      <c r="AN318" s="42"/>
      <c r="AO318" s="43"/>
      <c r="AP318" s="43"/>
      <c r="AQ318" s="43"/>
      <c r="AS318" s="44"/>
      <c r="AT318" s="45"/>
      <c r="AU318" s="45"/>
      <c r="AV318" s="45"/>
      <c r="AW318" s="45"/>
      <c r="AX318" s="45"/>
      <c r="AY318" s="45"/>
      <c r="AZ318" s="45"/>
      <c r="BA318" s="45"/>
      <c r="BB318" s="45"/>
    </row>
    <row r="319" spans="1:62" s="11" customFormat="1">
      <c r="A319" s="6">
        <v>45</v>
      </c>
      <c r="B319" s="7"/>
      <c r="C319" s="7" t="s">
        <v>2</v>
      </c>
      <c r="D319" s="36">
        <v>25.331522</v>
      </c>
      <c r="E319" s="36">
        <v>10.25501</v>
      </c>
      <c r="F319" s="33">
        <v>8.2412873000000005E-5</v>
      </c>
      <c r="G319" s="36">
        <v>25.501635</v>
      </c>
      <c r="H319" s="36">
        <v>5.6913606999999997</v>
      </c>
      <c r="I319" s="36"/>
      <c r="J319" s="36">
        <v>0.22317601000000001</v>
      </c>
      <c r="K319" s="36">
        <v>2.4701669000000002</v>
      </c>
      <c r="L319" s="38"/>
      <c r="M319" s="39">
        <f t="shared" ref="M319:M322" si="87">LN(J319)</f>
        <v>-1.4997945363304468</v>
      </c>
      <c r="N319" s="39">
        <f t="shared" ref="N319:N322" si="88">LN(K319)</f>
        <v>0.90428571920728129</v>
      </c>
      <c r="O319" s="10"/>
      <c r="P319" s="40">
        <v>2.9243157005166736E-3</v>
      </c>
      <c r="Q319" s="40">
        <v>2.6476450077849382E-3</v>
      </c>
      <c r="R319" s="9"/>
      <c r="S319" s="39"/>
      <c r="T319" s="39"/>
      <c r="V319" s="46"/>
      <c r="Y319" s="43"/>
      <c r="AB319" s="43"/>
      <c r="AE319" s="43"/>
    </row>
    <row r="320" spans="1:62" s="11" customFormat="1">
      <c r="A320" s="6">
        <v>45</v>
      </c>
      <c r="B320" s="7"/>
      <c r="C320" s="7" t="s">
        <v>3</v>
      </c>
      <c r="D320" s="36">
        <v>23.303688000000001</v>
      </c>
      <c r="E320" s="36">
        <v>9.4235030999999996</v>
      </c>
      <c r="F320" s="33">
        <v>8.0239180000000001E-5</v>
      </c>
      <c r="G320" s="36">
        <v>23.629581999999999</v>
      </c>
      <c r="H320" s="36">
        <v>5.2705605000000002</v>
      </c>
      <c r="I320" s="36"/>
      <c r="J320" s="36">
        <v>0.22304921999999999</v>
      </c>
      <c r="K320" s="36">
        <v>2.4729350999999999</v>
      </c>
      <c r="L320" s="38"/>
      <c r="M320" s="39">
        <f t="shared" si="87"/>
        <v>-1.5003628143877505</v>
      </c>
      <c r="N320" s="39">
        <f t="shared" si="88"/>
        <v>0.90540574476588076</v>
      </c>
      <c r="O320" s="10"/>
      <c r="P320" s="47">
        <f>ABS(P319/P318)</f>
        <v>5.7617366703918999E-3</v>
      </c>
      <c r="Q320" s="47">
        <f>ABS(Q319/Q318)</f>
        <v>2.5437592035003347E-3</v>
      </c>
      <c r="R320" s="9"/>
      <c r="S320" s="39"/>
      <c r="T320" s="39"/>
      <c r="V320" s="46"/>
      <c r="W320" s="48"/>
      <c r="Y320" s="48"/>
      <c r="Z320" s="48"/>
      <c r="AB320" s="48"/>
      <c r="AC320" s="48"/>
      <c r="AE320" s="48"/>
      <c r="AF320" s="48"/>
      <c r="AM320" s="48"/>
      <c r="AN320" s="48"/>
      <c r="AR320" s="49"/>
      <c r="BA320" s="43"/>
      <c r="BB320" s="43"/>
    </row>
    <row r="321" spans="1:62" s="11" customFormat="1">
      <c r="A321" s="6">
        <v>45</v>
      </c>
      <c r="B321" s="7"/>
      <c r="C321" s="7" t="s">
        <v>4</v>
      </c>
      <c r="D321" s="36">
        <v>21.461451</v>
      </c>
      <c r="E321" s="36">
        <v>8.6692187000000001</v>
      </c>
      <c r="F321" s="33">
        <v>6.9194610000000004E-5</v>
      </c>
      <c r="G321" s="36">
        <v>21.874213999999998</v>
      </c>
      <c r="H321" s="36">
        <v>4.8763627999999999</v>
      </c>
      <c r="I321" s="36"/>
      <c r="J321" s="36">
        <v>0.22292723</v>
      </c>
      <c r="K321" s="36">
        <v>2.4755975000000001</v>
      </c>
      <c r="L321" s="38"/>
      <c r="M321" s="39">
        <f t="shared" si="87"/>
        <v>-1.5009098836468671</v>
      </c>
      <c r="N321" s="39">
        <f t="shared" si="88"/>
        <v>0.90648178102636301</v>
      </c>
      <c r="O321" s="10"/>
      <c r="P321" s="50"/>
      <c r="Q321" s="50"/>
      <c r="R321" s="9"/>
      <c r="S321" s="39"/>
      <c r="T321" s="39"/>
      <c r="V321" s="46"/>
      <c r="W321" s="51"/>
      <c r="Y321" s="51"/>
      <c r="Z321" s="51"/>
      <c r="AB321" s="51"/>
      <c r="AC321" s="51"/>
      <c r="AE321" s="51"/>
      <c r="AF321" s="51"/>
      <c r="AK321" s="52"/>
      <c r="AL321" s="52"/>
      <c r="AM321" s="53"/>
      <c r="AN321" s="53"/>
      <c r="AO321" s="53"/>
      <c r="AP321" s="53"/>
      <c r="AQ321" s="53"/>
    </row>
    <row r="322" spans="1:62" s="11" customFormat="1">
      <c r="A322" s="6">
        <v>45</v>
      </c>
      <c r="B322" s="7"/>
      <c r="C322" s="7" t="s">
        <v>5</v>
      </c>
      <c r="D322" s="36">
        <v>19.408750999999999</v>
      </c>
      <c r="E322" s="36">
        <v>7.8310481999999997</v>
      </c>
      <c r="F322" s="33">
        <v>5.7905563999999998E-5</v>
      </c>
      <c r="G322" s="36">
        <v>19.858408000000001</v>
      </c>
      <c r="H322" s="36">
        <v>4.4243350000000001</v>
      </c>
      <c r="I322" s="36"/>
      <c r="J322" s="36">
        <v>0.22279388999999999</v>
      </c>
      <c r="K322" s="36">
        <v>2.4784413000000001</v>
      </c>
      <c r="L322" s="54"/>
      <c r="M322" s="39">
        <f t="shared" si="87"/>
        <v>-1.5015081950034288</v>
      </c>
      <c r="N322" s="39">
        <f t="shared" si="88"/>
        <v>0.90762985451838385</v>
      </c>
      <c r="O322" s="10"/>
      <c r="R322" s="9"/>
      <c r="S322" s="39"/>
      <c r="T322" s="39"/>
      <c r="V322" s="46"/>
      <c r="W322" s="51"/>
      <c r="Y322" s="51"/>
      <c r="Z322" s="51"/>
      <c r="AB322" s="51"/>
      <c r="AC322" s="51"/>
      <c r="AE322" s="51"/>
      <c r="AF322" s="51"/>
      <c r="AK322" s="52"/>
      <c r="AL322" s="52"/>
      <c r="AM322" s="53"/>
      <c r="AN322" s="53"/>
      <c r="AO322" s="53"/>
      <c r="AP322" s="53"/>
      <c r="AQ322" s="53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</row>
    <row r="323" spans="1:62" s="11" customFormat="1">
      <c r="A323" s="6"/>
      <c r="B323" s="7"/>
      <c r="C323" s="7"/>
      <c r="D323" s="36"/>
      <c r="E323" s="36"/>
      <c r="F323" s="36"/>
      <c r="G323" s="36"/>
      <c r="H323" s="36"/>
      <c r="I323" s="36"/>
      <c r="J323" s="55"/>
      <c r="K323" s="55"/>
      <c r="L323" s="9"/>
      <c r="M323" s="9"/>
      <c r="N323" s="9"/>
      <c r="O323" s="9"/>
      <c r="P323" s="9"/>
      <c r="Q323" s="9"/>
      <c r="R323" s="9"/>
      <c r="S323" s="56"/>
      <c r="T323" s="56"/>
      <c r="V323" s="9"/>
    </row>
    <row r="324" spans="1:62" s="11" customFormat="1">
      <c r="A324" s="26">
        <v>46</v>
      </c>
      <c r="B324" s="31">
        <v>43650</v>
      </c>
      <c r="C324" s="26" t="s">
        <v>0</v>
      </c>
      <c r="D324" s="33">
        <v>1.2132607000000001E-3</v>
      </c>
      <c r="E324" s="32">
        <v>4.7418139000000002E-4</v>
      </c>
      <c r="F324" s="33">
        <v>8.2217773000000004E-5</v>
      </c>
      <c r="G324" s="32">
        <v>9.2043663000000004E-4</v>
      </c>
      <c r="H324" s="32">
        <v>1.9812321999999999E-4</v>
      </c>
      <c r="I324" s="32"/>
      <c r="J324" s="32"/>
      <c r="K324" s="32"/>
      <c r="L324" s="9"/>
      <c r="M324" s="9"/>
      <c r="N324" s="9"/>
      <c r="O324" s="10"/>
      <c r="P324" s="9"/>
      <c r="Q324" s="9"/>
      <c r="R324" s="9"/>
      <c r="S324" s="39"/>
      <c r="T324" s="39"/>
      <c r="V324" s="40"/>
    </row>
    <row r="325" spans="1:62" s="11" customFormat="1">
      <c r="A325" s="26">
        <v>46</v>
      </c>
      <c r="B325" s="26"/>
      <c r="C325" s="7" t="s">
        <v>1</v>
      </c>
      <c r="D325" s="36">
        <v>26.870069999999998</v>
      </c>
      <c r="E325" s="36">
        <v>10.881812</v>
      </c>
      <c r="F325" s="33">
        <v>6.7459780000000006E-5</v>
      </c>
      <c r="G325" s="36">
        <v>26.788036000000002</v>
      </c>
      <c r="H325" s="36">
        <v>5.9796227000000002</v>
      </c>
      <c r="I325" s="36"/>
      <c r="J325" s="36">
        <v>0.22321962000000001</v>
      </c>
      <c r="K325" s="36">
        <v>2.4692707</v>
      </c>
      <c r="L325" s="38"/>
      <c r="M325" s="39">
        <f>LN(J325)</f>
        <v>-1.4995991491124367</v>
      </c>
      <c r="N325" s="39">
        <f>LN(K325)</f>
        <v>0.90392284388324262</v>
      </c>
      <c r="O325" s="10"/>
      <c r="P325" s="40">
        <f t="array" ref="P325:Q326">LINEST(M325:M329,N325:N329,TRUE,TRUE)</f>
        <v>-0.50806471339192028</v>
      </c>
      <c r="Q325" s="40">
        <v>-1.0403427099047993</v>
      </c>
      <c r="R325" s="9"/>
      <c r="S325" s="41">
        <f>EXP(Q325)*$S$4^P325</f>
        <v>0.21775905830079659</v>
      </c>
      <c r="T325" s="41">
        <f>S325*SQRT(Q326^2+(LN($S$4))^2*P326^2+(P325/$S$4)^2*$T$4^2-2*LN($S$4)*AVERAGE(N325:N329)*P326^2)</f>
        <v>4.1816192086362828E-5</v>
      </c>
      <c r="V325" s="19"/>
      <c r="AN325" s="42"/>
      <c r="AO325" s="43"/>
      <c r="AP325" s="43"/>
      <c r="AQ325" s="43"/>
      <c r="AS325" s="44"/>
      <c r="AT325" s="45"/>
      <c r="AU325" s="45"/>
      <c r="AV325" s="45"/>
      <c r="AW325" s="45"/>
      <c r="AX325" s="45"/>
      <c r="AY325" s="45"/>
      <c r="AZ325" s="45"/>
      <c r="BA325" s="45"/>
      <c r="BB325" s="45"/>
    </row>
    <row r="326" spans="1:62" s="11" customFormat="1">
      <c r="A326" s="6">
        <v>46</v>
      </c>
      <c r="B326" s="7"/>
      <c r="C326" s="7" t="s">
        <v>2</v>
      </c>
      <c r="D326" s="36">
        <v>26.122564000000001</v>
      </c>
      <c r="E326" s="36">
        <v>10.569664</v>
      </c>
      <c r="F326" s="33">
        <v>8.3275775999999994E-5</v>
      </c>
      <c r="G326" s="36">
        <v>26.203474</v>
      </c>
      <c r="H326" s="36">
        <v>5.8465309999999997</v>
      </c>
      <c r="I326" s="36"/>
      <c r="J326" s="36">
        <v>0.22312034</v>
      </c>
      <c r="K326" s="36">
        <v>2.4714700999999999</v>
      </c>
      <c r="L326" s="38"/>
      <c r="M326" s="39">
        <f t="shared" ref="M326:M329" si="89">LN(J326)</f>
        <v>-1.500044011820393</v>
      </c>
      <c r="N326" s="39">
        <f t="shared" ref="N326:N329" si="90">LN(K326)</f>
        <v>0.90481315577545129</v>
      </c>
      <c r="O326" s="10"/>
      <c r="P326" s="40">
        <v>2.0461738572253967E-3</v>
      </c>
      <c r="Q326" s="40">
        <v>1.8538527764643219E-3</v>
      </c>
      <c r="R326" s="9"/>
      <c r="S326" s="39"/>
      <c r="T326" s="39"/>
      <c r="V326" s="46"/>
      <c r="Y326" s="43"/>
      <c r="AB326" s="43"/>
      <c r="AE326" s="43"/>
    </row>
    <row r="327" spans="1:62" s="11" customFormat="1">
      <c r="A327" s="6">
        <v>46</v>
      </c>
      <c r="B327" s="7"/>
      <c r="C327" s="7" t="s">
        <v>3</v>
      </c>
      <c r="D327" s="36">
        <v>23.400462000000001</v>
      </c>
      <c r="E327" s="36">
        <v>9.4567931000000005</v>
      </c>
      <c r="F327" s="33">
        <v>6.9113539000000002E-5</v>
      </c>
      <c r="G327" s="36">
        <v>23.658244</v>
      </c>
      <c r="H327" s="36">
        <v>5.2754308999999999</v>
      </c>
      <c r="I327" s="36"/>
      <c r="J327" s="36">
        <v>0.22298449000000001</v>
      </c>
      <c r="K327" s="36">
        <v>2.4744687000000001</v>
      </c>
      <c r="L327" s="38"/>
      <c r="M327" s="39">
        <f t="shared" si="89"/>
        <v>-1.5006530615103475</v>
      </c>
      <c r="N327" s="39">
        <f t="shared" si="90"/>
        <v>0.90602570630980017</v>
      </c>
      <c r="O327" s="10"/>
      <c r="P327" s="47">
        <f>ABS(P326/P325)</f>
        <v>4.0273882505337099E-3</v>
      </c>
      <c r="Q327" s="47">
        <f>ABS(Q326/Q325)</f>
        <v>1.7819635383747401E-3</v>
      </c>
      <c r="R327" s="9"/>
      <c r="S327" s="39"/>
      <c r="T327" s="39"/>
      <c r="V327" s="46"/>
      <c r="W327" s="48"/>
      <c r="Y327" s="48"/>
      <c r="Z327" s="48"/>
      <c r="AB327" s="48"/>
      <c r="AC327" s="48"/>
      <c r="AE327" s="48"/>
      <c r="AF327" s="48"/>
      <c r="AM327" s="48"/>
      <c r="AN327" s="48"/>
      <c r="AR327" s="49"/>
      <c r="BA327" s="43"/>
      <c r="BB327" s="43"/>
    </row>
    <row r="328" spans="1:62" s="11" customFormat="1">
      <c r="A328" s="6">
        <v>46</v>
      </c>
      <c r="B328" s="7"/>
      <c r="C328" s="7" t="s">
        <v>4</v>
      </c>
      <c r="D328" s="36">
        <v>21.864136999999999</v>
      </c>
      <c r="E328" s="36">
        <v>8.8271168000000007</v>
      </c>
      <c r="F328" s="33">
        <v>6.8828613999999999E-5</v>
      </c>
      <c r="G328" s="36">
        <v>22.218664</v>
      </c>
      <c r="H328" s="36">
        <v>4.9518433999999996</v>
      </c>
      <c r="I328" s="36"/>
      <c r="J328" s="36">
        <v>0.22286860999999999</v>
      </c>
      <c r="K328" s="36">
        <v>2.4769301000000001</v>
      </c>
      <c r="L328" s="38"/>
      <c r="M328" s="39">
        <f t="shared" si="89"/>
        <v>-1.5011728739894323</v>
      </c>
      <c r="N328" s="39">
        <f t="shared" si="90"/>
        <v>0.90701993048853291</v>
      </c>
      <c r="O328" s="10"/>
      <c r="R328" s="9"/>
      <c r="S328" s="39"/>
      <c r="T328" s="39"/>
      <c r="V328" s="46"/>
      <c r="W328" s="51"/>
      <c r="Y328" s="51"/>
      <c r="Z328" s="51"/>
      <c r="AB328" s="51"/>
      <c r="AC328" s="51"/>
      <c r="AE328" s="51"/>
      <c r="AF328" s="51"/>
      <c r="AK328" s="52"/>
      <c r="AL328" s="52"/>
      <c r="AM328" s="53"/>
      <c r="AN328" s="53"/>
      <c r="AO328" s="53"/>
      <c r="AP328" s="53"/>
      <c r="AQ328" s="53"/>
    </row>
    <row r="329" spans="1:62" s="11" customFormat="1">
      <c r="A329" s="6">
        <v>46</v>
      </c>
      <c r="B329" s="7"/>
      <c r="C329" s="7" t="s">
        <v>5</v>
      </c>
      <c r="D329" s="36">
        <v>19.247108000000001</v>
      </c>
      <c r="E329" s="36">
        <v>7.7609554999999997</v>
      </c>
      <c r="F329" s="33">
        <v>4.9764749000000002E-5</v>
      </c>
      <c r="G329" s="36">
        <v>19.645976000000001</v>
      </c>
      <c r="H329" s="36">
        <v>4.3757405</v>
      </c>
      <c r="I329" s="36"/>
      <c r="J329" s="36">
        <v>0.22272929</v>
      </c>
      <c r="K329" s="36">
        <v>2.4800008</v>
      </c>
      <c r="L329" s="54"/>
      <c r="M329" s="39">
        <f t="shared" si="89"/>
        <v>-1.5017981911398934</v>
      </c>
      <c r="N329" s="39">
        <f t="shared" si="90"/>
        <v>0.9082588827574839</v>
      </c>
      <c r="O329" s="10"/>
      <c r="R329" s="9"/>
      <c r="S329" s="39"/>
      <c r="T329" s="39"/>
      <c r="V329" s="46"/>
      <c r="W329" s="51"/>
      <c r="Y329" s="51"/>
      <c r="Z329" s="51"/>
      <c r="AB329" s="51"/>
      <c r="AC329" s="51"/>
      <c r="AE329" s="51"/>
      <c r="AF329" s="51"/>
      <c r="AK329" s="52"/>
      <c r="AL329" s="52"/>
      <c r="AM329" s="53"/>
      <c r="AN329" s="53"/>
      <c r="AO329" s="53"/>
      <c r="AP329" s="53"/>
      <c r="AQ329" s="53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</row>
    <row r="330" spans="1:62" s="11" customFormat="1">
      <c r="A330" s="6"/>
      <c r="B330" s="7"/>
      <c r="C330" s="7"/>
      <c r="D330" s="36"/>
      <c r="E330" s="36"/>
      <c r="F330" s="36"/>
      <c r="G330" s="36"/>
      <c r="H330" s="36"/>
      <c r="I330" s="36"/>
      <c r="J330" s="55"/>
      <c r="K330" s="55"/>
      <c r="L330" s="9"/>
      <c r="M330" s="9"/>
      <c r="N330" s="9"/>
      <c r="O330" s="9"/>
      <c r="P330" s="9"/>
      <c r="Q330" s="9"/>
      <c r="R330" s="9"/>
      <c r="S330" s="56"/>
      <c r="T330" s="56"/>
      <c r="V330" s="9"/>
    </row>
    <row r="331" spans="1:62" s="11" customFormat="1">
      <c r="A331" s="26">
        <v>47</v>
      </c>
      <c r="B331" s="31">
        <v>43650</v>
      </c>
      <c r="C331" s="26" t="s">
        <v>0</v>
      </c>
      <c r="D331" s="33">
        <v>1.2132607000000001E-3</v>
      </c>
      <c r="E331" s="32">
        <v>4.7418139000000002E-4</v>
      </c>
      <c r="F331" s="33">
        <v>8.2217773000000004E-5</v>
      </c>
      <c r="G331" s="32">
        <v>9.2043663000000004E-4</v>
      </c>
      <c r="H331" s="32">
        <v>1.9812321999999999E-4</v>
      </c>
      <c r="I331" s="32"/>
      <c r="J331" s="32"/>
      <c r="K331" s="32"/>
      <c r="L331" s="9"/>
      <c r="M331" s="9"/>
      <c r="N331" s="9"/>
      <c r="O331" s="10"/>
      <c r="P331" s="9"/>
      <c r="Q331" s="9"/>
      <c r="R331" s="9"/>
      <c r="S331" s="39"/>
      <c r="T331" s="39"/>
      <c r="V331" s="40"/>
    </row>
    <row r="332" spans="1:62" s="11" customFormat="1">
      <c r="A332" s="26">
        <v>47</v>
      </c>
      <c r="B332" s="26"/>
      <c r="C332" s="7" t="s">
        <v>1</v>
      </c>
      <c r="D332" s="36">
        <v>28.235332</v>
      </c>
      <c r="E332" s="36">
        <v>11.428217999999999</v>
      </c>
      <c r="F332" s="33">
        <v>8.1659412000000006E-5</v>
      </c>
      <c r="G332" s="36">
        <v>28.116426000000001</v>
      </c>
      <c r="H332" s="36">
        <v>6.2743460999999998</v>
      </c>
      <c r="I332" s="36"/>
      <c r="J332" s="36">
        <v>0.22315583999999999</v>
      </c>
      <c r="K332" s="36">
        <v>2.4706698</v>
      </c>
      <c r="L332" s="38"/>
      <c r="M332" s="39">
        <f>LN(J332)</f>
        <v>-1.4998849175121336</v>
      </c>
      <c r="N332" s="39">
        <f>LN(K332)</f>
        <v>0.90448928796790695</v>
      </c>
      <c r="O332" s="10"/>
      <c r="P332" s="40">
        <f t="array" ref="P332:Q333">LINEST(M332:M336,N332:N336,TRUE,TRUE)</f>
        <v>-0.50620892833782472</v>
      </c>
      <c r="Q332" s="40">
        <v>-1.0420111931753462</v>
      </c>
      <c r="R332" s="9"/>
      <c r="S332" s="41">
        <f>EXP(Q332)*$S$4^P332</f>
        <v>0.21778072357333148</v>
      </c>
      <c r="T332" s="41">
        <f>S332*SQRT(Q333^2+(LN($S$4))^2*P333^2+(P332/$S$4)^2*$T$4^2-2*LN($S$4)*AVERAGE(N332:N336)*P333^2)</f>
        <v>5.2789250434318471E-5</v>
      </c>
      <c r="V332" s="19"/>
      <c r="AN332" s="42"/>
      <c r="AO332" s="43"/>
      <c r="AP332" s="43"/>
      <c r="AQ332" s="43"/>
      <c r="AS332" s="44"/>
      <c r="AT332" s="45"/>
      <c r="AU332" s="45"/>
      <c r="AV332" s="45"/>
      <c r="AW332" s="45"/>
      <c r="AX332" s="45"/>
      <c r="AY332" s="45"/>
      <c r="AZ332" s="45"/>
      <c r="BA332" s="45"/>
      <c r="BB332" s="45"/>
    </row>
    <row r="333" spans="1:62" s="11" customFormat="1">
      <c r="A333" s="6">
        <v>47</v>
      </c>
      <c r="B333" s="7"/>
      <c r="C333" s="7" t="s">
        <v>2</v>
      </c>
      <c r="D333" s="36">
        <v>25.710048</v>
      </c>
      <c r="E333" s="36">
        <v>10.394304999999999</v>
      </c>
      <c r="F333" s="33">
        <v>6.8972526000000002E-5</v>
      </c>
      <c r="G333" s="36">
        <v>25.823229000000001</v>
      </c>
      <c r="H333" s="36">
        <v>5.7594491000000003</v>
      </c>
      <c r="I333" s="36"/>
      <c r="J333" s="36">
        <v>0.22303358000000001</v>
      </c>
      <c r="K333" s="36">
        <v>2.4734759999999998</v>
      </c>
      <c r="L333" s="38"/>
      <c r="M333" s="39">
        <f t="shared" ref="M333:M336" si="91">LN(J333)</f>
        <v>-1.5004329358988528</v>
      </c>
      <c r="N333" s="39">
        <f t="shared" ref="N333:N336" si="92">LN(K333)</f>
        <v>0.90562444878834092</v>
      </c>
      <c r="O333" s="10"/>
      <c r="P333" s="40">
        <v>3.8328381048235946E-3</v>
      </c>
      <c r="Q333" s="40">
        <v>3.4748932852690694E-3</v>
      </c>
      <c r="R333" s="9"/>
      <c r="S333" s="39"/>
      <c r="T333" s="39"/>
      <c r="V333" s="46"/>
      <c r="Y333" s="43"/>
      <c r="AB333" s="43"/>
      <c r="AE333" s="43"/>
    </row>
    <row r="334" spans="1:62" s="11" customFormat="1">
      <c r="A334" s="6">
        <v>47</v>
      </c>
      <c r="B334" s="7"/>
      <c r="C334" s="7" t="s">
        <v>3</v>
      </c>
      <c r="D334" s="36">
        <v>24.162458999999998</v>
      </c>
      <c r="E334" s="36">
        <v>9.7597313000000003</v>
      </c>
      <c r="F334" s="33">
        <v>7.5159940000000001E-5</v>
      </c>
      <c r="G334" s="36">
        <v>24.415044999999999</v>
      </c>
      <c r="H334" s="36">
        <v>5.4428187000000001</v>
      </c>
      <c r="I334" s="36"/>
      <c r="J334" s="36">
        <v>0.22292882999999999</v>
      </c>
      <c r="K334" s="36">
        <v>2.4757319</v>
      </c>
      <c r="L334" s="38"/>
      <c r="M334" s="39">
        <f t="shared" si="91"/>
        <v>-1.5009027064426366</v>
      </c>
      <c r="N334" s="39">
        <f t="shared" si="92"/>
        <v>0.9065360694766661</v>
      </c>
      <c r="O334" s="10"/>
      <c r="P334" s="47">
        <f>ABS(P333/P332)</f>
        <v>7.5716525139313687E-3</v>
      </c>
      <c r="Q334" s="47">
        <f>ABS(Q333/Q332)</f>
        <v>3.3347945857279539E-3</v>
      </c>
      <c r="R334" s="9"/>
      <c r="S334" s="39"/>
      <c r="T334" s="39"/>
      <c r="V334" s="46"/>
      <c r="W334" s="48"/>
      <c r="Y334" s="48"/>
      <c r="Z334" s="48"/>
      <c r="AB334" s="48"/>
      <c r="AC334" s="48"/>
      <c r="AE334" s="48"/>
      <c r="AF334" s="48"/>
      <c r="AM334" s="48"/>
      <c r="AN334" s="48"/>
      <c r="AR334" s="49"/>
      <c r="BA334" s="43"/>
      <c r="BB334" s="43"/>
    </row>
    <row r="335" spans="1:62" s="11" customFormat="1">
      <c r="A335" s="6">
        <v>47</v>
      </c>
      <c r="B335" s="7"/>
      <c r="C335" s="7" t="s">
        <v>4</v>
      </c>
      <c r="D335" s="36">
        <v>21.172498999999998</v>
      </c>
      <c r="E335" s="36">
        <v>8.5415428000000002</v>
      </c>
      <c r="F335" s="33">
        <v>5.4401158999999998E-5</v>
      </c>
      <c r="G335" s="36">
        <v>21.519863000000001</v>
      </c>
      <c r="H335" s="36">
        <v>4.7944177000000003</v>
      </c>
      <c r="I335" s="36"/>
      <c r="J335" s="36">
        <v>0.22279009999999999</v>
      </c>
      <c r="K335" s="36">
        <v>2.4787718999999999</v>
      </c>
      <c r="L335" s="38"/>
      <c r="M335" s="39">
        <f t="shared" si="91"/>
        <v>-1.5015252063866256</v>
      </c>
      <c r="N335" s="39">
        <f t="shared" si="92"/>
        <v>0.90776323591117525</v>
      </c>
      <c r="O335" s="10"/>
      <c r="P335" s="50"/>
      <c r="Q335" s="50"/>
      <c r="R335" s="9"/>
      <c r="S335" s="39"/>
      <c r="T335" s="39"/>
      <c r="V335" s="46"/>
      <c r="W335" s="51"/>
      <c r="Y335" s="51"/>
      <c r="Z335" s="51"/>
      <c r="AB335" s="51"/>
      <c r="AC335" s="51"/>
      <c r="AE335" s="51"/>
      <c r="AF335" s="51"/>
      <c r="AK335" s="52"/>
      <c r="AL335" s="52"/>
      <c r="AM335" s="53"/>
      <c r="AN335" s="53"/>
      <c r="AO335" s="53"/>
      <c r="AP335" s="53"/>
      <c r="AQ335" s="53"/>
    </row>
    <row r="336" spans="1:62" s="11" customFormat="1">
      <c r="A336" s="6">
        <v>47</v>
      </c>
      <c r="B336" s="7"/>
      <c r="C336" s="7" t="s">
        <v>5</v>
      </c>
      <c r="D336" s="36">
        <v>19.279188999999999</v>
      </c>
      <c r="E336" s="36">
        <v>7.7709406999999997</v>
      </c>
      <c r="F336" s="33">
        <v>3.6076759999999997E-5</v>
      </c>
      <c r="G336" s="36">
        <v>19.651776999999999</v>
      </c>
      <c r="H336" s="36">
        <v>4.376233</v>
      </c>
      <c r="I336" s="36"/>
      <c r="J336" s="36">
        <v>0.22268877000000001</v>
      </c>
      <c r="K336" s="36">
        <v>2.4809364</v>
      </c>
      <c r="L336" s="54"/>
      <c r="M336" s="39">
        <f t="shared" si="91"/>
        <v>-1.5019801325731248</v>
      </c>
      <c r="N336" s="39">
        <f t="shared" si="92"/>
        <v>0.90863606955641874</v>
      </c>
      <c r="O336" s="10"/>
      <c r="R336" s="9"/>
      <c r="S336" s="39"/>
      <c r="T336" s="39"/>
      <c r="V336" s="46"/>
      <c r="W336" s="51"/>
      <c r="Y336" s="51"/>
      <c r="Z336" s="51"/>
      <c r="AB336" s="51"/>
      <c r="AC336" s="51"/>
      <c r="AE336" s="51"/>
      <c r="AF336" s="51"/>
      <c r="AK336" s="52"/>
      <c r="AL336" s="52"/>
      <c r="AM336" s="53"/>
      <c r="AN336" s="53"/>
      <c r="AO336" s="53"/>
      <c r="AP336" s="53"/>
      <c r="AQ336" s="53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</row>
    <row r="337" spans="1:62" s="11" customFormat="1">
      <c r="A337" s="6"/>
      <c r="B337" s="7"/>
      <c r="C337" s="7"/>
      <c r="D337" s="36"/>
      <c r="E337" s="36"/>
      <c r="F337" s="36"/>
      <c r="G337" s="36"/>
      <c r="H337" s="36"/>
      <c r="I337" s="36"/>
      <c r="J337" s="55"/>
      <c r="K337" s="55"/>
      <c r="L337" s="9"/>
      <c r="M337" s="9"/>
      <c r="N337" s="9"/>
      <c r="O337" s="9"/>
      <c r="P337" s="9"/>
      <c r="Q337" s="9"/>
      <c r="R337" s="9"/>
      <c r="S337" s="56"/>
      <c r="T337" s="56"/>
      <c r="V337" s="9"/>
    </row>
    <row r="338" spans="1:62" s="11" customFormat="1">
      <c r="A338" s="26">
        <v>48</v>
      </c>
      <c r="B338" s="31">
        <v>43650</v>
      </c>
      <c r="C338" s="26" t="s">
        <v>0</v>
      </c>
      <c r="D338" s="33">
        <v>1.2132607000000001E-3</v>
      </c>
      <c r="E338" s="32">
        <v>4.7418139000000002E-4</v>
      </c>
      <c r="F338" s="33">
        <v>8.2217773000000004E-5</v>
      </c>
      <c r="G338" s="32">
        <v>9.2043663000000004E-4</v>
      </c>
      <c r="H338" s="32">
        <v>1.9812321999999999E-4</v>
      </c>
      <c r="I338" s="32"/>
      <c r="J338" s="32"/>
      <c r="K338" s="32"/>
      <c r="L338" s="9"/>
      <c r="M338" s="9"/>
      <c r="N338" s="9"/>
      <c r="O338" s="10"/>
      <c r="P338" s="9"/>
      <c r="Q338" s="9"/>
      <c r="R338" s="9"/>
      <c r="S338" s="39"/>
      <c r="T338" s="39"/>
      <c r="V338" s="40"/>
    </row>
    <row r="339" spans="1:62" s="11" customFormat="1">
      <c r="A339" s="26">
        <v>48</v>
      </c>
      <c r="B339" s="26"/>
      <c r="C339" s="7" t="s">
        <v>1</v>
      </c>
      <c r="D339" s="32">
        <v>28.065487000000001</v>
      </c>
      <c r="E339" s="32">
        <v>11.354613000000001</v>
      </c>
      <c r="F339" s="33">
        <v>7.0270472000000001E-5</v>
      </c>
      <c r="G339" s="32">
        <v>27.943477999999999</v>
      </c>
      <c r="H339" s="32">
        <v>6.2344730999999998</v>
      </c>
      <c r="I339" s="32"/>
      <c r="J339" s="32">
        <v>0.22310990999999999</v>
      </c>
      <c r="K339" s="32">
        <v>2.4717321000000001</v>
      </c>
      <c r="L339" s="38"/>
      <c r="M339" s="39">
        <f>LN(J339)</f>
        <v>-1.5000907589873631</v>
      </c>
      <c r="N339" s="39">
        <f>LN(K339)</f>
        <v>0.90491915993617356</v>
      </c>
      <c r="O339" s="10"/>
      <c r="P339" s="40">
        <f t="array" ref="P339:Q340">LINEST(M339:M343,N339:N343,TRUE,TRUE)</f>
        <v>-0.5062287471547765</v>
      </c>
      <c r="Q339" s="40">
        <v>-1.041982455062552</v>
      </c>
      <c r="R339" s="9"/>
      <c r="S339" s="41">
        <f>EXP(Q339)*$S$4^P339</f>
        <v>0.21778287027289123</v>
      </c>
      <c r="T339" s="41">
        <f>S339*SQRT(Q340^2+(LN($S$4))^2*P340^2+(P339/$S$4)^2*$T$4^2-2*LN($S$4)*AVERAGE(N339:N343)*P340^2)</f>
        <v>5.0958692418168906E-5</v>
      </c>
      <c r="V339" s="19"/>
      <c r="AN339" s="42"/>
      <c r="AO339" s="43"/>
      <c r="AP339" s="43"/>
      <c r="AQ339" s="43"/>
      <c r="AS339" s="44"/>
      <c r="AT339" s="45"/>
      <c r="AU339" s="45"/>
      <c r="AV339" s="45"/>
      <c r="AW339" s="45"/>
      <c r="AX339" s="45"/>
      <c r="AY339" s="45"/>
      <c r="AZ339" s="45"/>
      <c r="BA339" s="45"/>
      <c r="BB339" s="45"/>
    </row>
    <row r="340" spans="1:62" s="11" customFormat="1">
      <c r="A340" s="6">
        <v>48</v>
      </c>
      <c r="B340" s="7"/>
      <c r="C340" s="7" t="s">
        <v>2</v>
      </c>
      <c r="D340" s="32">
        <v>26.715408</v>
      </c>
      <c r="E340" s="32">
        <v>10.799213</v>
      </c>
      <c r="F340" s="33">
        <v>7.7640365999999996E-5</v>
      </c>
      <c r="G340" s="32">
        <v>26.783401999999999</v>
      </c>
      <c r="H340" s="32">
        <v>5.9732111999999997</v>
      </c>
      <c r="I340" s="32"/>
      <c r="J340" s="32">
        <v>0.22301919000000001</v>
      </c>
      <c r="K340" s="32">
        <v>2.4738299000000001</v>
      </c>
      <c r="L340" s="38"/>
      <c r="M340" s="39">
        <f t="shared" ref="M340:M343" si="93">LN(J340)</f>
        <v>-1.5004974574127758</v>
      </c>
      <c r="N340" s="39">
        <f t="shared" ref="N340:N343" si="94">LN(K340)</f>
        <v>0.90576751655401277</v>
      </c>
      <c r="O340" s="10"/>
      <c r="P340" s="40">
        <v>3.6045606462449314E-3</v>
      </c>
      <c r="Q340" s="40">
        <v>3.269149965557269E-3</v>
      </c>
      <c r="R340" s="9"/>
      <c r="S340" s="39"/>
      <c r="T340" s="39"/>
      <c r="V340" s="46"/>
      <c r="Y340" s="43"/>
      <c r="AB340" s="43"/>
      <c r="AE340" s="43"/>
    </row>
    <row r="341" spans="1:62" s="11" customFormat="1">
      <c r="A341" s="6">
        <v>48</v>
      </c>
      <c r="B341" s="7"/>
      <c r="C341" s="7" t="s">
        <v>3</v>
      </c>
      <c r="D341" s="32">
        <v>23.791087000000001</v>
      </c>
      <c r="E341" s="32">
        <v>9.6061212999999999</v>
      </c>
      <c r="F341" s="33">
        <v>6.9228827999999993E-5</v>
      </c>
      <c r="G341" s="32">
        <v>24.025003999999999</v>
      </c>
      <c r="H341" s="32">
        <v>5.3548871</v>
      </c>
      <c r="I341" s="32"/>
      <c r="J341" s="32">
        <v>0.22288785999999999</v>
      </c>
      <c r="K341" s="32">
        <v>2.4766642999999999</v>
      </c>
      <c r="L341" s="38"/>
      <c r="M341" s="39">
        <f t="shared" si="93"/>
        <v>-1.5010865039586754</v>
      </c>
      <c r="N341" s="39">
        <f t="shared" si="94"/>
        <v>0.9069126144756372</v>
      </c>
      <c r="O341" s="10"/>
      <c r="P341" s="47">
        <f>ABS(P340/P339)</f>
        <v>7.1204187168431542E-3</v>
      </c>
      <c r="Q341" s="47">
        <f>ABS(Q340/Q339)</f>
        <v>3.1374328326488148E-3</v>
      </c>
      <c r="R341" s="9"/>
      <c r="S341" s="39"/>
      <c r="T341" s="39"/>
      <c r="V341" s="46"/>
      <c r="W341" s="48"/>
      <c r="Y341" s="48"/>
      <c r="Z341" s="48"/>
      <c r="AB341" s="48"/>
      <c r="AC341" s="48"/>
      <c r="AE341" s="48"/>
      <c r="AF341" s="48"/>
      <c r="AM341" s="48"/>
      <c r="AN341" s="48"/>
      <c r="AR341" s="49"/>
      <c r="BA341" s="43"/>
      <c r="BB341" s="43"/>
    </row>
    <row r="342" spans="1:62" s="11" customFormat="1">
      <c r="A342" s="6">
        <v>48</v>
      </c>
      <c r="B342" s="7"/>
      <c r="C342" s="7" t="s">
        <v>4</v>
      </c>
      <c r="D342" s="32">
        <v>21.758911000000001</v>
      </c>
      <c r="E342" s="32">
        <v>8.7769016000000004</v>
      </c>
      <c r="F342" s="33">
        <v>5.7381274000000001E-5</v>
      </c>
      <c r="G342" s="32">
        <v>22.089103000000001</v>
      </c>
      <c r="H342" s="32">
        <v>4.9209752</v>
      </c>
      <c r="I342" s="32"/>
      <c r="J342" s="32">
        <v>0.22277820000000001</v>
      </c>
      <c r="K342" s="32">
        <v>2.4791164000000001</v>
      </c>
      <c r="L342" s="38"/>
      <c r="M342" s="39">
        <f t="shared" si="93"/>
        <v>-1.5015786213176374</v>
      </c>
      <c r="N342" s="39">
        <f t="shared" si="94"/>
        <v>0.90790220636783303</v>
      </c>
      <c r="O342" s="10"/>
      <c r="P342" s="50"/>
      <c r="Q342" s="50"/>
      <c r="R342" s="9"/>
      <c r="S342" s="39"/>
      <c r="T342" s="39"/>
      <c r="V342" s="46"/>
      <c r="W342" s="51"/>
      <c r="Y342" s="51"/>
      <c r="Z342" s="51"/>
      <c r="AB342" s="51"/>
      <c r="AC342" s="51"/>
      <c r="AE342" s="51"/>
      <c r="AF342" s="51"/>
      <c r="AK342" s="52"/>
      <c r="AL342" s="52"/>
      <c r="AM342" s="53"/>
      <c r="AN342" s="53"/>
      <c r="AO342" s="53"/>
      <c r="AP342" s="53"/>
      <c r="AQ342" s="53"/>
    </row>
    <row r="343" spans="1:62" s="11" customFormat="1">
      <c r="A343" s="6">
        <v>48</v>
      </c>
      <c r="B343" s="7"/>
      <c r="C343" s="7" t="s">
        <v>5</v>
      </c>
      <c r="D343" s="32">
        <v>19.061796999999999</v>
      </c>
      <c r="E343" s="32">
        <v>7.6787380000000001</v>
      </c>
      <c r="F343" s="33">
        <v>5.1188793000000001E-5</v>
      </c>
      <c r="G343" s="32">
        <v>19.435175000000001</v>
      </c>
      <c r="H343" s="32">
        <v>4.3267363000000003</v>
      </c>
      <c r="I343" s="32"/>
      <c r="J343" s="32">
        <v>0.22262377</v>
      </c>
      <c r="K343" s="32">
        <v>2.4824185999999999</v>
      </c>
      <c r="L343" s="54"/>
      <c r="M343" s="39">
        <f t="shared" si="93"/>
        <v>-1.5022720623735371</v>
      </c>
      <c r="N343" s="39">
        <f t="shared" si="94"/>
        <v>0.90923332687291547</v>
      </c>
      <c r="O343" s="10"/>
      <c r="R343" s="9"/>
      <c r="S343" s="39"/>
      <c r="T343" s="39"/>
      <c r="V343" s="46"/>
      <c r="W343" s="51"/>
      <c r="Y343" s="51"/>
      <c r="Z343" s="51"/>
      <c r="AB343" s="51"/>
      <c r="AC343" s="51"/>
      <c r="AE343" s="51"/>
      <c r="AF343" s="51"/>
      <c r="AK343" s="52"/>
      <c r="AL343" s="52"/>
      <c r="AM343" s="53"/>
      <c r="AN343" s="53"/>
      <c r="AO343" s="53"/>
      <c r="AP343" s="53"/>
      <c r="AQ343" s="53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</row>
    <row r="344" spans="1:62" s="11" customFormat="1">
      <c r="A344" s="6"/>
      <c r="B344" s="7"/>
      <c r="C344" s="7"/>
      <c r="D344" s="36"/>
      <c r="E344" s="36"/>
      <c r="F344" s="36"/>
      <c r="G344" s="36"/>
      <c r="H344" s="36"/>
      <c r="I344" s="36"/>
      <c r="J344" s="55"/>
      <c r="K344" s="55"/>
      <c r="L344" s="9"/>
      <c r="M344" s="9"/>
      <c r="N344" s="9"/>
      <c r="O344" s="9"/>
      <c r="P344" s="9"/>
      <c r="Q344" s="9"/>
      <c r="R344" s="9"/>
      <c r="S344" s="56"/>
      <c r="T344" s="56"/>
      <c r="V344" s="9"/>
    </row>
    <row r="345" spans="1:62" s="11" customFormat="1">
      <c r="A345" s="26">
        <v>49</v>
      </c>
      <c r="B345" s="31">
        <v>43650</v>
      </c>
      <c r="C345" s="26" t="s">
        <v>0</v>
      </c>
      <c r="D345" s="33">
        <v>1.2132607000000001E-3</v>
      </c>
      <c r="E345" s="32">
        <v>4.7418139000000002E-4</v>
      </c>
      <c r="F345" s="33">
        <v>8.2217773000000004E-5</v>
      </c>
      <c r="G345" s="32">
        <v>9.2043663000000004E-4</v>
      </c>
      <c r="H345" s="32">
        <v>1.9812321999999999E-4</v>
      </c>
      <c r="I345" s="32"/>
      <c r="J345" s="32"/>
      <c r="K345" s="32"/>
      <c r="L345" s="9"/>
      <c r="M345" s="9"/>
      <c r="N345" s="9"/>
      <c r="O345" s="10"/>
      <c r="P345" s="9"/>
      <c r="Q345" s="9"/>
      <c r="R345" s="9"/>
      <c r="S345" s="39"/>
      <c r="T345" s="39"/>
      <c r="V345" s="40"/>
    </row>
    <row r="346" spans="1:62" s="11" customFormat="1">
      <c r="A346" s="26">
        <v>49</v>
      </c>
      <c r="B346" s="26"/>
      <c r="C346" s="7" t="s">
        <v>1</v>
      </c>
      <c r="D346" s="32">
        <v>28.823242</v>
      </c>
      <c r="E346" s="32">
        <v>11.658156</v>
      </c>
      <c r="F346" s="33">
        <v>7.0877988000000002E-5</v>
      </c>
      <c r="G346" s="32">
        <v>28.699643999999999</v>
      </c>
      <c r="H346" s="32">
        <v>6.4022911999999996</v>
      </c>
      <c r="I346" s="32"/>
      <c r="J346" s="32">
        <v>0.22307893000000001</v>
      </c>
      <c r="K346" s="32">
        <v>2.4723731</v>
      </c>
      <c r="L346" s="38"/>
      <c r="M346" s="39">
        <f>LN(J346)</f>
        <v>-1.500229623957853</v>
      </c>
      <c r="N346" s="39">
        <f>LN(K346)</f>
        <v>0.90517845862730628</v>
      </c>
      <c r="O346" s="10"/>
      <c r="P346" s="40">
        <f t="array" ref="P346:Q347">LINEST(M346:M350,N346:N350,TRUE,TRUE)</f>
        <v>-0.50042101320931953</v>
      </c>
      <c r="Q346" s="40">
        <v>-1.0472463091394177</v>
      </c>
      <c r="R346" s="9"/>
      <c r="S346" s="41">
        <f>EXP(Q346)*$S$4^P346</f>
        <v>0.21784147501403023</v>
      </c>
      <c r="T346" s="41">
        <f>S346*SQRT(Q347^2+(LN($S$4))^2*P347^2+(P346/$S$4)^2*$T$4^2-2*LN($S$4)*AVERAGE(N346:N350)*P347^2)</f>
        <v>5.5050841453812752E-5</v>
      </c>
      <c r="V346" s="19"/>
      <c r="AN346" s="42"/>
      <c r="AO346" s="43"/>
      <c r="AP346" s="43"/>
      <c r="AQ346" s="43"/>
      <c r="AS346" s="44"/>
      <c r="AT346" s="45"/>
      <c r="AU346" s="45"/>
      <c r="AV346" s="45"/>
      <c r="AW346" s="45"/>
      <c r="AX346" s="45"/>
      <c r="AY346" s="45"/>
      <c r="AZ346" s="45"/>
      <c r="BA346" s="45"/>
      <c r="BB346" s="45"/>
    </row>
    <row r="347" spans="1:62" s="11" customFormat="1">
      <c r="A347" s="6">
        <v>49</v>
      </c>
      <c r="B347" s="7"/>
      <c r="C347" s="7" t="s">
        <v>2</v>
      </c>
      <c r="D347" s="36">
        <v>26.609166999999999</v>
      </c>
      <c r="E347" s="36">
        <v>10.754725000000001</v>
      </c>
      <c r="F347" s="33">
        <v>7.9180606000000002E-5</v>
      </c>
      <c r="G347" s="36">
        <v>26.647158000000001</v>
      </c>
      <c r="H347" s="36">
        <v>5.9423453000000004</v>
      </c>
      <c r="I347" s="36"/>
      <c r="J347" s="36">
        <v>0.22300104000000001</v>
      </c>
      <c r="K347" s="36">
        <v>2.4741856000000002</v>
      </c>
      <c r="L347" s="38"/>
      <c r="M347" s="39">
        <f t="shared" ref="M347:M350" si="95">LN(J347)</f>
        <v>-1.500578843855763</v>
      </c>
      <c r="N347" s="39">
        <f t="shared" ref="N347:N350" si="96">LN(K347)</f>
        <v>0.90591129136660697</v>
      </c>
      <c r="O347" s="10"/>
      <c r="P347" s="40">
        <v>4.2105251812824237E-3</v>
      </c>
      <c r="Q347" s="40">
        <v>3.8191711415582956E-3</v>
      </c>
      <c r="R347" s="9"/>
      <c r="S347" s="39"/>
      <c r="T347" s="39"/>
      <c r="V347" s="46"/>
      <c r="Y347" s="43"/>
      <c r="AB347" s="43"/>
      <c r="AE347" s="43"/>
    </row>
    <row r="348" spans="1:62" s="11" customFormat="1">
      <c r="A348" s="6">
        <v>49</v>
      </c>
      <c r="B348" s="7"/>
      <c r="C348" s="7" t="s">
        <v>3</v>
      </c>
      <c r="D348" s="36">
        <v>24.140353999999999</v>
      </c>
      <c r="E348" s="36">
        <v>9.7457150000000006</v>
      </c>
      <c r="F348" s="33">
        <v>7.4326903999999999E-5</v>
      </c>
      <c r="G348" s="36">
        <v>24.360166</v>
      </c>
      <c r="H348" s="36">
        <v>5.4292727000000003</v>
      </c>
      <c r="I348" s="36"/>
      <c r="J348" s="36">
        <v>0.22287492</v>
      </c>
      <c r="K348" s="36">
        <v>2.4770254</v>
      </c>
      <c r="L348" s="38"/>
      <c r="M348" s="39">
        <f t="shared" si="95"/>
        <v>-1.5011445617444943</v>
      </c>
      <c r="N348" s="39">
        <f t="shared" si="96"/>
        <v>0.90705840479457445</v>
      </c>
      <c r="O348" s="10"/>
      <c r="P348" s="47">
        <f>ABS(P347/P346)</f>
        <v>8.4139655812599072E-3</v>
      </c>
      <c r="Q348" s="47">
        <f>ABS(Q347/Q346)</f>
        <v>3.6468699944110831E-3</v>
      </c>
      <c r="R348" s="9"/>
      <c r="S348" s="39"/>
      <c r="T348" s="39"/>
      <c r="V348" s="46"/>
      <c r="W348" s="48"/>
      <c r="Y348" s="48"/>
      <c r="Z348" s="48"/>
      <c r="AB348" s="48"/>
      <c r="AC348" s="48"/>
      <c r="AE348" s="48"/>
      <c r="AF348" s="48"/>
      <c r="AM348" s="48"/>
      <c r="AN348" s="48"/>
      <c r="AR348" s="49"/>
      <c r="BA348" s="43"/>
      <c r="BB348" s="43"/>
    </row>
    <row r="349" spans="1:62" s="11" customFormat="1">
      <c r="A349" s="6">
        <v>49</v>
      </c>
      <c r="B349" s="7"/>
      <c r="C349" s="7" t="s">
        <v>4</v>
      </c>
      <c r="D349" s="36">
        <v>22.682693</v>
      </c>
      <c r="E349" s="36">
        <v>9.1496502999999993</v>
      </c>
      <c r="F349" s="33">
        <v>6.4127652999999997E-5</v>
      </c>
      <c r="G349" s="36">
        <v>22.996185000000001</v>
      </c>
      <c r="H349" s="36">
        <v>5.1231216999999996</v>
      </c>
      <c r="I349" s="36"/>
      <c r="J349" s="36">
        <v>0.22278126000000001</v>
      </c>
      <c r="K349" s="36">
        <v>2.4790795999999999</v>
      </c>
      <c r="L349" s="38"/>
      <c r="M349" s="39">
        <f t="shared" si="95"/>
        <v>-1.5015648857771551</v>
      </c>
      <c r="N349" s="39">
        <f t="shared" si="96"/>
        <v>0.9078873622592093</v>
      </c>
      <c r="O349" s="10"/>
      <c r="P349" s="50"/>
      <c r="Q349" s="50"/>
      <c r="R349" s="9"/>
      <c r="S349" s="39"/>
      <c r="T349" s="39"/>
      <c r="V349" s="46"/>
      <c r="W349" s="51"/>
      <c r="Y349" s="51"/>
      <c r="Z349" s="51"/>
      <c r="AB349" s="51"/>
      <c r="AC349" s="51"/>
      <c r="AE349" s="51"/>
      <c r="AF349" s="51"/>
      <c r="AK349" s="52"/>
      <c r="AL349" s="52"/>
      <c r="AM349" s="53"/>
      <c r="AN349" s="53"/>
      <c r="AO349" s="53"/>
      <c r="AP349" s="53"/>
      <c r="AQ349" s="53"/>
    </row>
    <row r="350" spans="1:62" s="11" customFormat="1">
      <c r="A350" s="6">
        <v>49</v>
      </c>
      <c r="B350" s="7"/>
      <c r="C350" s="7" t="s">
        <v>5</v>
      </c>
      <c r="D350" s="36">
        <v>19.479574</v>
      </c>
      <c r="E350" s="36">
        <v>7.8470978000000002</v>
      </c>
      <c r="F350" s="33">
        <v>4.3778647999999999E-5</v>
      </c>
      <c r="G350" s="36">
        <v>19.840751999999998</v>
      </c>
      <c r="H350" s="36">
        <v>4.4171113000000002</v>
      </c>
      <c r="I350" s="36"/>
      <c r="J350" s="36">
        <v>0.22262786000000001</v>
      </c>
      <c r="K350" s="36">
        <v>2.4823998999999999</v>
      </c>
      <c r="L350" s="54"/>
      <c r="M350" s="39">
        <f t="shared" si="95"/>
        <v>-1.5022536907395012</v>
      </c>
      <c r="N350" s="39">
        <f t="shared" si="96"/>
        <v>0.90922579386843605</v>
      </c>
      <c r="O350" s="10"/>
      <c r="R350" s="9"/>
      <c r="S350" s="39"/>
      <c r="T350" s="39"/>
      <c r="V350" s="46"/>
      <c r="W350" s="51"/>
      <c r="Y350" s="51"/>
      <c r="Z350" s="51"/>
      <c r="AB350" s="51"/>
      <c r="AC350" s="51"/>
      <c r="AE350" s="51"/>
      <c r="AF350" s="51"/>
      <c r="AK350" s="52"/>
      <c r="AL350" s="52"/>
      <c r="AM350" s="53"/>
      <c r="AN350" s="53"/>
      <c r="AO350" s="53"/>
      <c r="AP350" s="53"/>
      <c r="AQ350" s="53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</row>
    <row r="351" spans="1:62" s="11" customFormat="1">
      <c r="A351" s="6"/>
      <c r="B351" s="7"/>
      <c r="C351" s="7"/>
      <c r="D351" s="36"/>
      <c r="E351" s="36"/>
      <c r="F351" s="36"/>
      <c r="G351" s="36"/>
      <c r="H351" s="36"/>
      <c r="I351" s="36"/>
      <c r="J351" s="55"/>
      <c r="K351" s="55"/>
      <c r="L351" s="9"/>
      <c r="M351" s="9"/>
      <c r="N351" s="9"/>
      <c r="O351" s="9"/>
      <c r="P351" s="9"/>
      <c r="Q351" s="9"/>
      <c r="R351" s="9"/>
      <c r="S351" s="56"/>
      <c r="T351" s="56"/>
      <c r="V351" s="9"/>
    </row>
    <row r="352" spans="1:62" s="11" customFormat="1">
      <c r="A352" s="26">
        <v>50</v>
      </c>
      <c r="B352" s="31">
        <v>43650</v>
      </c>
      <c r="C352" s="26" t="s">
        <v>0</v>
      </c>
      <c r="D352" s="33">
        <v>1.2132607000000001E-3</v>
      </c>
      <c r="E352" s="32">
        <v>4.7418139000000002E-4</v>
      </c>
      <c r="F352" s="33">
        <v>8.2217773000000004E-5</v>
      </c>
      <c r="G352" s="32">
        <v>9.2043663000000004E-4</v>
      </c>
      <c r="H352" s="32">
        <v>1.9812321999999999E-4</v>
      </c>
      <c r="I352" s="32"/>
      <c r="J352" s="32"/>
      <c r="K352" s="32"/>
      <c r="L352" s="9"/>
      <c r="M352" s="9"/>
      <c r="N352" s="9"/>
      <c r="O352" s="10"/>
      <c r="P352" s="9"/>
      <c r="Q352" s="9"/>
      <c r="R352" s="9"/>
      <c r="S352" s="39"/>
      <c r="T352" s="39"/>
      <c r="V352" s="40"/>
    </row>
    <row r="353" spans="1:62" s="11" customFormat="1">
      <c r="A353" s="26">
        <v>50</v>
      </c>
      <c r="B353" s="26"/>
      <c r="C353" s="7" t="s">
        <v>1</v>
      </c>
      <c r="D353" s="36">
        <v>29.37246</v>
      </c>
      <c r="E353" s="36">
        <v>11.881256</v>
      </c>
      <c r="F353" s="33">
        <v>7.8594301000000003E-5</v>
      </c>
      <c r="G353" s="36">
        <v>29.193117999999998</v>
      </c>
      <c r="H353" s="36">
        <v>6.5126844999999998</v>
      </c>
      <c r="I353" s="36"/>
      <c r="J353" s="36">
        <v>0.22308968000000001</v>
      </c>
      <c r="K353" s="36">
        <v>2.4721690000000001</v>
      </c>
      <c r="L353" s="38"/>
      <c r="M353" s="39">
        <f>LN(J353)</f>
        <v>-1.5001814358972805</v>
      </c>
      <c r="N353" s="39">
        <f>LN(K353)</f>
        <v>0.90509590295440956</v>
      </c>
      <c r="O353" s="10"/>
      <c r="P353" s="40">
        <f t="array" ref="P353:Q354">LINEST(M353:M357,N353:N357,TRUE,TRUE)</f>
        <v>-0.50584113254368979</v>
      </c>
      <c r="Q353" s="40">
        <v>-1.0423304588520597</v>
      </c>
      <c r="R353" s="9"/>
      <c r="S353" s="41">
        <f>EXP(Q353)*$S$4^P353</f>
        <v>0.21778750236762784</v>
      </c>
      <c r="T353" s="41">
        <f>S353*SQRT(Q354^2+(LN($S$4))^2*P354^2+(P353/$S$4)^2*$T$4^2-2*LN($S$4)*AVERAGE(N353:N357)*P354^2)</f>
        <v>5.6387574458304446E-5</v>
      </c>
      <c r="V353" s="19"/>
      <c r="AN353" s="42"/>
      <c r="AO353" s="43"/>
      <c r="AP353" s="43"/>
      <c r="AQ353" s="43"/>
      <c r="AS353" s="44"/>
      <c r="AT353" s="45"/>
      <c r="AU353" s="45"/>
      <c r="AV353" s="45"/>
      <c r="AW353" s="45"/>
      <c r="AX353" s="45"/>
      <c r="AY353" s="45"/>
      <c r="AZ353" s="45"/>
      <c r="BA353" s="45"/>
      <c r="BB353" s="45"/>
    </row>
    <row r="354" spans="1:62" s="11" customFormat="1">
      <c r="A354" s="6">
        <v>50</v>
      </c>
      <c r="B354" s="7"/>
      <c r="C354" s="7" t="s">
        <v>2</v>
      </c>
      <c r="D354" s="36">
        <v>26.383315</v>
      </c>
      <c r="E354" s="36">
        <v>10.663258000000001</v>
      </c>
      <c r="F354" s="33">
        <v>7.9324692999999997E-5</v>
      </c>
      <c r="G354" s="36">
        <v>26.406276999999999</v>
      </c>
      <c r="H354" s="36">
        <v>5.8886700999999997</v>
      </c>
      <c r="I354" s="36"/>
      <c r="J354" s="36">
        <v>0.22300247000000001</v>
      </c>
      <c r="K354" s="36">
        <v>2.4742308</v>
      </c>
      <c r="L354" s="38"/>
      <c r="M354" s="39">
        <f t="shared" ref="M354:M357" si="97">LN(J354)</f>
        <v>-1.5005724313501754</v>
      </c>
      <c r="N354" s="39">
        <f t="shared" ref="N354:N357" si="98">LN(K354)</f>
        <v>0.90592955983730439</v>
      </c>
      <c r="O354" s="10"/>
      <c r="P354" s="40">
        <v>4.3636558644672288E-3</v>
      </c>
      <c r="Q354" s="40">
        <v>3.9584588813217914E-3</v>
      </c>
      <c r="R354" s="9"/>
      <c r="S354" s="39"/>
      <c r="T354" s="39"/>
      <c r="V354" s="46"/>
      <c r="Y354" s="43"/>
      <c r="AB354" s="43"/>
      <c r="AE354" s="43"/>
    </row>
    <row r="355" spans="1:62" s="11" customFormat="1">
      <c r="A355" s="6">
        <v>50</v>
      </c>
      <c r="B355" s="7"/>
      <c r="C355" s="7" t="s">
        <v>3</v>
      </c>
      <c r="D355" s="36">
        <v>23.614032999999999</v>
      </c>
      <c r="E355" s="36">
        <v>9.5312003999999995</v>
      </c>
      <c r="F355" s="33">
        <v>6.3696087999999995E-5</v>
      </c>
      <c r="G355" s="36">
        <v>23.843540999999998</v>
      </c>
      <c r="H355" s="36">
        <v>5.3135455</v>
      </c>
      <c r="I355" s="36"/>
      <c r="J355" s="36">
        <v>0.22285046</v>
      </c>
      <c r="K355" s="36">
        <v>2.4775537000000001</v>
      </c>
      <c r="L355" s="38"/>
      <c r="M355" s="39">
        <f t="shared" si="97"/>
        <v>-1.5012543154229792</v>
      </c>
      <c r="N355" s="39">
        <f t="shared" si="98"/>
        <v>0.90727166206278609</v>
      </c>
      <c r="O355" s="10"/>
      <c r="P355" s="47">
        <f>ABS(P354/P353)</f>
        <v>8.6265342688207295E-3</v>
      </c>
      <c r="Q355" s="47">
        <f>ABS(Q354/Q353)</f>
        <v>3.797700477525453E-3</v>
      </c>
      <c r="R355" s="9"/>
      <c r="S355" s="39"/>
      <c r="T355" s="39"/>
      <c r="V355" s="46"/>
      <c r="W355" s="48"/>
      <c r="Y355" s="48"/>
      <c r="Z355" s="48"/>
      <c r="AB355" s="48"/>
      <c r="AC355" s="48"/>
      <c r="AE355" s="48"/>
      <c r="AF355" s="48"/>
      <c r="AM355" s="48"/>
      <c r="AN355" s="48"/>
      <c r="AR355" s="49"/>
      <c r="BA355" s="43"/>
      <c r="BB355" s="43"/>
    </row>
    <row r="356" spans="1:62" s="11" customFormat="1">
      <c r="A356" s="6">
        <v>50</v>
      </c>
      <c r="B356" s="7"/>
      <c r="C356" s="7" t="s">
        <v>4</v>
      </c>
      <c r="D356" s="36">
        <v>22.540703000000001</v>
      </c>
      <c r="E356" s="36">
        <v>9.0911190000000008</v>
      </c>
      <c r="F356" s="33">
        <v>6.2817346000000005E-5</v>
      </c>
      <c r="G356" s="36">
        <v>22.854678</v>
      </c>
      <c r="H356" s="36">
        <v>5.0911597000000004</v>
      </c>
      <c r="I356" s="36"/>
      <c r="J356" s="36">
        <v>0.22276207000000001</v>
      </c>
      <c r="K356" s="36">
        <v>2.4794249000000002</v>
      </c>
      <c r="L356" s="38"/>
      <c r="M356" s="39">
        <f t="shared" si="97"/>
        <v>-1.5016510277917237</v>
      </c>
      <c r="N356" s="39">
        <f t="shared" si="98"/>
        <v>0.90802663812376017</v>
      </c>
      <c r="O356" s="10"/>
      <c r="R356" s="9"/>
      <c r="S356" s="39"/>
      <c r="T356" s="39"/>
      <c r="V356" s="46"/>
      <c r="W356" s="51"/>
      <c r="Y356" s="51"/>
      <c r="Z356" s="51"/>
      <c r="AB356" s="51"/>
      <c r="AC356" s="51"/>
      <c r="AE356" s="51"/>
      <c r="AF356" s="51"/>
      <c r="AK356" s="52"/>
      <c r="AL356" s="52"/>
      <c r="AM356" s="53"/>
      <c r="AN356" s="53"/>
      <c r="AO356" s="53"/>
      <c r="AP356" s="53"/>
      <c r="AQ356" s="53"/>
    </row>
    <row r="357" spans="1:62" s="11" customFormat="1">
      <c r="A357" s="6">
        <v>50</v>
      </c>
      <c r="B357" s="7"/>
      <c r="C357" s="7" t="s">
        <v>5</v>
      </c>
      <c r="D357" s="36">
        <v>19.433125</v>
      </c>
      <c r="E357" s="36">
        <v>7.8271395999999998</v>
      </c>
      <c r="F357" s="36">
        <v>4.6442434999999997E-5</v>
      </c>
      <c r="G357" s="36">
        <v>19.798265000000001</v>
      </c>
      <c r="H357" s="36">
        <v>4.4072659999999999</v>
      </c>
      <c r="I357" s="36"/>
      <c r="J357" s="36">
        <v>0.22260853</v>
      </c>
      <c r="K357" s="36">
        <v>2.4827921000000002</v>
      </c>
      <c r="L357" s="54"/>
      <c r="M357" s="39">
        <f t="shared" si="97"/>
        <v>-1.5023405210186351</v>
      </c>
      <c r="N357" s="39">
        <f t="shared" si="98"/>
        <v>0.90938377366088552</v>
      </c>
      <c r="O357" s="10"/>
      <c r="R357" s="9"/>
      <c r="S357" s="39"/>
      <c r="T357" s="39"/>
      <c r="V357" s="46"/>
      <c r="W357" s="51"/>
      <c r="Y357" s="51"/>
      <c r="Z357" s="51"/>
      <c r="AB357" s="51"/>
      <c r="AC357" s="51"/>
      <c r="AE357" s="51"/>
      <c r="AF357" s="51"/>
      <c r="AK357" s="52"/>
      <c r="AL357" s="52"/>
      <c r="AM357" s="53"/>
      <c r="AN357" s="53"/>
      <c r="AO357" s="53"/>
      <c r="AP357" s="53"/>
      <c r="AQ357" s="53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</row>
    <row r="358" spans="1:62" s="11" customFormat="1">
      <c r="A358" s="6"/>
      <c r="B358" s="7"/>
      <c r="C358" s="7"/>
      <c r="D358" s="36"/>
      <c r="E358" s="36"/>
      <c r="F358" s="36"/>
      <c r="G358" s="36"/>
      <c r="H358" s="36"/>
      <c r="I358" s="36"/>
      <c r="J358" s="55"/>
      <c r="K358" s="55"/>
      <c r="L358" s="9"/>
      <c r="M358" s="9"/>
      <c r="N358" s="9"/>
      <c r="O358" s="9"/>
      <c r="P358" s="9"/>
      <c r="Q358" s="9"/>
      <c r="R358" s="9"/>
      <c r="S358" s="56"/>
      <c r="T358" s="56"/>
      <c r="V358" s="9"/>
    </row>
    <row r="359" spans="1:62" s="11" customFormat="1">
      <c r="A359" s="26">
        <v>51</v>
      </c>
      <c r="B359" s="31">
        <v>43650</v>
      </c>
      <c r="C359" s="26" t="s">
        <v>0</v>
      </c>
      <c r="D359" s="33"/>
      <c r="E359" s="32"/>
      <c r="F359" s="33"/>
      <c r="G359" s="32"/>
      <c r="H359" s="32"/>
      <c r="I359" s="32"/>
      <c r="J359" s="32"/>
      <c r="K359" s="32"/>
      <c r="L359" s="9"/>
      <c r="M359" s="9"/>
      <c r="N359" s="9"/>
      <c r="O359" s="10"/>
      <c r="P359" s="9"/>
      <c r="Q359" s="9"/>
      <c r="R359" s="9"/>
      <c r="S359" s="39"/>
      <c r="T359" s="39"/>
      <c r="V359" s="40"/>
    </row>
    <row r="360" spans="1:62" s="11" customFormat="1">
      <c r="A360" s="26">
        <v>51</v>
      </c>
      <c r="B360" s="26"/>
      <c r="C360" s="7" t="s">
        <v>1</v>
      </c>
      <c r="D360" s="36">
        <v>29.746331000000001</v>
      </c>
      <c r="E360" s="36">
        <v>12.032368</v>
      </c>
      <c r="F360" s="36">
        <v>7.4436516999999998E-5</v>
      </c>
      <c r="G360" s="36">
        <v>29.549686000000001</v>
      </c>
      <c r="H360" s="36">
        <v>6.5921681000000003</v>
      </c>
      <c r="I360" s="36"/>
      <c r="J360" s="36">
        <v>0.22308741000000001</v>
      </c>
      <c r="K360" s="36">
        <v>2.4721967999999999</v>
      </c>
      <c r="L360" s="38"/>
      <c r="M360" s="39">
        <f>LN(J360)</f>
        <v>-1.5001916112292324</v>
      </c>
      <c r="N360" s="39">
        <f>LN(K360)</f>
        <v>0.90510714807709047</v>
      </c>
      <c r="O360" s="10"/>
      <c r="P360" s="40">
        <f t="array" ref="P360:Q361">LINEST(M360:M364,N360:N364,TRUE,TRUE)</f>
        <v>-0.50709365708630683</v>
      </c>
      <c r="Q360" s="40">
        <v>-1.0412000445249987</v>
      </c>
      <c r="R360" s="9"/>
      <c r="S360" s="41">
        <f>EXP(Q360)*$S$4^P360</f>
        <v>0.21777381672525944</v>
      </c>
      <c r="T360" s="41">
        <f>S360*SQRT(Q361^2+(LN($S$4))^2*P361^2+(P360/$S$4)^2*$T$4^2-2*LN($S$4)*AVERAGE(N360:N364)*P361^2)</f>
        <v>6.137993646831794E-5</v>
      </c>
      <c r="V360" s="19"/>
      <c r="AN360" s="42"/>
      <c r="AO360" s="43"/>
      <c r="AP360" s="43"/>
      <c r="AQ360" s="43"/>
      <c r="AS360" s="44"/>
      <c r="AT360" s="45"/>
      <c r="AU360" s="45"/>
      <c r="AV360" s="45"/>
      <c r="AW360" s="45"/>
      <c r="AX360" s="45"/>
      <c r="AY360" s="45"/>
      <c r="AZ360" s="45"/>
      <c r="BA360" s="45"/>
      <c r="BB360" s="45"/>
    </row>
    <row r="361" spans="1:62" s="11" customFormat="1">
      <c r="A361" s="6">
        <v>51</v>
      </c>
      <c r="B361" s="7"/>
      <c r="C361" s="7" t="s">
        <v>2</v>
      </c>
      <c r="D361" s="36">
        <v>27.031459000000002</v>
      </c>
      <c r="E361" s="36">
        <v>10.923325999999999</v>
      </c>
      <c r="F361" s="36">
        <v>8.0035119000000001E-5</v>
      </c>
      <c r="G361" s="36">
        <v>27.072396999999999</v>
      </c>
      <c r="H361" s="36">
        <v>6.0366486000000004</v>
      </c>
      <c r="I361" s="36"/>
      <c r="J361" s="36">
        <v>0.22298166999999999</v>
      </c>
      <c r="K361" s="36">
        <v>2.4746546999999999</v>
      </c>
      <c r="L361" s="38"/>
      <c r="M361" s="39">
        <f t="shared" ref="M361:M364" si="99">LN(J361)</f>
        <v>-1.5006657082098194</v>
      </c>
      <c r="N361" s="39">
        <f t="shared" ref="N361:N364" si="100">LN(K361)</f>
        <v>0.90610087113599436</v>
      </c>
      <c r="O361" s="10"/>
      <c r="P361" s="40">
        <v>5.0085525612194072E-3</v>
      </c>
      <c r="Q361" s="40">
        <v>4.5440895885916844E-3</v>
      </c>
      <c r="R361" s="9"/>
      <c r="S361" s="39"/>
      <c r="T361" s="39"/>
      <c r="V361" s="46"/>
      <c r="Y361" s="43"/>
      <c r="AB361" s="43"/>
      <c r="AE361" s="43"/>
    </row>
    <row r="362" spans="1:62" s="11" customFormat="1">
      <c r="A362" s="6">
        <v>51</v>
      </c>
      <c r="B362" s="7"/>
      <c r="C362" s="7" t="s">
        <v>3</v>
      </c>
      <c r="D362" s="36">
        <v>24.500619</v>
      </c>
      <c r="E362" s="36">
        <v>9.8890665000000002</v>
      </c>
      <c r="F362" s="36">
        <v>6.5460054999999997E-5</v>
      </c>
      <c r="G362" s="36">
        <v>24.727899000000001</v>
      </c>
      <c r="H362" s="36">
        <v>5.5106386000000001</v>
      </c>
      <c r="I362" s="36"/>
      <c r="J362" s="36">
        <v>0.22285089</v>
      </c>
      <c r="K362" s="36">
        <v>2.4775497999999998</v>
      </c>
      <c r="L362" s="38"/>
      <c r="M362" s="39">
        <f t="shared" si="99"/>
        <v>-1.5012523858797997</v>
      </c>
      <c r="N362" s="39">
        <f t="shared" si="100"/>
        <v>0.90727008792815889</v>
      </c>
      <c r="O362" s="10"/>
      <c r="P362" s="47">
        <f>ABS(P361/P360)</f>
        <v>9.8769773418147036E-3</v>
      </c>
      <c r="Q362" s="47">
        <f>ABS(Q361/Q360)</f>
        <v>4.3642810163965406E-3</v>
      </c>
      <c r="R362" s="9"/>
      <c r="S362" s="39"/>
      <c r="T362" s="39"/>
      <c r="V362" s="46"/>
      <c r="W362" s="48"/>
      <c r="Y362" s="48"/>
      <c r="Z362" s="48"/>
      <c r="AB362" s="48"/>
      <c r="AC362" s="48"/>
      <c r="AE362" s="48"/>
      <c r="AF362" s="48"/>
      <c r="AM362" s="48"/>
      <c r="AN362" s="48"/>
      <c r="AR362" s="49"/>
      <c r="BA362" s="43"/>
      <c r="BB362" s="43"/>
    </row>
    <row r="363" spans="1:62" s="11" customFormat="1">
      <c r="A363" s="6">
        <v>51</v>
      </c>
      <c r="B363" s="7"/>
      <c r="C363" s="7" t="s">
        <v>4</v>
      </c>
      <c r="D363" s="36">
        <v>21.593626</v>
      </c>
      <c r="E363" s="36">
        <v>8.7052365999999992</v>
      </c>
      <c r="F363" s="36">
        <v>5.2550243000000001E-5</v>
      </c>
      <c r="G363" s="36">
        <v>21.925217</v>
      </c>
      <c r="H363" s="36">
        <v>4.8829573000000002</v>
      </c>
      <c r="I363" s="36"/>
      <c r="J363" s="36">
        <v>0.22270918000000001</v>
      </c>
      <c r="K363" s="36">
        <v>2.4805423000000002</v>
      </c>
      <c r="L363" s="38"/>
      <c r="M363" s="39">
        <f t="shared" si="99"/>
        <v>-1.5018884841943467</v>
      </c>
      <c r="N363" s="39">
        <f t="shared" si="100"/>
        <v>0.90847720562707102</v>
      </c>
      <c r="O363" s="10"/>
      <c r="P363" s="50"/>
      <c r="Q363" s="50"/>
      <c r="R363" s="9"/>
      <c r="S363" s="39"/>
      <c r="T363" s="39"/>
      <c r="V363" s="46"/>
      <c r="W363" s="51"/>
      <c r="Y363" s="51"/>
      <c r="Z363" s="51"/>
      <c r="AB363" s="51"/>
      <c r="AC363" s="51"/>
      <c r="AE363" s="51"/>
      <c r="AF363" s="51"/>
      <c r="AK363" s="52"/>
      <c r="AL363" s="52"/>
      <c r="AM363" s="53"/>
      <c r="AN363" s="53"/>
      <c r="AO363" s="53"/>
      <c r="AP363" s="53"/>
      <c r="AQ363" s="53"/>
    </row>
    <row r="364" spans="1:62" s="11" customFormat="1">
      <c r="A364" s="6">
        <v>51</v>
      </c>
      <c r="B364" s="7"/>
      <c r="C364" s="7" t="s">
        <v>5</v>
      </c>
      <c r="D364" s="36">
        <v>20.156148000000002</v>
      </c>
      <c r="E364" s="36">
        <v>8.118468</v>
      </c>
      <c r="F364" s="36">
        <v>4.3856841999999998E-5</v>
      </c>
      <c r="G364" s="36">
        <v>20.525928</v>
      </c>
      <c r="H364" s="36">
        <v>4.5692358999999998</v>
      </c>
      <c r="I364" s="36"/>
      <c r="J364" s="36">
        <v>0.22260799000000001</v>
      </c>
      <c r="K364" s="36">
        <v>2.4827536000000001</v>
      </c>
      <c r="L364" s="54"/>
      <c r="M364" s="39">
        <f t="shared" si="99"/>
        <v>-1.5023429468046325</v>
      </c>
      <c r="N364" s="39">
        <f t="shared" si="100"/>
        <v>0.90936826680531446</v>
      </c>
      <c r="O364" s="10"/>
      <c r="R364" s="9"/>
      <c r="S364" s="39"/>
      <c r="T364" s="39"/>
      <c r="V364" s="46"/>
      <c r="W364" s="51"/>
      <c r="Y364" s="51"/>
      <c r="Z364" s="51"/>
      <c r="AB364" s="51"/>
      <c r="AC364" s="51"/>
      <c r="AE364" s="51"/>
      <c r="AF364" s="51"/>
      <c r="AK364" s="52"/>
      <c r="AL364" s="52"/>
      <c r="AM364" s="53"/>
      <c r="AN364" s="53"/>
      <c r="AO364" s="53"/>
      <c r="AP364" s="53"/>
      <c r="AQ364" s="53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</row>
    <row r="365" spans="1:62" s="11" customFormat="1">
      <c r="A365" s="6"/>
      <c r="B365" s="7"/>
      <c r="C365" s="7"/>
      <c r="D365" s="36"/>
      <c r="E365" s="36"/>
      <c r="F365" s="36"/>
      <c r="G365" s="36"/>
      <c r="H365" s="36"/>
      <c r="I365" s="36"/>
      <c r="J365" s="55"/>
      <c r="K365" s="55"/>
      <c r="L365" s="9"/>
      <c r="M365" s="9"/>
      <c r="N365" s="9"/>
      <c r="O365" s="9"/>
      <c r="P365" s="9"/>
      <c r="Q365" s="9"/>
      <c r="R365" s="9"/>
      <c r="S365" s="56"/>
      <c r="T365" s="56"/>
      <c r="V365" s="9"/>
    </row>
    <row r="366" spans="1:62" s="11" customFormat="1">
      <c r="A366" s="6">
        <v>52</v>
      </c>
      <c r="B366" s="31">
        <v>43651</v>
      </c>
      <c r="C366" s="26" t="s">
        <v>0</v>
      </c>
      <c r="D366" s="33">
        <v>1.5449753E-3</v>
      </c>
      <c r="E366" s="32">
        <v>6.0262415000000001E-4</v>
      </c>
      <c r="F366" s="33">
        <v>4.9352421000000003E-5</v>
      </c>
      <c r="G366" s="32">
        <v>8.6654815000000002E-4</v>
      </c>
      <c r="H366" s="32">
        <v>1.8484086999999999E-4</v>
      </c>
      <c r="I366" s="32"/>
      <c r="J366" s="32"/>
      <c r="K366" s="32"/>
      <c r="L366" s="9"/>
      <c r="M366" s="9"/>
      <c r="N366" s="9"/>
      <c r="O366" s="10"/>
      <c r="P366" s="9"/>
      <c r="Q366" s="9"/>
      <c r="R366" s="9"/>
      <c r="S366" s="39"/>
      <c r="T366" s="39"/>
      <c r="V366" s="40"/>
    </row>
    <row r="367" spans="1:62" s="11" customFormat="1">
      <c r="A367" s="6">
        <v>52</v>
      </c>
      <c r="B367" s="7"/>
      <c r="C367" s="7" t="s">
        <v>1</v>
      </c>
      <c r="D367" s="36">
        <v>30.055002000000002</v>
      </c>
      <c r="E367" s="36">
        <v>12.199626</v>
      </c>
      <c r="F367" s="33">
        <v>1.0923624E-4</v>
      </c>
      <c r="G367" s="36">
        <v>29.61298</v>
      </c>
      <c r="H367" s="36">
        <v>6.6171123999999999</v>
      </c>
      <c r="I367" s="36"/>
      <c r="J367" s="36">
        <v>0.22345281</v>
      </c>
      <c r="K367" s="36">
        <v>2.4636078000000001</v>
      </c>
      <c r="L367" s="38"/>
      <c r="M367" s="39">
        <f>LN(J367)</f>
        <v>-1.4985550281614972</v>
      </c>
      <c r="N367" s="39">
        <f>LN(K367)</f>
        <v>0.90162686092413169</v>
      </c>
      <c r="O367" s="10"/>
      <c r="P367" s="40">
        <f t="array" ref="P367:Q368">LINEST(M367:M371,N367:N371,TRUE,TRUE)</f>
        <v>-0.49880982138087088</v>
      </c>
      <c r="Q367" s="40">
        <v>-1.0487978650679772</v>
      </c>
      <c r="R367" s="9"/>
      <c r="S367" s="41">
        <f>EXP(Q367)*$S$4^P367</f>
        <v>0.21783785781647991</v>
      </c>
      <c r="T367" s="41">
        <f>S367*SQRT(Q368^2+(LN($S$4))^2*P368^2+(P367/$S$4)^2*$T$4^2-2*LN($S$4)*AVERAGE(N367:N371)*P368^2)</f>
        <v>5.5641685003919396E-5</v>
      </c>
      <c r="V367" s="19"/>
      <c r="AN367" s="42"/>
      <c r="AO367" s="43"/>
      <c r="AP367" s="43"/>
      <c r="AQ367" s="43"/>
      <c r="AS367" s="44"/>
      <c r="AT367" s="45"/>
      <c r="AU367" s="45"/>
      <c r="AV367" s="45"/>
      <c r="AW367" s="45"/>
      <c r="AX367" s="45"/>
      <c r="AY367" s="45"/>
      <c r="AZ367" s="45"/>
      <c r="BA367" s="45"/>
      <c r="BB367" s="45"/>
    </row>
    <row r="368" spans="1:62" s="11" customFormat="1">
      <c r="A368" s="6">
        <v>52</v>
      </c>
      <c r="B368" s="7"/>
      <c r="C368" s="7" t="s">
        <v>2</v>
      </c>
      <c r="D368" s="36">
        <v>28.102378000000002</v>
      </c>
      <c r="E368" s="36">
        <v>11.393411</v>
      </c>
      <c r="F368" s="33">
        <v>1.0673908E-4</v>
      </c>
      <c r="G368" s="36">
        <v>27.934911</v>
      </c>
      <c r="H368" s="36">
        <v>6.2385826</v>
      </c>
      <c r="I368" s="36"/>
      <c r="J368" s="36">
        <v>0.22332541</v>
      </c>
      <c r="K368" s="36">
        <v>2.4665512999999999</v>
      </c>
      <c r="L368" s="38"/>
      <c r="M368" s="39">
        <f t="shared" ref="M368:M371" si="101">LN(J368)</f>
        <v>-1.4991253335065207</v>
      </c>
      <c r="N368" s="39">
        <f t="shared" ref="N368:N371" si="102">LN(K368)</f>
        <v>0.90282094017798087</v>
      </c>
      <c r="O368" s="10"/>
      <c r="P368" s="40">
        <v>4.0401123522463981E-3</v>
      </c>
      <c r="Q368" s="40">
        <v>3.6528725073914476E-3</v>
      </c>
      <c r="R368" s="9"/>
      <c r="S368" s="39"/>
      <c r="T368" s="39"/>
      <c r="V368" s="46"/>
      <c r="Y368" s="43"/>
      <c r="AB368" s="43"/>
      <c r="AE368" s="43"/>
    </row>
    <row r="369" spans="1:62" s="11" customFormat="1">
      <c r="A369" s="6">
        <v>52</v>
      </c>
      <c r="B369" s="7"/>
      <c r="C369" s="7" t="s">
        <v>3</v>
      </c>
      <c r="D369" s="36">
        <v>26.139972</v>
      </c>
      <c r="E369" s="36">
        <v>10.584586</v>
      </c>
      <c r="F369" s="33">
        <v>1.0269886E-4</v>
      </c>
      <c r="G369" s="36">
        <v>26.186789999999998</v>
      </c>
      <c r="H369" s="36">
        <v>5.8445967000000003</v>
      </c>
      <c r="I369" s="36"/>
      <c r="J369" s="36">
        <v>0.22318874999999999</v>
      </c>
      <c r="K369" s="36">
        <v>2.4696270999999999</v>
      </c>
      <c r="L369" s="38"/>
      <c r="M369" s="39">
        <f t="shared" si="101"/>
        <v>-1.499737452971073</v>
      </c>
      <c r="N369" s="39">
        <f t="shared" si="102"/>
        <v>0.90406716758259853</v>
      </c>
      <c r="O369" s="10"/>
      <c r="P369" s="47">
        <f>ABS(P368/P367)</f>
        <v>8.0995044184615853E-3</v>
      </c>
      <c r="Q369" s="47">
        <f>ABS(Q368/Q367)</f>
        <v>3.4829137520743223E-3</v>
      </c>
      <c r="R369" s="9"/>
      <c r="S369" s="39"/>
      <c r="T369" s="39"/>
      <c r="V369" s="46"/>
      <c r="W369" s="48"/>
      <c r="Y369" s="48"/>
      <c r="Z369" s="48"/>
      <c r="AB369" s="48"/>
      <c r="AC369" s="48"/>
      <c r="AE369" s="48"/>
      <c r="AF369" s="48"/>
      <c r="AM369" s="48"/>
      <c r="AN369" s="48"/>
      <c r="AR369" s="49"/>
      <c r="BA369" s="43"/>
      <c r="BB369" s="43"/>
    </row>
    <row r="370" spans="1:62" s="11" customFormat="1">
      <c r="A370" s="6">
        <v>52</v>
      </c>
      <c r="B370" s="7"/>
      <c r="C370" s="7" t="s">
        <v>4</v>
      </c>
      <c r="D370" s="36">
        <v>23.653351000000001</v>
      </c>
      <c r="E370" s="36">
        <v>9.5651864</v>
      </c>
      <c r="F370" s="33">
        <v>9.4280570999999994E-5</v>
      </c>
      <c r="G370" s="36">
        <v>23.863610000000001</v>
      </c>
      <c r="H370" s="36">
        <v>5.3225325000000003</v>
      </c>
      <c r="I370" s="36"/>
      <c r="J370" s="36">
        <v>0.22303962999999999</v>
      </c>
      <c r="K370" s="36">
        <v>2.4728612000000001</v>
      </c>
      <c r="L370" s="38"/>
      <c r="M370" s="39">
        <f t="shared" si="101"/>
        <v>-1.5004058103066193</v>
      </c>
      <c r="N370" s="39">
        <f t="shared" si="102"/>
        <v>0.9053758608015916</v>
      </c>
      <c r="O370" s="10"/>
      <c r="P370" s="50"/>
      <c r="Q370" s="50"/>
      <c r="R370" s="9"/>
      <c r="S370" s="39"/>
      <c r="T370" s="39"/>
      <c r="V370" s="46"/>
      <c r="W370" s="51"/>
      <c r="Y370" s="51"/>
      <c r="Z370" s="51"/>
      <c r="AB370" s="51"/>
      <c r="AC370" s="51"/>
      <c r="AE370" s="51"/>
      <c r="AF370" s="51"/>
      <c r="AK370" s="52"/>
      <c r="AL370" s="52"/>
      <c r="AM370" s="53"/>
      <c r="AN370" s="53"/>
      <c r="AO370" s="53"/>
      <c r="AP370" s="53"/>
      <c r="AQ370" s="53"/>
    </row>
    <row r="371" spans="1:62" s="11" customFormat="1">
      <c r="A371" s="6">
        <v>52</v>
      </c>
      <c r="B371" s="7"/>
      <c r="C371" s="7" t="s">
        <v>5</v>
      </c>
      <c r="D371" s="36">
        <v>20.669767</v>
      </c>
      <c r="E371" s="36">
        <v>8.3462926</v>
      </c>
      <c r="F371" s="33">
        <v>8.1993454999999997E-5</v>
      </c>
      <c r="G371" s="36">
        <v>20.984089999999998</v>
      </c>
      <c r="H371" s="36">
        <v>4.6767647999999999</v>
      </c>
      <c r="I371" s="36"/>
      <c r="J371" s="36">
        <v>0.22287180000000001</v>
      </c>
      <c r="K371" s="36">
        <v>2.4765237999999998</v>
      </c>
      <c r="L371" s="54"/>
      <c r="M371" s="39">
        <f t="shared" si="101"/>
        <v>-1.5011585607257993</v>
      </c>
      <c r="N371" s="39">
        <f t="shared" si="102"/>
        <v>0.90685588333714562</v>
      </c>
      <c r="O371" s="10"/>
      <c r="R371" s="9"/>
      <c r="S371" s="39"/>
      <c r="T371" s="39"/>
      <c r="V371" s="46"/>
      <c r="W371" s="51"/>
      <c r="Y371" s="51"/>
      <c r="Z371" s="51"/>
      <c r="AB371" s="51"/>
      <c r="AC371" s="51"/>
      <c r="AE371" s="51"/>
      <c r="AF371" s="51"/>
      <c r="AK371" s="52"/>
      <c r="AL371" s="52"/>
      <c r="AM371" s="53"/>
      <c r="AN371" s="53"/>
      <c r="AO371" s="53"/>
      <c r="AP371" s="53"/>
      <c r="AQ371" s="53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</row>
    <row r="372" spans="1:62" s="11" customFormat="1">
      <c r="A372" s="6"/>
      <c r="B372" s="7"/>
      <c r="C372" s="7"/>
      <c r="D372" s="36"/>
      <c r="E372" s="36"/>
      <c r="F372" s="36"/>
      <c r="G372" s="36"/>
      <c r="H372" s="36"/>
      <c r="I372" s="36"/>
      <c r="J372" s="55"/>
      <c r="K372" s="55"/>
      <c r="L372" s="9"/>
      <c r="M372" s="9"/>
      <c r="N372" s="9"/>
      <c r="O372" s="9"/>
      <c r="P372" s="9"/>
      <c r="Q372" s="9"/>
      <c r="R372" s="9"/>
      <c r="S372" s="56"/>
      <c r="T372" s="56"/>
      <c r="V372" s="9"/>
    </row>
    <row r="373" spans="1:62" s="11" customFormat="1">
      <c r="A373" s="6">
        <v>53</v>
      </c>
      <c r="B373" s="31">
        <v>43651</v>
      </c>
      <c r="C373" s="26" t="s">
        <v>0</v>
      </c>
      <c r="D373" s="33">
        <v>1.5449753E-3</v>
      </c>
      <c r="E373" s="32">
        <v>6.0262415000000001E-4</v>
      </c>
      <c r="F373" s="33">
        <v>4.9352421000000003E-5</v>
      </c>
      <c r="G373" s="32">
        <v>8.6654815000000002E-4</v>
      </c>
      <c r="H373" s="32">
        <v>1.8484086999999999E-4</v>
      </c>
      <c r="I373" s="32"/>
      <c r="J373" s="32"/>
      <c r="K373" s="32"/>
      <c r="L373" s="9"/>
      <c r="M373" s="9"/>
      <c r="N373" s="9"/>
      <c r="O373" s="10"/>
      <c r="P373" s="9"/>
      <c r="Q373" s="9"/>
      <c r="R373" s="9"/>
      <c r="S373" s="39"/>
      <c r="T373" s="39"/>
      <c r="V373" s="40"/>
    </row>
    <row r="374" spans="1:62" s="11" customFormat="1">
      <c r="A374" s="6">
        <v>53</v>
      </c>
      <c r="B374" s="7"/>
      <c r="C374" s="7" t="s">
        <v>1</v>
      </c>
      <c r="D374" s="36">
        <v>30.442257000000001</v>
      </c>
      <c r="E374" s="36">
        <v>12.346919</v>
      </c>
      <c r="F374" s="33">
        <v>9.9599161999999996E-5</v>
      </c>
      <c r="G374" s="36">
        <v>29.810613</v>
      </c>
      <c r="H374" s="36">
        <v>6.6589165000000001</v>
      </c>
      <c r="I374" s="36"/>
      <c r="J374" s="36">
        <v>0.22337404</v>
      </c>
      <c r="K374" s="36">
        <v>2.4655754000000001</v>
      </c>
      <c r="L374" s="38"/>
      <c r="M374" s="39">
        <f>LN(J374)</f>
        <v>-1.498907603217432</v>
      </c>
      <c r="N374" s="39">
        <f>LN(K374)</f>
        <v>0.9024252082464651</v>
      </c>
      <c r="O374" s="10"/>
      <c r="P374" s="40">
        <f t="array" ref="P374:Q375">LINEST(M374:M378,N374:N378,TRUE,TRUE)</f>
        <v>-0.50199851251636174</v>
      </c>
      <c r="Q374" s="40">
        <v>-1.0458810782904042</v>
      </c>
      <c r="R374" s="9"/>
      <c r="S374" s="41">
        <f>EXP(Q374)*$S$4^P374</f>
        <v>0.21781149729543939</v>
      </c>
      <c r="T374" s="41">
        <f>S374*SQRT(Q375^2+(LN($S$4))^2*P375^2+(P374/$S$4)^2*$T$4^2-2*LN($S$4)*AVERAGE(N374:N378)*P375^2)</f>
        <v>4.8529640499620615E-5</v>
      </c>
      <c r="V374" s="19"/>
      <c r="AN374" s="42"/>
      <c r="AO374" s="43"/>
      <c r="AP374" s="43"/>
      <c r="AQ374" s="43"/>
      <c r="AS374" s="44"/>
      <c r="AT374" s="45"/>
      <c r="AU374" s="45"/>
      <c r="AV374" s="45"/>
      <c r="AW374" s="45"/>
      <c r="AX374" s="45"/>
      <c r="AY374" s="45"/>
      <c r="AZ374" s="45"/>
      <c r="BA374" s="45"/>
      <c r="BB374" s="45"/>
    </row>
    <row r="375" spans="1:62" s="11" customFormat="1">
      <c r="A375" s="6">
        <v>53</v>
      </c>
      <c r="B375" s="7"/>
      <c r="C375" s="7" t="s">
        <v>2</v>
      </c>
      <c r="D375" s="36">
        <v>28.1203</v>
      </c>
      <c r="E375" s="36">
        <v>11.390224999999999</v>
      </c>
      <c r="F375" s="33">
        <v>1.0569501E-4</v>
      </c>
      <c r="G375" s="36">
        <v>27.839655</v>
      </c>
      <c r="H375" s="36">
        <v>6.2146331000000004</v>
      </c>
      <c r="I375" s="36"/>
      <c r="J375" s="36">
        <v>0.22322955</v>
      </c>
      <c r="K375" s="36">
        <v>2.4688105999999999</v>
      </c>
      <c r="L375" s="38"/>
      <c r="M375" s="39">
        <f t="shared" ref="M375:M378" si="103">LN(J375)</f>
        <v>-1.4995546647649729</v>
      </c>
      <c r="N375" s="39">
        <f t="shared" ref="N375:N378" si="104">LN(K375)</f>
        <v>0.90373649620146934</v>
      </c>
      <c r="O375" s="10"/>
      <c r="P375" s="40">
        <v>3.1530946656228593E-3</v>
      </c>
      <c r="Q375" s="40">
        <v>2.8538327978408825E-3</v>
      </c>
      <c r="R375" s="9"/>
      <c r="S375" s="39"/>
      <c r="T375" s="39"/>
      <c r="V375" s="46"/>
      <c r="Y375" s="43"/>
      <c r="AB375" s="43"/>
      <c r="AE375" s="43"/>
    </row>
    <row r="376" spans="1:62" s="11" customFormat="1">
      <c r="A376" s="6">
        <v>53</v>
      </c>
      <c r="B376" s="7"/>
      <c r="C376" s="7" t="s">
        <v>3</v>
      </c>
      <c r="D376" s="36">
        <v>25.804444</v>
      </c>
      <c r="E376" s="36">
        <v>10.438639999999999</v>
      </c>
      <c r="F376" s="33">
        <v>9.7024061999999994E-5</v>
      </c>
      <c r="G376" s="36">
        <v>25.773394</v>
      </c>
      <c r="H376" s="36">
        <v>5.7497350999999997</v>
      </c>
      <c r="I376" s="36"/>
      <c r="J376" s="36">
        <v>0.22308784000000001</v>
      </c>
      <c r="K376" s="36">
        <v>2.4720171999999998</v>
      </c>
      <c r="L376" s="38"/>
      <c r="M376" s="39">
        <f t="shared" si="103"/>
        <v>-1.5001896837354953</v>
      </c>
      <c r="N376" s="39">
        <f t="shared" si="104"/>
        <v>0.90503449750004061</v>
      </c>
      <c r="O376" s="10"/>
      <c r="P376" s="47">
        <f>ABS(P375/P374)</f>
        <v>6.2810836825339996E-3</v>
      </c>
      <c r="Q376" s="47">
        <f>ABS(Q375/Q374)</f>
        <v>2.7286398588506388E-3</v>
      </c>
      <c r="R376" s="9"/>
      <c r="S376" s="39"/>
      <c r="T376" s="39"/>
      <c r="V376" s="46"/>
      <c r="W376" s="48"/>
      <c r="Y376" s="48"/>
      <c r="Z376" s="48"/>
      <c r="AB376" s="48"/>
      <c r="AC376" s="48"/>
      <c r="AE376" s="48"/>
      <c r="AF376" s="48"/>
      <c r="AM376" s="48"/>
      <c r="AN376" s="48"/>
      <c r="AR376" s="49"/>
      <c r="BA376" s="43"/>
      <c r="BB376" s="43"/>
    </row>
    <row r="377" spans="1:62" s="11" customFormat="1">
      <c r="A377" s="6">
        <v>53</v>
      </c>
      <c r="B377" s="7"/>
      <c r="C377" s="7" t="s">
        <v>4</v>
      </c>
      <c r="D377" s="36">
        <v>22.731853999999998</v>
      </c>
      <c r="E377" s="36">
        <v>9.1829765999999999</v>
      </c>
      <c r="F377" s="33">
        <v>8.5557802999999997E-5</v>
      </c>
      <c r="G377" s="36">
        <v>22.882407000000001</v>
      </c>
      <c r="H377" s="36">
        <v>5.1011758</v>
      </c>
      <c r="I377" s="36"/>
      <c r="J377" s="36">
        <v>0.22292973999999999</v>
      </c>
      <c r="K377" s="36">
        <v>2.4754410999999998</v>
      </c>
      <c r="L377" s="38"/>
      <c r="M377" s="39">
        <f t="shared" si="103"/>
        <v>-1.5008986244307108</v>
      </c>
      <c r="N377" s="39">
        <f t="shared" si="104"/>
        <v>0.90641860236318228</v>
      </c>
      <c r="O377" s="10"/>
      <c r="P377" s="50"/>
      <c r="Q377" s="50"/>
      <c r="R377" s="9"/>
      <c r="S377" s="39"/>
      <c r="T377" s="39"/>
      <c r="V377" s="46"/>
      <c r="W377" s="51"/>
      <c r="Y377" s="51"/>
      <c r="Z377" s="51"/>
      <c r="AB377" s="51"/>
      <c r="AC377" s="51"/>
      <c r="AE377" s="51"/>
      <c r="AF377" s="51"/>
      <c r="AK377" s="52"/>
      <c r="AL377" s="52"/>
      <c r="AM377" s="53"/>
      <c r="AN377" s="53"/>
      <c r="AO377" s="53"/>
      <c r="AP377" s="53"/>
      <c r="AQ377" s="53"/>
    </row>
    <row r="378" spans="1:62" s="11" customFormat="1">
      <c r="A378" s="6">
        <v>53</v>
      </c>
      <c r="B378" s="7"/>
      <c r="C378" s="7" t="s">
        <v>5</v>
      </c>
      <c r="D378" s="36">
        <v>20.268951999999999</v>
      </c>
      <c r="E378" s="36">
        <v>8.1765399999999993</v>
      </c>
      <c r="F378" s="33">
        <v>8.1755975E-5</v>
      </c>
      <c r="G378" s="36">
        <v>20.507491999999999</v>
      </c>
      <c r="H378" s="36">
        <v>4.5684468000000003</v>
      </c>
      <c r="I378" s="36"/>
      <c r="J378" s="36">
        <v>0.22276951</v>
      </c>
      <c r="K378" s="36">
        <v>2.4789189</v>
      </c>
      <c r="L378" s="54"/>
      <c r="M378" s="39">
        <f t="shared" si="103"/>
        <v>-1.5016176294858137</v>
      </c>
      <c r="N378" s="39">
        <f t="shared" si="104"/>
        <v>0.90782253771355603</v>
      </c>
      <c r="O378" s="10"/>
      <c r="R378" s="9"/>
      <c r="S378" s="39"/>
      <c r="T378" s="39"/>
      <c r="V378" s="46"/>
      <c r="W378" s="51"/>
      <c r="Y378" s="51"/>
      <c r="Z378" s="51"/>
      <c r="AB378" s="51"/>
      <c r="AC378" s="51"/>
      <c r="AE378" s="51"/>
      <c r="AF378" s="51"/>
      <c r="AK378" s="52"/>
      <c r="AL378" s="52"/>
      <c r="AM378" s="53"/>
      <c r="AN378" s="53"/>
      <c r="AO378" s="53"/>
      <c r="AP378" s="53"/>
      <c r="AQ378" s="53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</row>
    <row r="379" spans="1:62" s="11" customFormat="1">
      <c r="A379" s="6"/>
      <c r="B379" s="7"/>
      <c r="C379" s="7"/>
      <c r="D379" s="36"/>
      <c r="E379" s="36"/>
      <c r="F379" s="36"/>
      <c r="G379" s="36"/>
      <c r="H379" s="36"/>
      <c r="I379" s="36"/>
      <c r="J379" s="55"/>
      <c r="K379" s="55"/>
      <c r="L379" s="9"/>
      <c r="M379" s="9"/>
      <c r="N379" s="9"/>
      <c r="O379" s="9"/>
      <c r="P379" s="9"/>
      <c r="Q379" s="9"/>
      <c r="R379" s="9"/>
      <c r="S379" s="56"/>
      <c r="T379" s="56"/>
      <c r="V379" s="9"/>
    </row>
    <row r="380" spans="1:62" s="11" customFormat="1">
      <c r="A380" s="26">
        <v>54</v>
      </c>
      <c r="B380" s="31">
        <v>43651</v>
      </c>
      <c r="C380" s="26" t="s">
        <v>0</v>
      </c>
      <c r="D380" s="33">
        <v>1.5449753E-3</v>
      </c>
      <c r="E380" s="32">
        <v>6.0262415000000001E-4</v>
      </c>
      <c r="F380" s="33">
        <v>4.9352421000000003E-5</v>
      </c>
      <c r="G380" s="32">
        <v>8.6654815000000002E-4</v>
      </c>
      <c r="H380" s="32">
        <v>1.8484086999999999E-4</v>
      </c>
      <c r="I380" s="32"/>
      <c r="J380" s="32"/>
      <c r="K380" s="32"/>
      <c r="L380" s="9"/>
      <c r="M380" s="9"/>
      <c r="N380" s="9"/>
      <c r="O380" s="10"/>
      <c r="P380" s="9"/>
      <c r="Q380" s="9"/>
      <c r="R380" s="9"/>
      <c r="S380" s="39"/>
      <c r="T380" s="39"/>
      <c r="V380" s="40"/>
    </row>
    <row r="381" spans="1:62" s="11" customFormat="1">
      <c r="A381" s="26">
        <v>54</v>
      </c>
      <c r="B381" s="26"/>
      <c r="C381" s="7" t="s">
        <v>1</v>
      </c>
      <c r="D381" s="36">
        <v>30.606280999999999</v>
      </c>
      <c r="E381" s="36">
        <v>12.404730000000001</v>
      </c>
      <c r="F381" s="33">
        <v>9.8833638000000006E-5</v>
      </c>
      <c r="G381" s="36">
        <v>29.915669000000001</v>
      </c>
      <c r="H381" s="36">
        <v>6.6802188999999998</v>
      </c>
      <c r="I381" s="36"/>
      <c r="J381" s="36">
        <v>0.22330166000000001</v>
      </c>
      <c r="K381" s="36">
        <v>2.4673080000000001</v>
      </c>
      <c r="L381" s="38"/>
      <c r="M381" s="39">
        <f>LN(J381)</f>
        <v>-1.4992316862182915</v>
      </c>
      <c r="N381" s="39">
        <f>LN(K381)</f>
        <v>0.90312767774787195</v>
      </c>
      <c r="O381" s="10"/>
      <c r="P381" s="40">
        <f t="array" ref="P381:Q382">LINEST(M381:M385,N381:N385,TRUE,TRUE)</f>
        <v>-0.50328096332539884</v>
      </c>
      <c r="Q381" s="40">
        <v>-1.0446937960850815</v>
      </c>
      <c r="R381" s="9"/>
      <c r="S381" s="41">
        <f>EXP(Q381)*$S$4^P381</f>
        <v>0.21780398647935548</v>
      </c>
      <c r="T381" s="41">
        <f>S381*SQRT(Q382^2+(LN($S$4))^2*P382^2+(P381/$S$4)^2*$T$4^2-2*LN($S$4)*AVERAGE(N381:N385)*P382^2)</f>
        <v>4.8090237665263224E-5</v>
      </c>
      <c r="V381" s="19"/>
      <c r="AN381" s="42"/>
      <c r="AO381" s="43"/>
      <c r="AP381" s="43"/>
      <c r="AQ381" s="43"/>
      <c r="AS381" s="44"/>
      <c r="AT381" s="45"/>
      <c r="AU381" s="45"/>
      <c r="AV381" s="45"/>
      <c r="AW381" s="45"/>
      <c r="AX381" s="45"/>
      <c r="AY381" s="45"/>
      <c r="AZ381" s="45"/>
      <c r="BA381" s="45"/>
      <c r="BB381" s="45"/>
    </row>
    <row r="382" spans="1:62" s="11" customFormat="1">
      <c r="A382" s="6">
        <v>54</v>
      </c>
      <c r="B382" s="7"/>
      <c r="C382" s="7" t="s">
        <v>2</v>
      </c>
      <c r="D382" s="36">
        <v>28.398455999999999</v>
      </c>
      <c r="E382" s="36">
        <v>11.494273</v>
      </c>
      <c r="F382" s="33">
        <v>1.0442735000000001E-4</v>
      </c>
      <c r="G382" s="36">
        <v>28.081391</v>
      </c>
      <c r="H382" s="36">
        <v>6.2664318000000003</v>
      </c>
      <c r="I382" s="36"/>
      <c r="J382" s="36">
        <v>0.22315241</v>
      </c>
      <c r="K382" s="36">
        <v>2.4706627999999999</v>
      </c>
      <c r="L382" s="38"/>
      <c r="M382" s="39">
        <f t="shared" ref="M382:M385" si="105">LN(J382)</f>
        <v>-1.4999002880548027</v>
      </c>
      <c r="N382" s="39">
        <f t="shared" ref="N382:N385" si="106">LN(K382)</f>
        <v>0.90448645472409739</v>
      </c>
      <c r="O382" s="10"/>
      <c r="P382" s="40">
        <v>3.1277915430270682E-3</v>
      </c>
      <c r="Q382" s="40">
        <v>2.8331914661793153E-3</v>
      </c>
      <c r="R382" s="9"/>
      <c r="S382" s="39"/>
      <c r="T382" s="39"/>
      <c r="V382" s="46"/>
      <c r="Y382" s="43"/>
      <c r="AB382" s="43"/>
      <c r="AE382" s="43"/>
    </row>
    <row r="383" spans="1:62" s="11" customFormat="1">
      <c r="A383" s="6">
        <v>54</v>
      </c>
      <c r="B383" s="7"/>
      <c r="C383" s="7" t="s">
        <v>3</v>
      </c>
      <c r="D383" s="36">
        <v>25.574078</v>
      </c>
      <c r="E383" s="36">
        <v>10.336411999999999</v>
      </c>
      <c r="F383" s="33">
        <v>8.5974845999999995E-5</v>
      </c>
      <c r="G383" s="36">
        <v>25.545629999999999</v>
      </c>
      <c r="H383" s="36">
        <v>5.6965510000000004</v>
      </c>
      <c r="I383" s="36"/>
      <c r="J383" s="36">
        <v>0.22299505</v>
      </c>
      <c r="K383" s="36">
        <v>2.4741762</v>
      </c>
      <c r="L383" s="38"/>
      <c r="M383" s="39">
        <f t="shared" si="105"/>
        <v>-1.5006057050777992</v>
      </c>
      <c r="N383" s="39">
        <f t="shared" si="106"/>
        <v>0.90590749212945332</v>
      </c>
      <c r="O383" s="10"/>
      <c r="P383" s="47">
        <f>ABS(P382/P381)</f>
        <v>6.2148020111080157E-3</v>
      </c>
      <c r="Q383" s="47">
        <f>ABS(Q382/Q381)</f>
        <v>2.7119826659223081E-3</v>
      </c>
      <c r="R383" s="9"/>
      <c r="S383" s="39"/>
      <c r="T383" s="39"/>
      <c r="V383" s="46"/>
      <c r="W383" s="48"/>
      <c r="Y383" s="48"/>
      <c r="Z383" s="48"/>
      <c r="AB383" s="48"/>
      <c r="AC383" s="48"/>
      <c r="AE383" s="48"/>
      <c r="AF383" s="48"/>
      <c r="AM383" s="48"/>
      <c r="AN383" s="48"/>
      <c r="AR383" s="49"/>
      <c r="BA383" s="43"/>
      <c r="BB383" s="43"/>
    </row>
    <row r="384" spans="1:62" s="11" customFormat="1">
      <c r="A384" s="6">
        <v>54</v>
      </c>
      <c r="B384" s="7"/>
      <c r="C384" s="7" t="s">
        <v>4</v>
      </c>
      <c r="D384" s="36">
        <v>22.793310999999999</v>
      </c>
      <c r="E384" s="36">
        <v>9.2009886999999999</v>
      </c>
      <c r="F384" s="33">
        <v>8.1582550000000004E-5</v>
      </c>
      <c r="G384" s="36">
        <v>22.918704000000002</v>
      </c>
      <c r="H384" s="36">
        <v>5.1074980999999999</v>
      </c>
      <c r="I384" s="36"/>
      <c r="J384" s="36">
        <v>0.22285273</v>
      </c>
      <c r="K384" s="36">
        <v>2.4772707999999999</v>
      </c>
      <c r="L384" s="38"/>
      <c r="M384" s="39">
        <f t="shared" si="105"/>
        <v>-1.5012441292719669</v>
      </c>
      <c r="N384" s="39">
        <f t="shared" si="106"/>
        <v>0.90715747032892846</v>
      </c>
      <c r="O384" s="10"/>
      <c r="R384" s="9"/>
      <c r="S384" s="39"/>
      <c r="T384" s="39"/>
      <c r="V384" s="46"/>
      <c r="W384" s="51"/>
      <c r="Y384" s="51"/>
      <c r="Z384" s="51"/>
      <c r="AB384" s="51"/>
      <c r="AC384" s="51"/>
      <c r="AE384" s="51"/>
      <c r="AF384" s="51"/>
      <c r="AK384" s="52"/>
      <c r="AL384" s="52"/>
      <c r="AM384" s="53"/>
      <c r="AN384" s="53"/>
      <c r="AO384" s="53"/>
      <c r="AP384" s="53"/>
      <c r="AQ384" s="53"/>
    </row>
    <row r="385" spans="1:62" s="11" customFormat="1">
      <c r="A385" s="6">
        <v>54</v>
      </c>
      <c r="B385" s="7"/>
      <c r="C385" s="7" t="s">
        <v>5</v>
      </c>
      <c r="D385" s="36">
        <v>20.584685</v>
      </c>
      <c r="E385" s="36">
        <v>8.2993491000000006</v>
      </c>
      <c r="F385" s="33">
        <v>7.2740100000000005E-5</v>
      </c>
      <c r="G385" s="36">
        <v>20.788398000000001</v>
      </c>
      <c r="H385" s="36">
        <v>4.6298456999999997</v>
      </c>
      <c r="I385" s="36"/>
      <c r="J385" s="36">
        <v>0.22271278</v>
      </c>
      <c r="K385" s="36">
        <v>2.4802811</v>
      </c>
      <c r="L385" s="54"/>
      <c r="M385" s="39">
        <f t="shared" si="105"/>
        <v>-1.5018723197465944</v>
      </c>
      <c r="N385" s="39">
        <f t="shared" si="106"/>
        <v>0.90837190052782413</v>
      </c>
      <c r="O385" s="10"/>
      <c r="R385" s="9"/>
      <c r="S385" s="39"/>
      <c r="T385" s="39"/>
      <c r="V385" s="46"/>
      <c r="W385" s="51"/>
      <c r="Y385" s="51"/>
      <c r="Z385" s="51"/>
      <c r="AB385" s="51"/>
      <c r="AC385" s="51"/>
      <c r="AE385" s="51"/>
      <c r="AF385" s="51"/>
      <c r="AK385" s="52"/>
      <c r="AL385" s="52"/>
      <c r="AM385" s="53"/>
      <c r="AN385" s="53"/>
      <c r="AO385" s="53"/>
      <c r="AP385" s="53"/>
      <c r="AQ385" s="53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</row>
    <row r="386" spans="1:62" s="11" customFormat="1">
      <c r="A386" s="6"/>
      <c r="B386" s="7"/>
      <c r="C386" s="7"/>
      <c r="D386" s="36"/>
      <c r="E386" s="36"/>
      <c r="F386" s="36"/>
      <c r="G386" s="36"/>
      <c r="H386" s="36"/>
      <c r="I386" s="36"/>
      <c r="J386" s="55"/>
      <c r="K386" s="55"/>
      <c r="L386" s="9"/>
      <c r="M386" s="9"/>
      <c r="N386" s="9"/>
      <c r="O386" s="9"/>
      <c r="P386" s="9"/>
      <c r="Q386" s="9"/>
      <c r="R386" s="9"/>
      <c r="S386" s="56"/>
      <c r="T386" s="56"/>
      <c r="V386" s="9"/>
    </row>
    <row r="387" spans="1:62" s="11" customFormat="1">
      <c r="A387" s="26">
        <v>55</v>
      </c>
      <c r="B387" s="31">
        <v>43651</v>
      </c>
      <c r="C387" s="26" t="s">
        <v>0</v>
      </c>
      <c r="D387" s="33">
        <v>1.5449753E-3</v>
      </c>
      <c r="E387" s="32">
        <v>6.0262415000000001E-4</v>
      </c>
      <c r="F387" s="33">
        <v>4.9352421000000003E-5</v>
      </c>
      <c r="G387" s="32">
        <v>8.6654815000000002E-4</v>
      </c>
      <c r="H387" s="32">
        <v>1.8484086999999999E-4</v>
      </c>
      <c r="I387" s="32"/>
      <c r="J387" s="32"/>
      <c r="K387" s="32"/>
      <c r="L387" s="9"/>
      <c r="M387" s="9"/>
      <c r="N387" s="9"/>
      <c r="O387" s="10"/>
      <c r="P387" s="9"/>
      <c r="Q387" s="9"/>
      <c r="R387" s="9"/>
      <c r="S387" s="39"/>
      <c r="T387" s="39"/>
      <c r="V387" s="40"/>
    </row>
    <row r="388" spans="1:62" s="11" customFormat="1">
      <c r="A388" s="26">
        <v>55</v>
      </c>
      <c r="B388" s="26"/>
      <c r="C388" s="7" t="s">
        <v>1</v>
      </c>
      <c r="D388" s="36">
        <v>30.953150000000001</v>
      </c>
      <c r="E388" s="36">
        <v>12.539058000000001</v>
      </c>
      <c r="F388" s="33">
        <v>9.6463135000000004E-5</v>
      </c>
      <c r="G388" s="36">
        <v>30.244087</v>
      </c>
      <c r="H388" s="36">
        <v>6.7519017999999997</v>
      </c>
      <c r="I388" s="36"/>
      <c r="J388" s="36">
        <v>0.22324699000000001</v>
      </c>
      <c r="K388" s="36">
        <v>2.4685394999999999</v>
      </c>
      <c r="L388" s="38"/>
      <c r="M388" s="39">
        <f>LN(J388)</f>
        <v>-1.4994765419591973</v>
      </c>
      <c r="N388" s="39">
        <f>LN(K388)</f>
        <v>0.90362668020917314</v>
      </c>
      <c r="O388" s="10"/>
      <c r="P388" s="40">
        <f t="array" ref="P388:Q389">LINEST(M388:M392,N388:N392,TRUE,TRUE)</f>
        <v>-0.50208991858369079</v>
      </c>
      <c r="Q388" s="40">
        <v>-1.0457641987210913</v>
      </c>
      <c r="R388" s="9"/>
      <c r="S388" s="41">
        <f>EXP(Q388)*$S$4^P388</f>
        <v>0.21781798791114326</v>
      </c>
      <c r="T388" s="41">
        <f>S388*SQRT(Q389^2+(LN($S$4))^2*P389^2+(P388/$S$4)^2*$T$4^2-2*LN($S$4)*AVERAGE(N388:N392)*P389^2)</f>
        <v>4.4182640452452287E-5</v>
      </c>
      <c r="V388" s="19"/>
      <c r="AN388" s="42"/>
      <c r="AO388" s="43"/>
      <c r="AP388" s="43"/>
      <c r="AQ388" s="43"/>
      <c r="AS388" s="44"/>
      <c r="AT388" s="45"/>
      <c r="AU388" s="45"/>
      <c r="AV388" s="45"/>
      <c r="AW388" s="45"/>
      <c r="AX388" s="45"/>
      <c r="AY388" s="45"/>
      <c r="AZ388" s="45"/>
      <c r="BA388" s="45"/>
      <c r="BB388" s="45"/>
    </row>
    <row r="389" spans="1:62" s="11" customFormat="1">
      <c r="A389" s="6">
        <v>55</v>
      </c>
      <c r="B389" s="7"/>
      <c r="C389" s="7" t="s">
        <v>2</v>
      </c>
      <c r="D389" s="36">
        <v>28.325225</v>
      </c>
      <c r="E389" s="36">
        <v>11.458966999999999</v>
      </c>
      <c r="F389" s="33">
        <v>1.0504772E-4</v>
      </c>
      <c r="G389" s="36">
        <v>27.999687000000002</v>
      </c>
      <c r="H389" s="36">
        <v>6.2467015999999997</v>
      </c>
      <c r="I389" s="36"/>
      <c r="J389" s="36">
        <v>0.22309875000000001</v>
      </c>
      <c r="K389" s="36">
        <v>2.4718889000000002</v>
      </c>
      <c r="L389" s="38"/>
      <c r="M389" s="39">
        <f t="shared" ref="M389:M392" si="107">LN(J389)</f>
        <v>-1.5001407804280151</v>
      </c>
      <c r="N389" s="39">
        <f t="shared" ref="N389:N392" si="108">LN(K389)</f>
        <v>0.90498259521976532</v>
      </c>
      <c r="O389" s="10"/>
      <c r="P389" s="40">
        <v>2.5485975833036863E-3</v>
      </c>
      <c r="Q389" s="40">
        <v>2.3095721205879313E-3</v>
      </c>
      <c r="R389" s="9"/>
      <c r="S389" s="39"/>
      <c r="T389" s="39"/>
      <c r="V389" s="46"/>
      <c r="Y389" s="43"/>
      <c r="AB389" s="43"/>
      <c r="AE389" s="43"/>
    </row>
    <row r="390" spans="1:62" s="11" customFormat="1">
      <c r="A390" s="6">
        <v>55</v>
      </c>
      <c r="B390" s="7"/>
      <c r="C390" s="7" t="s">
        <v>3</v>
      </c>
      <c r="D390" s="36">
        <v>26.190653000000001</v>
      </c>
      <c r="E390" s="36">
        <v>10.583686</v>
      </c>
      <c r="F390" s="33">
        <v>9.3227025999999998E-5</v>
      </c>
      <c r="G390" s="36">
        <v>26.093755000000002</v>
      </c>
      <c r="H390" s="36">
        <v>5.8182846000000001</v>
      </c>
      <c r="I390" s="36"/>
      <c r="J390" s="36">
        <v>0.22297607999999999</v>
      </c>
      <c r="K390" s="36">
        <v>2.4746286</v>
      </c>
      <c r="L390" s="38"/>
      <c r="M390" s="39">
        <f t="shared" si="107"/>
        <v>-1.5006907778492653</v>
      </c>
      <c r="N390" s="39">
        <f t="shared" si="108"/>
        <v>0.90609032415437374</v>
      </c>
      <c r="O390" s="10"/>
      <c r="P390" s="47">
        <f>ABS(P389/P388)</f>
        <v>5.0759784034159483E-3</v>
      </c>
      <c r="Q390" s="47">
        <f>ABS(Q389/Q388)</f>
        <v>2.2085018051032955E-3</v>
      </c>
      <c r="R390" s="9"/>
      <c r="S390" s="39"/>
      <c r="T390" s="39"/>
      <c r="V390" s="46"/>
      <c r="W390" s="48"/>
      <c r="Y390" s="48"/>
      <c r="Z390" s="48"/>
      <c r="AB390" s="48"/>
      <c r="AC390" s="48"/>
      <c r="AE390" s="48"/>
      <c r="AF390" s="48"/>
      <c r="AM390" s="48"/>
      <c r="AN390" s="48"/>
      <c r="AR390" s="49"/>
      <c r="BA390" s="43"/>
      <c r="BB390" s="43"/>
    </row>
    <row r="391" spans="1:62" s="11" customFormat="1">
      <c r="A391" s="6">
        <v>55</v>
      </c>
      <c r="B391" s="7"/>
      <c r="C391" s="7" t="s">
        <v>4</v>
      </c>
      <c r="D391" s="36">
        <v>23.163467000000001</v>
      </c>
      <c r="E391" s="36">
        <v>9.3481205000000003</v>
      </c>
      <c r="F391" s="33">
        <v>8.4748395999999999E-5</v>
      </c>
      <c r="G391" s="36">
        <v>23.245739</v>
      </c>
      <c r="H391" s="36">
        <v>5.1797580999999999</v>
      </c>
      <c r="I391" s="36"/>
      <c r="J391" s="36">
        <v>0.22282588</v>
      </c>
      <c r="K391" s="36">
        <v>2.4778815000000001</v>
      </c>
      <c r="L391" s="38"/>
      <c r="M391" s="39">
        <f t="shared" si="107"/>
        <v>-1.501364619685597</v>
      </c>
      <c r="N391" s="39">
        <f t="shared" si="108"/>
        <v>0.90740396124025413</v>
      </c>
      <c r="O391" s="10"/>
      <c r="P391" s="50"/>
      <c r="Q391" s="50"/>
      <c r="R391" s="9"/>
      <c r="S391" s="39"/>
      <c r="T391" s="39"/>
      <c r="V391" s="46"/>
      <c r="W391" s="51"/>
      <c r="Y391" s="51"/>
      <c r="Z391" s="51"/>
      <c r="AB391" s="51"/>
      <c r="AC391" s="51"/>
      <c r="AE391" s="51"/>
      <c r="AF391" s="51"/>
      <c r="AK391" s="52"/>
      <c r="AL391" s="52"/>
      <c r="AM391" s="53"/>
      <c r="AN391" s="53"/>
      <c r="AO391" s="53"/>
      <c r="AP391" s="53"/>
      <c r="AQ391" s="53"/>
    </row>
    <row r="392" spans="1:62" s="11" customFormat="1">
      <c r="A392" s="6">
        <v>55</v>
      </c>
      <c r="B392" s="7"/>
      <c r="C392" s="7" t="s">
        <v>5</v>
      </c>
      <c r="D392" s="36">
        <v>19.886620000000001</v>
      </c>
      <c r="E392" s="36">
        <v>8.0132700999999997</v>
      </c>
      <c r="F392" s="33">
        <v>6.3751605999999998E-5</v>
      </c>
      <c r="G392" s="36">
        <v>20.059463000000001</v>
      </c>
      <c r="H392" s="36">
        <v>4.4662877999999999</v>
      </c>
      <c r="I392" s="36"/>
      <c r="J392" s="36">
        <v>0.22265196000000001</v>
      </c>
      <c r="K392" s="36">
        <v>2.4817195999999999</v>
      </c>
      <c r="L392" s="54"/>
      <c r="M392" s="39">
        <f t="shared" si="107"/>
        <v>-1.5021454441990514</v>
      </c>
      <c r="N392" s="39">
        <f t="shared" si="108"/>
        <v>0.90895170699189776</v>
      </c>
      <c r="O392" s="10"/>
      <c r="R392" s="9"/>
      <c r="S392" s="39"/>
      <c r="T392" s="39"/>
      <c r="V392" s="46"/>
      <c r="W392" s="51"/>
      <c r="Y392" s="51"/>
      <c r="Z392" s="51"/>
      <c r="AB392" s="51"/>
      <c r="AC392" s="51"/>
      <c r="AE392" s="51"/>
      <c r="AF392" s="51"/>
      <c r="AK392" s="52"/>
      <c r="AL392" s="52"/>
      <c r="AM392" s="53"/>
      <c r="AN392" s="53"/>
      <c r="AO392" s="53"/>
      <c r="AP392" s="53"/>
      <c r="AQ392" s="53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</row>
    <row r="393" spans="1:62" s="11" customFormat="1">
      <c r="A393" s="6"/>
      <c r="B393" s="7"/>
      <c r="C393" s="7"/>
      <c r="D393" s="36"/>
      <c r="E393" s="36"/>
      <c r="F393" s="36"/>
      <c r="G393" s="36"/>
      <c r="H393" s="36"/>
      <c r="I393" s="36"/>
      <c r="J393" s="55"/>
      <c r="K393" s="55"/>
      <c r="L393" s="9"/>
      <c r="M393" s="9"/>
      <c r="N393" s="9"/>
      <c r="O393" s="9"/>
      <c r="P393" s="9"/>
      <c r="Q393" s="9"/>
      <c r="R393" s="9"/>
      <c r="S393" s="56"/>
      <c r="T393" s="56"/>
      <c r="V393" s="9"/>
    </row>
    <row r="394" spans="1:62" s="11" customFormat="1">
      <c r="A394" s="26">
        <v>56</v>
      </c>
      <c r="B394" s="31">
        <v>43651</v>
      </c>
      <c r="C394" s="26" t="s">
        <v>0</v>
      </c>
      <c r="D394" s="33">
        <v>1.5449753E-3</v>
      </c>
      <c r="E394" s="32">
        <v>6.0262415000000001E-4</v>
      </c>
      <c r="F394" s="33">
        <v>4.9352421000000003E-5</v>
      </c>
      <c r="G394" s="32">
        <v>8.6654815000000002E-4</v>
      </c>
      <c r="H394" s="32">
        <v>1.8484086999999999E-4</v>
      </c>
      <c r="I394" s="32"/>
      <c r="J394" s="32"/>
      <c r="K394" s="32"/>
      <c r="L394" s="9"/>
      <c r="M394" s="9"/>
      <c r="N394" s="9"/>
      <c r="O394" s="10"/>
      <c r="P394" s="9"/>
      <c r="Q394" s="9"/>
      <c r="R394" s="9"/>
      <c r="S394" s="39"/>
      <c r="T394" s="39"/>
      <c r="V394" s="40"/>
    </row>
    <row r="395" spans="1:62" s="11" customFormat="1">
      <c r="A395" s="26">
        <v>56</v>
      </c>
      <c r="B395" s="26"/>
      <c r="C395" s="7" t="s">
        <v>1</v>
      </c>
      <c r="D395" s="32">
        <v>30.891507000000001</v>
      </c>
      <c r="E395" s="32">
        <v>12.509753</v>
      </c>
      <c r="F395" s="33">
        <v>9.9246510999999996E-5</v>
      </c>
      <c r="G395" s="32">
        <v>30.159949999999998</v>
      </c>
      <c r="H395" s="32">
        <v>6.7320536999999998</v>
      </c>
      <c r="I395" s="32"/>
      <c r="J395" s="32">
        <v>0.22321119</v>
      </c>
      <c r="K395" s="32">
        <v>2.4694072999999999</v>
      </c>
      <c r="L395" s="38"/>
      <c r="M395" s="39">
        <f>LN(J395)</f>
        <v>-1.4996369153230664</v>
      </c>
      <c r="N395" s="39">
        <f>LN(K395)</f>
        <v>0.90397816233082506</v>
      </c>
      <c r="O395" s="10"/>
      <c r="P395" s="40">
        <f t="array" ref="P395:Q396">LINEST(M395:M399,N395:N399,TRUE,TRUE)</f>
        <v>-0.50322293806674512</v>
      </c>
      <c r="Q395" s="40">
        <v>-1.0447276001828283</v>
      </c>
      <c r="R395" s="9"/>
      <c r="S395" s="41">
        <f>EXP(Q395)*$S$4^P395</f>
        <v>0.21780866396510129</v>
      </c>
      <c r="T395" s="41">
        <f>S395*SQRT(Q396^2+(LN($S$4))^2*P396^2+(P395/$S$4)^2*$T$4^2-2*LN($S$4)*AVERAGE(N395:N399)*P396^2)</f>
        <v>4.1510575782855077E-5</v>
      </c>
      <c r="V395" s="19"/>
      <c r="AN395" s="42"/>
      <c r="AO395" s="43"/>
      <c r="AP395" s="43"/>
      <c r="AQ395" s="43"/>
      <c r="AS395" s="44"/>
      <c r="AT395" s="45"/>
      <c r="AU395" s="45"/>
      <c r="AV395" s="45"/>
      <c r="AW395" s="45"/>
      <c r="AX395" s="45"/>
      <c r="AY395" s="45"/>
      <c r="AZ395" s="45"/>
      <c r="BA395" s="45"/>
      <c r="BB395" s="45"/>
    </row>
    <row r="396" spans="1:62" s="11" customFormat="1">
      <c r="A396" s="6">
        <v>56</v>
      </c>
      <c r="B396" s="7"/>
      <c r="C396" s="7" t="s">
        <v>2</v>
      </c>
      <c r="D396" s="32">
        <v>27.665883000000001</v>
      </c>
      <c r="E396" s="32">
        <v>11.186567</v>
      </c>
      <c r="F396" s="33">
        <v>1.0675562999999999E-4</v>
      </c>
      <c r="G396" s="32">
        <v>27.369289999999999</v>
      </c>
      <c r="H396" s="32">
        <v>6.1045822999999997</v>
      </c>
      <c r="I396" s="32"/>
      <c r="J396" s="32">
        <v>0.22304491000000001</v>
      </c>
      <c r="K396" s="32">
        <v>2.4731361000000001</v>
      </c>
      <c r="L396" s="38"/>
      <c r="M396" s="39">
        <f t="shared" ref="M396:M399" si="109">LN(J396)</f>
        <v>-1.5003821376637601</v>
      </c>
      <c r="N396" s="39">
        <f t="shared" ref="N396:N399" si="110">LN(K396)</f>
        <v>0.90548702139615278</v>
      </c>
      <c r="O396" s="10"/>
      <c r="P396" s="40">
        <v>2.0717987828968039E-3</v>
      </c>
      <c r="Q396" s="40">
        <v>1.8784335971700125E-3</v>
      </c>
      <c r="R396" s="9"/>
      <c r="S396" s="39"/>
      <c r="T396" s="39"/>
      <c r="V396" s="46"/>
      <c r="Y396" s="43"/>
      <c r="AB396" s="43"/>
      <c r="AE396" s="43"/>
    </row>
    <row r="397" spans="1:62" s="11" customFormat="1">
      <c r="A397" s="6">
        <v>56</v>
      </c>
      <c r="B397" s="7"/>
      <c r="C397" s="7" t="s">
        <v>3</v>
      </c>
      <c r="D397" s="32">
        <v>25.303180000000001</v>
      </c>
      <c r="E397" s="32">
        <v>10.219566</v>
      </c>
      <c r="F397" s="33">
        <v>9.1359706000000002E-5</v>
      </c>
      <c r="G397" s="32">
        <v>25.229232</v>
      </c>
      <c r="H397" s="32">
        <v>5.6239838000000004</v>
      </c>
      <c r="I397" s="32"/>
      <c r="J397" s="32">
        <v>0.22291527</v>
      </c>
      <c r="K397" s="32">
        <v>2.4759574999999998</v>
      </c>
      <c r="L397" s="38"/>
      <c r="M397" s="39">
        <f t="shared" si="109"/>
        <v>-1.5009635348802191</v>
      </c>
      <c r="N397" s="39">
        <f t="shared" si="110"/>
        <v>0.90662718989312674</v>
      </c>
      <c r="O397" s="10"/>
      <c r="P397" s="47">
        <f>ABS(P396/P395)</f>
        <v>4.1170595101569282E-3</v>
      </c>
      <c r="Q397" s="47">
        <f>ABS(Q396/Q395)</f>
        <v>1.7980127995482122E-3</v>
      </c>
      <c r="R397" s="9"/>
      <c r="S397" s="39"/>
      <c r="T397" s="39"/>
      <c r="V397" s="46"/>
      <c r="W397" s="48"/>
      <c r="Y397" s="48"/>
      <c r="Z397" s="48"/>
      <c r="AB397" s="48"/>
      <c r="AC397" s="48"/>
      <c r="AE397" s="48"/>
      <c r="AF397" s="48"/>
      <c r="AM397" s="48"/>
      <c r="AN397" s="48"/>
      <c r="AR397" s="49"/>
      <c r="BA397" s="43"/>
      <c r="BB397" s="43"/>
    </row>
    <row r="398" spans="1:62" s="11" customFormat="1">
      <c r="A398" s="6">
        <v>56</v>
      </c>
      <c r="B398" s="7"/>
      <c r="C398" s="7" t="s">
        <v>4</v>
      </c>
      <c r="D398" s="32">
        <v>22.320218000000001</v>
      </c>
      <c r="E398" s="32">
        <v>9.0022400999999999</v>
      </c>
      <c r="F398" s="33">
        <v>8.3721730000000004E-5</v>
      </c>
      <c r="G398" s="32">
        <v>22.413518</v>
      </c>
      <c r="H398" s="32">
        <v>4.9928543999999997</v>
      </c>
      <c r="I398" s="32"/>
      <c r="J398" s="32">
        <v>0.22276061</v>
      </c>
      <c r="K398" s="32">
        <v>2.4794138999999999</v>
      </c>
      <c r="L398" s="38"/>
      <c r="M398" s="39">
        <f t="shared" si="109"/>
        <v>-1.5016575818912816</v>
      </c>
      <c r="N398" s="39">
        <f t="shared" si="110"/>
        <v>0.90802220160124192</v>
      </c>
      <c r="O398" s="10"/>
      <c r="P398" s="50"/>
      <c r="Q398" s="50"/>
      <c r="R398" s="9"/>
      <c r="S398" s="39"/>
      <c r="T398" s="39"/>
      <c r="V398" s="46"/>
      <c r="W398" s="51"/>
      <c r="Y398" s="51"/>
      <c r="Z398" s="51"/>
      <c r="AB398" s="51"/>
      <c r="AC398" s="51"/>
      <c r="AE398" s="51"/>
      <c r="AF398" s="51"/>
      <c r="AK398" s="52"/>
      <c r="AL398" s="52"/>
      <c r="AM398" s="53"/>
      <c r="AN398" s="53"/>
      <c r="AO398" s="53"/>
      <c r="AP398" s="53"/>
      <c r="AQ398" s="53"/>
    </row>
    <row r="399" spans="1:62" s="11" customFormat="1">
      <c r="A399" s="6">
        <v>56</v>
      </c>
      <c r="B399" s="7"/>
      <c r="C399" s="7" t="s">
        <v>5</v>
      </c>
      <c r="D399" s="32">
        <v>20.036697</v>
      </c>
      <c r="E399" s="32">
        <v>8.0716199999999994</v>
      </c>
      <c r="F399" s="33">
        <v>6.5635045000000001E-5</v>
      </c>
      <c r="G399" s="32">
        <v>20.189558000000002</v>
      </c>
      <c r="H399" s="32">
        <v>4.4946777999999998</v>
      </c>
      <c r="I399" s="32"/>
      <c r="J399" s="32">
        <v>0.2226234</v>
      </c>
      <c r="K399" s="32">
        <v>2.4823754</v>
      </c>
      <c r="L399" s="54"/>
      <c r="M399" s="39">
        <f t="shared" si="109"/>
        <v>-1.5022737243717481</v>
      </c>
      <c r="N399" s="39">
        <f t="shared" si="110"/>
        <v>0.90921592433818754</v>
      </c>
      <c r="O399" s="10"/>
      <c r="R399" s="9"/>
      <c r="S399" s="39"/>
      <c r="T399" s="39"/>
      <c r="V399" s="46"/>
      <c r="W399" s="51"/>
      <c r="Y399" s="51"/>
      <c r="Z399" s="51"/>
      <c r="AB399" s="51"/>
      <c r="AC399" s="51"/>
      <c r="AE399" s="51"/>
      <c r="AF399" s="51"/>
      <c r="AK399" s="52"/>
      <c r="AL399" s="52"/>
      <c r="AM399" s="53"/>
      <c r="AN399" s="53"/>
      <c r="AO399" s="53"/>
      <c r="AP399" s="53"/>
      <c r="AQ399" s="53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</row>
    <row r="400" spans="1:62" s="11" customFormat="1">
      <c r="A400" s="6"/>
      <c r="B400" s="7"/>
      <c r="C400" s="7"/>
      <c r="D400" s="36"/>
      <c r="E400" s="36"/>
      <c r="F400" s="36"/>
      <c r="G400" s="36"/>
      <c r="H400" s="36"/>
      <c r="I400" s="36"/>
      <c r="J400" s="55"/>
      <c r="K400" s="55"/>
      <c r="L400" s="9"/>
      <c r="M400" s="9"/>
      <c r="N400" s="9"/>
      <c r="O400" s="9"/>
      <c r="P400" s="9"/>
      <c r="Q400" s="9"/>
      <c r="R400" s="9"/>
      <c r="S400" s="56"/>
      <c r="T400" s="56"/>
      <c r="V400" s="9"/>
    </row>
    <row r="401" spans="1:62" s="11" customFormat="1">
      <c r="A401" s="26">
        <v>57</v>
      </c>
      <c r="B401" s="31">
        <v>43651</v>
      </c>
      <c r="C401" s="26" t="s">
        <v>0</v>
      </c>
      <c r="D401" s="33">
        <v>1.5449753E-3</v>
      </c>
      <c r="E401" s="32">
        <v>6.0262415000000001E-4</v>
      </c>
      <c r="F401" s="33">
        <v>4.9352421000000003E-5</v>
      </c>
      <c r="G401" s="32">
        <v>8.6654815000000002E-4</v>
      </c>
      <c r="H401" s="32">
        <v>1.8484086999999999E-4</v>
      </c>
      <c r="I401" s="32"/>
      <c r="J401" s="32"/>
      <c r="K401" s="32"/>
      <c r="L401" s="9"/>
      <c r="M401" s="9"/>
      <c r="N401" s="9"/>
      <c r="O401" s="10"/>
      <c r="P401" s="9"/>
      <c r="Q401" s="9"/>
      <c r="R401" s="9"/>
      <c r="S401" s="39"/>
      <c r="T401" s="39"/>
      <c r="V401" s="40"/>
    </row>
    <row r="402" spans="1:62" s="11" customFormat="1">
      <c r="A402" s="26">
        <v>57</v>
      </c>
      <c r="B402" s="26"/>
      <c r="C402" s="7" t="s">
        <v>1</v>
      </c>
      <c r="D402" s="32">
        <v>31.334938999999999</v>
      </c>
      <c r="E402" s="32">
        <v>12.687113</v>
      </c>
      <c r="F402" s="33">
        <v>9.3338459000000002E-5</v>
      </c>
      <c r="G402" s="32">
        <v>30.579118000000001</v>
      </c>
      <c r="H402" s="32">
        <v>6.8249779999999998</v>
      </c>
      <c r="I402" s="32"/>
      <c r="J402" s="32">
        <v>0.22319073</v>
      </c>
      <c r="K402" s="32">
        <v>2.4698264999999999</v>
      </c>
      <c r="L402" s="38"/>
      <c r="M402" s="39">
        <f>LN(J402)</f>
        <v>-1.4997285815955337</v>
      </c>
      <c r="N402" s="39">
        <f>LN(K402)</f>
        <v>0.9041479052577569</v>
      </c>
      <c r="O402" s="10"/>
      <c r="P402" s="40">
        <f t="array" ref="P402:Q403">LINEST(M402:M406,N402:N406,TRUE,TRUE)</f>
        <v>-0.50372936056782613</v>
      </c>
      <c r="Q402" s="40">
        <v>-1.0442661053756919</v>
      </c>
      <c r="R402" s="9"/>
      <c r="S402" s="41">
        <f>EXP(Q402)*$S$4^P402</f>
        <v>0.21780409786258054</v>
      </c>
      <c r="T402" s="41">
        <f>S402*SQRT(Q403^2+(LN($S$4))^2*P403^2+(P402/$S$4)^2*$T$4^2-2*LN($S$4)*AVERAGE(N402:N406)*P403^2)</f>
        <v>5.3351498665477642E-5</v>
      </c>
      <c r="V402" s="19"/>
      <c r="AN402" s="42"/>
      <c r="AO402" s="43"/>
      <c r="AP402" s="43"/>
      <c r="AQ402" s="43"/>
      <c r="AS402" s="44"/>
      <c r="AT402" s="45"/>
      <c r="AU402" s="45"/>
      <c r="AV402" s="45"/>
      <c r="AW402" s="45"/>
      <c r="AX402" s="45"/>
      <c r="AY402" s="45"/>
      <c r="AZ402" s="45"/>
      <c r="BA402" s="45"/>
      <c r="BB402" s="45"/>
    </row>
    <row r="403" spans="1:62" s="11" customFormat="1">
      <c r="A403" s="6">
        <v>57</v>
      </c>
      <c r="B403" s="7"/>
      <c r="C403" s="7" t="s">
        <v>2</v>
      </c>
      <c r="D403" s="36">
        <v>28.492450000000002</v>
      </c>
      <c r="E403" s="36">
        <v>11.52042</v>
      </c>
      <c r="F403" s="33">
        <v>1.0244924E-4</v>
      </c>
      <c r="G403" s="36">
        <v>28.14339</v>
      </c>
      <c r="H403" s="36">
        <v>6.2771759999999999</v>
      </c>
      <c r="I403" s="36"/>
      <c r="J403" s="36">
        <v>0.22304255000000001</v>
      </c>
      <c r="K403" s="36">
        <v>2.4732159999999999</v>
      </c>
      <c r="L403" s="38"/>
      <c r="M403" s="39">
        <f t="shared" ref="M403:M406" si="111">LN(J403)</f>
        <v>-1.5003927185485042</v>
      </c>
      <c r="N403" s="39">
        <f t="shared" ref="N403:N406" si="112">LN(K403)</f>
        <v>0.90551932803279789</v>
      </c>
      <c r="O403" s="10"/>
      <c r="P403" s="40">
        <v>3.943663169574175E-3</v>
      </c>
      <c r="Q403" s="40">
        <v>3.5763068539626636E-3</v>
      </c>
      <c r="R403" s="9"/>
      <c r="S403" s="39"/>
      <c r="T403" s="39"/>
      <c r="V403" s="46"/>
      <c r="Y403" s="43"/>
      <c r="AB403" s="43"/>
      <c r="AE403" s="43"/>
    </row>
    <row r="404" spans="1:62" s="11" customFormat="1">
      <c r="A404" s="6">
        <v>57</v>
      </c>
      <c r="B404" s="7"/>
      <c r="C404" s="7" t="s">
        <v>3</v>
      </c>
      <c r="D404" s="36">
        <v>25.405660000000001</v>
      </c>
      <c r="E404" s="36">
        <v>10.258614</v>
      </c>
      <c r="F404" s="33">
        <v>9.0656982E-5</v>
      </c>
      <c r="G404" s="36">
        <v>25.324079999999999</v>
      </c>
      <c r="H404" s="36">
        <v>5.6445951000000001</v>
      </c>
      <c r="I404" s="36"/>
      <c r="J404" s="36">
        <v>0.22289428</v>
      </c>
      <c r="K404" s="36">
        <v>2.4765223000000001</v>
      </c>
      <c r="L404" s="38"/>
      <c r="M404" s="39">
        <f t="shared" si="111"/>
        <v>-1.5010577006513</v>
      </c>
      <c r="N404" s="39">
        <f t="shared" si="112"/>
        <v>0.9068552776492641</v>
      </c>
      <c r="O404" s="10"/>
      <c r="P404" s="47">
        <f>ABS(P403/P402)</f>
        <v>7.8289325147311295E-3</v>
      </c>
      <c r="Q404" s="47">
        <f>ABS(Q403/Q402)</f>
        <v>3.4247083531223381E-3</v>
      </c>
      <c r="R404" s="9"/>
      <c r="S404" s="39"/>
      <c r="T404" s="39"/>
      <c r="V404" s="46"/>
      <c r="W404" s="48"/>
      <c r="Y404" s="48"/>
      <c r="Z404" s="48"/>
      <c r="AB404" s="48"/>
      <c r="AC404" s="48"/>
      <c r="AE404" s="48"/>
      <c r="AF404" s="48"/>
      <c r="AM404" s="48"/>
      <c r="AN404" s="48"/>
      <c r="AR404" s="49"/>
      <c r="BA404" s="43"/>
      <c r="BB404" s="43"/>
    </row>
    <row r="405" spans="1:62" s="11" customFormat="1">
      <c r="A405" s="6">
        <v>57</v>
      </c>
      <c r="B405" s="7"/>
      <c r="C405" s="7" t="s">
        <v>4</v>
      </c>
      <c r="D405" s="36">
        <v>22.601990000000001</v>
      </c>
      <c r="E405" s="36">
        <v>9.1146642999999994</v>
      </c>
      <c r="F405" s="33">
        <v>8.3869910000000002E-5</v>
      </c>
      <c r="G405" s="36">
        <v>22.680126000000001</v>
      </c>
      <c r="H405" s="36">
        <v>5.0518771999999998</v>
      </c>
      <c r="I405" s="36"/>
      <c r="J405" s="36">
        <v>0.22274448999999999</v>
      </c>
      <c r="K405" s="36">
        <v>2.4797429000000002</v>
      </c>
      <c r="L405" s="38"/>
      <c r="M405" s="39">
        <f t="shared" si="111"/>
        <v>-1.5017299491885674</v>
      </c>
      <c r="N405" s="39">
        <f t="shared" si="112"/>
        <v>0.90815488544801315</v>
      </c>
      <c r="O405" s="10"/>
      <c r="P405" s="50"/>
      <c r="Q405" s="50"/>
      <c r="R405" s="9"/>
      <c r="S405" s="39"/>
      <c r="T405" s="39"/>
      <c r="V405" s="46"/>
      <c r="W405" s="51"/>
      <c r="Y405" s="51"/>
      <c r="Z405" s="51"/>
      <c r="AB405" s="51"/>
      <c r="AC405" s="51"/>
      <c r="AE405" s="51"/>
      <c r="AF405" s="51"/>
      <c r="AK405" s="52"/>
      <c r="AL405" s="52"/>
      <c r="AM405" s="53"/>
      <c r="AN405" s="53"/>
      <c r="AO405" s="53"/>
      <c r="AP405" s="53"/>
      <c r="AQ405" s="53"/>
    </row>
    <row r="406" spans="1:62" s="11" customFormat="1">
      <c r="A406" s="6">
        <v>57</v>
      </c>
      <c r="B406" s="7"/>
      <c r="C406" s="7" t="s">
        <v>5</v>
      </c>
      <c r="D406" s="36">
        <v>19.850721</v>
      </c>
      <c r="E406" s="36">
        <v>7.9939562999999998</v>
      </c>
      <c r="F406" s="33">
        <v>6.3572819999999997E-5</v>
      </c>
      <c r="G406" s="36">
        <v>20.002230000000001</v>
      </c>
      <c r="H406" s="36">
        <v>4.4521914999999996</v>
      </c>
      <c r="I406" s="36"/>
      <c r="J406" s="36">
        <v>0.22258443</v>
      </c>
      <c r="K406" s="36">
        <v>2.4832233000000001</v>
      </c>
      <c r="L406" s="54"/>
      <c r="M406" s="39">
        <f t="shared" si="111"/>
        <v>-1.5024487886786788</v>
      </c>
      <c r="N406" s="39">
        <f t="shared" si="112"/>
        <v>0.90955743401686573</v>
      </c>
      <c r="O406" s="10"/>
      <c r="R406" s="9"/>
      <c r="S406" s="39"/>
      <c r="T406" s="39"/>
      <c r="V406" s="46"/>
      <c r="W406" s="51"/>
      <c r="Y406" s="51"/>
      <c r="Z406" s="51"/>
      <c r="AB406" s="51"/>
      <c r="AC406" s="51"/>
      <c r="AE406" s="51"/>
      <c r="AF406" s="51"/>
      <c r="AK406" s="52"/>
      <c r="AL406" s="52"/>
      <c r="AM406" s="53"/>
      <c r="AN406" s="53"/>
      <c r="AO406" s="53"/>
      <c r="AP406" s="53"/>
      <c r="AQ406" s="53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</row>
    <row r="407" spans="1:62" s="11" customFormat="1">
      <c r="A407" s="6"/>
      <c r="B407" s="7"/>
      <c r="C407" s="7"/>
      <c r="D407" s="36"/>
      <c r="E407" s="36"/>
      <c r="F407" s="36"/>
      <c r="G407" s="36"/>
      <c r="H407" s="36"/>
      <c r="I407" s="36"/>
      <c r="J407" s="55"/>
      <c r="K407" s="55"/>
      <c r="L407" s="9"/>
      <c r="M407" s="9"/>
      <c r="N407" s="9"/>
      <c r="O407" s="9"/>
      <c r="P407" s="9"/>
      <c r="Q407" s="9"/>
      <c r="R407" s="9"/>
      <c r="S407" s="56"/>
      <c r="T407" s="56"/>
      <c r="V407" s="9"/>
    </row>
    <row r="408" spans="1:62" s="11" customFormat="1">
      <c r="A408" s="26">
        <v>58</v>
      </c>
      <c r="B408" s="31">
        <v>43651</v>
      </c>
      <c r="C408" s="26" t="s">
        <v>0</v>
      </c>
      <c r="D408" s="33">
        <v>1.5449753E-3</v>
      </c>
      <c r="E408" s="32">
        <v>6.0262415000000001E-4</v>
      </c>
      <c r="F408" s="33">
        <v>4.9352421000000003E-5</v>
      </c>
      <c r="G408" s="32">
        <v>8.6654815000000002E-4</v>
      </c>
      <c r="H408" s="32">
        <v>1.8484086999999999E-4</v>
      </c>
      <c r="I408" s="32"/>
      <c r="J408" s="32"/>
      <c r="K408" s="32"/>
      <c r="L408" s="9"/>
      <c r="M408" s="9"/>
      <c r="N408" s="9"/>
      <c r="O408" s="10"/>
      <c r="P408" s="9"/>
      <c r="Q408" s="9"/>
      <c r="R408" s="9"/>
      <c r="S408" s="39"/>
      <c r="T408" s="39"/>
      <c r="V408" s="40"/>
    </row>
    <row r="409" spans="1:62" s="11" customFormat="1">
      <c r="A409" s="26">
        <v>58</v>
      </c>
      <c r="B409" s="26"/>
      <c r="C409" s="7" t="s">
        <v>1</v>
      </c>
      <c r="D409" s="36">
        <v>31.492153999999999</v>
      </c>
      <c r="E409" s="36">
        <v>12.74863</v>
      </c>
      <c r="F409" s="33">
        <v>1.0056653E-4</v>
      </c>
      <c r="G409" s="36">
        <v>30.745647999999999</v>
      </c>
      <c r="H409" s="36">
        <v>6.8616482000000003</v>
      </c>
      <c r="I409" s="36"/>
      <c r="J409" s="36">
        <v>0.2231746</v>
      </c>
      <c r="K409" s="36">
        <v>2.4702399000000002</v>
      </c>
      <c r="L409" s="38"/>
      <c r="M409" s="39">
        <f>LN(J409)</f>
        <v>-1.4998008542337651</v>
      </c>
      <c r="N409" s="39">
        <f>LN(K409)</f>
        <v>0.90431527142958223</v>
      </c>
      <c r="O409" s="10"/>
      <c r="P409" s="40">
        <f t="array" ref="P409:Q410">LINEST(M409:M413,N409:N413,TRUE,TRUE)</f>
        <v>-0.50632895243154485</v>
      </c>
      <c r="Q409" s="40">
        <v>-1.0419060732659839</v>
      </c>
      <c r="R409" s="9"/>
      <c r="S409" s="41">
        <f>EXP(Q409)*$S$4^P409</f>
        <v>0.2177787146193424</v>
      </c>
      <c r="T409" s="41">
        <f>S409*SQRT(Q410^2+(LN($S$4))^2*P410^2+(P409/$S$4)^2*$T$4^2-2*LN($S$4)*AVERAGE(N409:N413)*P410^2)</f>
        <v>5.5710205602433855E-5</v>
      </c>
      <c r="V409" s="19"/>
      <c r="AN409" s="42"/>
      <c r="AO409" s="43"/>
      <c r="AP409" s="43"/>
      <c r="AQ409" s="43"/>
      <c r="AS409" s="44"/>
      <c r="AT409" s="45"/>
      <c r="AU409" s="45"/>
      <c r="AV409" s="45"/>
      <c r="AW409" s="45"/>
      <c r="AX409" s="45"/>
      <c r="AY409" s="45"/>
      <c r="AZ409" s="45"/>
      <c r="BA409" s="45"/>
      <c r="BB409" s="45"/>
    </row>
    <row r="410" spans="1:62" s="11" customFormat="1">
      <c r="A410" s="6">
        <v>58</v>
      </c>
      <c r="B410" s="7"/>
      <c r="C410" s="7" t="s">
        <v>2</v>
      </c>
      <c r="D410" s="36">
        <v>27.977304</v>
      </c>
      <c r="E410" s="36">
        <v>11.308062</v>
      </c>
      <c r="F410" s="33">
        <v>1.0076024999999999E-4</v>
      </c>
      <c r="G410" s="36">
        <v>27.685646999999999</v>
      </c>
      <c r="H410" s="36">
        <v>6.1739481999999999</v>
      </c>
      <c r="I410" s="36"/>
      <c r="J410" s="36">
        <v>0.22300155999999999</v>
      </c>
      <c r="K410" s="36">
        <v>2.4741078999999999</v>
      </c>
      <c r="L410" s="38"/>
      <c r="M410" s="39">
        <f t="shared" ref="M410:M413" si="113">LN(J410)</f>
        <v>-1.5005765120307919</v>
      </c>
      <c r="N410" s="39">
        <f t="shared" ref="N410:N413" si="114">LN(K410)</f>
        <v>0.90587988660049645</v>
      </c>
      <c r="O410" s="10"/>
      <c r="P410" s="40">
        <v>4.2464256855632796E-3</v>
      </c>
      <c r="Q410" s="40">
        <v>3.8510077916998494E-3</v>
      </c>
      <c r="R410" s="9"/>
      <c r="S410" s="39"/>
      <c r="T410" s="39"/>
      <c r="V410" s="46"/>
      <c r="Y410" s="43"/>
      <c r="AB410" s="43"/>
      <c r="AE410" s="43"/>
    </row>
    <row r="411" spans="1:62" s="11" customFormat="1">
      <c r="A411" s="6">
        <v>58</v>
      </c>
      <c r="B411" s="7"/>
      <c r="C411" s="7" t="s">
        <v>3</v>
      </c>
      <c r="D411" s="36">
        <v>26.628561999999999</v>
      </c>
      <c r="E411" s="36">
        <v>10.754348999999999</v>
      </c>
      <c r="F411" s="33">
        <v>9.5029953000000001E-5</v>
      </c>
      <c r="G411" s="36">
        <v>26.50029</v>
      </c>
      <c r="H411" s="36">
        <v>5.9072858000000004</v>
      </c>
      <c r="I411" s="36"/>
      <c r="J411" s="36">
        <v>0.22291372000000001</v>
      </c>
      <c r="K411" s="36">
        <v>2.4760814999999998</v>
      </c>
      <c r="L411" s="38"/>
      <c r="M411" s="39">
        <f t="shared" si="113"/>
        <v>-1.5009704882189869</v>
      </c>
      <c r="N411" s="39">
        <f t="shared" si="114"/>
        <v>0.90667727027416811</v>
      </c>
      <c r="O411" s="10"/>
      <c r="P411" s="47">
        <f>ABS(P410/P409)</f>
        <v>8.3866934039040393E-3</v>
      </c>
      <c r="Q411" s="47">
        <f>ABS(Q410/Q409)</f>
        <v>3.696117999992444E-3</v>
      </c>
      <c r="R411" s="9"/>
      <c r="S411" s="39"/>
      <c r="T411" s="39"/>
      <c r="V411" s="46"/>
      <c r="W411" s="48"/>
      <c r="Y411" s="48"/>
      <c r="Z411" s="48"/>
      <c r="AB411" s="48"/>
      <c r="AC411" s="48"/>
      <c r="AE411" s="48"/>
      <c r="AF411" s="48"/>
      <c r="AM411" s="48"/>
      <c r="AN411" s="48"/>
      <c r="AR411" s="49"/>
      <c r="BA411" s="43"/>
      <c r="BB411" s="43"/>
    </row>
    <row r="412" spans="1:62" s="11" customFormat="1">
      <c r="A412" s="6">
        <v>58</v>
      </c>
      <c r="B412" s="7"/>
      <c r="C412" s="7" t="s">
        <v>4</v>
      </c>
      <c r="D412" s="36">
        <v>23.903922999999999</v>
      </c>
      <c r="E412" s="36">
        <v>9.6419388999999995</v>
      </c>
      <c r="F412" s="33">
        <v>8.6336837999999994E-5</v>
      </c>
      <c r="G412" s="36">
        <v>23.950944</v>
      </c>
      <c r="H412" s="36">
        <v>5.3356477</v>
      </c>
      <c r="I412" s="36"/>
      <c r="J412" s="36">
        <v>0.22277391999999999</v>
      </c>
      <c r="K412" s="36">
        <v>2.4791648999999998</v>
      </c>
      <c r="L412" s="38"/>
      <c r="M412" s="39">
        <f t="shared" si="113"/>
        <v>-1.5015978334358522</v>
      </c>
      <c r="N412" s="39">
        <f t="shared" si="114"/>
        <v>0.90792176959834248</v>
      </c>
      <c r="O412" s="10"/>
      <c r="R412" s="9"/>
      <c r="S412" s="39"/>
      <c r="T412" s="39"/>
      <c r="V412" s="46"/>
      <c r="W412" s="51"/>
      <c r="Y412" s="51"/>
      <c r="Z412" s="51"/>
      <c r="AB412" s="51"/>
      <c r="AC412" s="51"/>
      <c r="AE412" s="51"/>
      <c r="AF412" s="51"/>
      <c r="AK412" s="52"/>
      <c r="AL412" s="52"/>
      <c r="AM412" s="53"/>
      <c r="AN412" s="53"/>
      <c r="AO412" s="53"/>
      <c r="AP412" s="53"/>
      <c r="AQ412" s="53"/>
    </row>
    <row r="413" spans="1:62" s="11" customFormat="1">
      <c r="A413" s="6">
        <v>58</v>
      </c>
      <c r="B413" s="7"/>
      <c r="C413" s="7" t="s">
        <v>5</v>
      </c>
      <c r="D413" s="36">
        <v>20.314171999999999</v>
      </c>
      <c r="E413" s="36">
        <v>8.1801759000000001</v>
      </c>
      <c r="F413" s="36">
        <v>6.7811005999999995E-5</v>
      </c>
      <c r="G413" s="36">
        <v>20.464787999999999</v>
      </c>
      <c r="H413" s="36">
        <v>4.5549897000000001</v>
      </c>
      <c r="I413" s="36"/>
      <c r="J413" s="36">
        <v>0.22257666000000001</v>
      </c>
      <c r="K413" s="36">
        <v>2.4833484000000001</v>
      </c>
      <c r="L413" s="54"/>
      <c r="M413" s="39">
        <f t="shared" si="113"/>
        <v>-1.5024836973900433</v>
      </c>
      <c r="N413" s="39">
        <f t="shared" si="114"/>
        <v>0.90960781081904762</v>
      </c>
      <c r="O413" s="10"/>
      <c r="R413" s="9"/>
      <c r="S413" s="39"/>
      <c r="T413" s="39"/>
      <c r="V413" s="46"/>
      <c r="W413" s="51"/>
      <c r="Y413" s="51"/>
      <c r="Z413" s="51"/>
      <c r="AB413" s="51"/>
      <c r="AC413" s="51"/>
      <c r="AE413" s="51"/>
      <c r="AF413" s="51"/>
      <c r="AK413" s="52"/>
      <c r="AL413" s="52"/>
      <c r="AM413" s="53"/>
      <c r="AN413" s="53"/>
      <c r="AO413" s="53"/>
      <c r="AP413" s="53"/>
      <c r="AQ413" s="53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</row>
    <row r="414" spans="1:62" s="11" customFormat="1">
      <c r="A414" s="6"/>
      <c r="B414" s="7"/>
      <c r="C414" s="7"/>
      <c r="D414" s="36"/>
      <c r="E414" s="36"/>
      <c r="F414" s="36"/>
      <c r="G414" s="36"/>
      <c r="H414" s="36"/>
      <c r="I414" s="36"/>
      <c r="J414" s="55"/>
      <c r="K414" s="55"/>
      <c r="L414" s="9"/>
      <c r="M414" s="9"/>
      <c r="N414" s="9"/>
      <c r="O414" s="9"/>
      <c r="P414" s="9"/>
      <c r="Q414" s="9"/>
      <c r="R414" s="9"/>
      <c r="S414" s="56"/>
      <c r="T414" s="56"/>
      <c r="V414" s="9"/>
    </row>
    <row r="415" spans="1:62" s="11" customFormat="1">
      <c r="A415" s="26">
        <v>59</v>
      </c>
      <c r="B415" s="31">
        <v>43655</v>
      </c>
      <c r="C415" s="26" t="s">
        <v>0</v>
      </c>
      <c r="D415" s="33">
        <v>4.8846109999999996E-4</v>
      </c>
      <c r="E415" s="32">
        <v>1.8773452000000001E-4</v>
      </c>
      <c r="F415" s="33">
        <v>9.1164857000000001E-5</v>
      </c>
      <c r="G415" s="32">
        <v>1.378804E-3</v>
      </c>
      <c r="H415" s="32">
        <v>2.9189120999999999E-4</v>
      </c>
      <c r="I415" s="32"/>
      <c r="J415" s="32"/>
      <c r="K415" s="32"/>
      <c r="L415" s="9"/>
      <c r="M415" s="9"/>
      <c r="N415" s="9"/>
      <c r="O415" s="10"/>
      <c r="P415" s="9"/>
      <c r="Q415" s="9"/>
      <c r="R415" s="9"/>
      <c r="S415" s="39"/>
      <c r="T415" s="39"/>
      <c r="V415" s="40"/>
    </row>
    <row r="416" spans="1:62" s="11" customFormat="1">
      <c r="A416" s="26">
        <v>59</v>
      </c>
      <c r="B416" s="26"/>
      <c r="C416" s="7" t="s">
        <v>1</v>
      </c>
      <c r="D416" s="36">
        <v>25.234940000000002</v>
      </c>
      <c r="E416" s="36">
        <v>10.240622</v>
      </c>
      <c r="F416" s="33">
        <v>9.4158471000000004E-5</v>
      </c>
      <c r="G416" s="36">
        <v>26.207560000000001</v>
      </c>
      <c r="H416" s="36">
        <v>5.8555761000000004</v>
      </c>
      <c r="I416" s="36"/>
      <c r="J416" s="36">
        <v>0.22343082</v>
      </c>
      <c r="K416" s="36">
        <v>2.4642000999999998</v>
      </c>
      <c r="L416" s="38"/>
      <c r="M416" s="39">
        <f>LN(J416)</f>
        <v>-1.4986534430442162</v>
      </c>
      <c r="N416" s="39">
        <f>LN(K416)</f>
        <v>0.90186725178955163</v>
      </c>
      <c r="O416" s="10"/>
      <c r="P416" s="40">
        <f t="array" ref="P416:Q417">LINEST(M416:M420,N416:N420,TRUE,TRUE)</f>
        <v>-0.51428745851540825</v>
      </c>
      <c r="Q416" s="40">
        <v>-1.0348209345433543</v>
      </c>
      <c r="R416" s="9"/>
      <c r="S416" s="41">
        <f>EXP(Q416)*$S$4^P416</f>
        <v>0.21767055447036002</v>
      </c>
      <c r="T416" s="41">
        <f>S416*SQRT(Q417^2+(LN($S$4))^2*P417^2+(P416/$S$4)^2*$T$4^2-2*LN($S$4)*AVERAGE(N416:N420)*P417^2)</f>
        <v>5.9835579805040519E-5</v>
      </c>
      <c r="V416" s="19"/>
      <c r="AN416" s="42"/>
      <c r="AO416" s="43"/>
      <c r="AP416" s="43"/>
      <c r="AQ416" s="43"/>
      <c r="AS416" s="44"/>
      <c r="AT416" s="45"/>
      <c r="AU416" s="45"/>
      <c r="AV416" s="45"/>
      <c r="AW416" s="45"/>
      <c r="AX416" s="45"/>
      <c r="AY416" s="45"/>
      <c r="AZ416" s="45"/>
      <c r="BA416" s="45"/>
      <c r="BB416" s="45"/>
    </row>
    <row r="417" spans="1:62" s="11" customFormat="1">
      <c r="A417" s="6">
        <v>59</v>
      </c>
      <c r="B417" s="7"/>
      <c r="C417" s="7" t="s">
        <v>2</v>
      </c>
      <c r="D417" s="36">
        <v>24.404129999999999</v>
      </c>
      <c r="E417" s="36">
        <v>9.8969266999999999</v>
      </c>
      <c r="F417" s="33">
        <v>9.8260081999999995E-5</v>
      </c>
      <c r="G417" s="36">
        <v>25.411286</v>
      </c>
      <c r="H417" s="36">
        <v>5.6758632000000002</v>
      </c>
      <c r="I417" s="36"/>
      <c r="J417" s="36">
        <v>0.22335988000000001</v>
      </c>
      <c r="K417" s="36">
        <v>2.4658311999999998</v>
      </c>
      <c r="L417" s="38"/>
      <c r="M417" s="39">
        <f t="shared" ref="M417:M420" si="115">LN(J417)</f>
        <v>-1.4989709966575573</v>
      </c>
      <c r="N417" s="39">
        <f t="shared" ref="N417:N420" si="116">LN(K417)</f>
        <v>0.90252895146659595</v>
      </c>
      <c r="O417" s="10"/>
      <c r="P417" s="40">
        <v>4.4155297979194741E-3</v>
      </c>
      <c r="Q417" s="40">
        <v>3.9895546780323613E-3</v>
      </c>
      <c r="R417" s="9"/>
      <c r="S417" s="39"/>
      <c r="T417" s="39"/>
      <c r="V417" s="46"/>
      <c r="Y417" s="43"/>
      <c r="AB417" s="43"/>
      <c r="AE417" s="43"/>
    </row>
    <row r="418" spans="1:62" s="11" customFormat="1">
      <c r="A418" s="6">
        <v>59</v>
      </c>
      <c r="B418" s="7"/>
      <c r="C418" s="7" t="s">
        <v>3</v>
      </c>
      <c r="D418" s="36">
        <v>21.932490000000001</v>
      </c>
      <c r="E418" s="36">
        <v>8.8858001000000009</v>
      </c>
      <c r="F418" s="33">
        <v>8.1306505999999995E-5</v>
      </c>
      <c r="G418" s="36">
        <v>22.96481</v>
      </c>
      <c r="H418" s="36">
        <v>5.1268209999999996</v>
      </c>
      <c r="I418" s="36"/>
      <c r="J418" s="36">
        <v>0.22324685999999999</v>
      </c>
      <c r="K418" s="36">
        <v>2.4682626000000001</v>
      </c>
      <c r="L418" s="38"/>
      <c r="M418" s="39">
        <f t="shared" si="115"/>
        <v>-1.499477124274049</v>
      </c>
      <c r="N418" s="39">
        <f t="shared" si="116"/>
        <v>0.90351450232775066</v>
      </c>
      <c r="O418" s="10"/>
      <c r="P418" s="47">
        <f>ABS(P417/P416)</f>
        <v>8.5857232658672414E-3</v>
      </c>
      <c r="Q418" s="47">
        <f>ABS(Q417/Q416)</f>
        <v>3.8553092084408513E-3</v>
      </c>
      <c r="R418" s="9"/>
      <c r="S418" s="39"/>
      <c r="T418" s="39"/>
      <c r="V418" s="46"/>
      <c r="W418" s="48"/>
      <c r="Y418" s="48"/>
      <c r="Z418" s="48"/>
      <c r="AB418" s="48"/>
      <c r="AC418" s="48"/>
      <c r="AE418" s="48"/>
      <c r="AF418" s="48"/>
      <c r="AM418" s="48"/>
      <c r="AN418" s="48"/>
      <c r="AR418" s="49"/>
      <c r="BA418" s="43"/>
      <c r="BB418" s="43"/>
    </row>
    <row r="419" spans="1:62" s="11" customFormat="1">
      <c r="A419" s="6">
        <v>59</v>
      </c>
      <c r="B419" s="7"/>
      <c r="C419" s="7" t="s">
        <v>4</v>
      </c>
      <c r="D419" s="36">
        <v>20.220231999999999</v>
      </c>
      <c r="E419" s="36">
        <v>8.1847998000000004</v>
      </c>
      <c r="F419" s="33">
        <v>8.0642733000000003E-5</v>
      </c>
      <c r="G419" s="36">
        <v>21.2578</v>
      </c>
      <c r="H419" s="36">
        <v>4.7435292999999996</v>
      </c>
      <c r="I419" s="36"/>
      <c r="J419" s="36">
        <v>0.22314301</v>
      </c>
      <c r="K419" s="36">
        <v>2.4704630000000001</v>
      </c>
      <c r="L419" s="38"/>
      <c r="M419" s="39">
        <f t="shared" si="115"/>
        <v>-1.4999424126188476</v>
      </c>
      <c r="N419" s="39">
        <f t="shared" si="116"/>
        <v>0.90440558246615621</v>
      </c>
      <c r="O419" s="10"/>
      <c r="P419" s="50"/>
      <c r="Q419" s="50"/>
      <c r="R419" s="9"/>
      <c r="S419" s="39"/>
      <c r="T419" s="39"/>
      <c r="V419" s="46"/>
      <c r="W419" s="51"/>
      <c r="Y419" s="51"/>
      <c r="Z419" s="51"/>
      <c r="AB419" s="51"/>
      <c r="AC419" s="51"/>
      <c r="AE419" s="51"/>
      <c r="AF419" s="51"/>
      <c r="AK419" s="52"/>
      <c r="AL419" s="52"/>
      <c r="AM419" s="53"/>
      <c r="AN419" s="53"/>
      <c r="AO419" s="53"/>
      <c r="AP419" s="53"/>
      <c r="AQ419" s="53"/>
    </row>
    <row r="420" spans="1:62" s="11" customFormat="1">
      <c r="A420" s="6">
        <v>59</v>
      </c>
      <c r="B420" s="7"/>
      <c r="C420" s="7" t="s">
        <v>5</v>
      </c>
      <c r="D420" s="36">
        <v>18.334814000000001</v>
      </c>
      <c r="E420" s="36">
        <v>7.4148528000000002</v>
      </c>
      <c r="F420" s="33">
        <v>6.8428960999999998E-5</v>
      </c>
      <c r="G420" s="36">
        <v>19.326325000000001</v>
      </c>
      <c r="H420" s="36">
        <v>4.3104655999999997</v>
      </c>
      <c r="I420" s="36"/>
      <c r="J420" s="36">
        <v>0.22303556999999999</v>
      </c>
      <c r="K420" s="36">
        <v>2.4727212999999999</v>
      </c>
      <c r="L420" s="54"/>
      <c r="M420" s="39">
        <f t="shared" si="115"/>
        <v>-1.5004240135154063</v>
      </c>
      <c r="N420" s="39">
        <f t="shared" si="116"/>
        <v>0.90531928505948744</v>
      </c>
      <c r="O420" s="10"/>
      <c r="R420" s="9"/>
      <c r="S420" s="39"/>
      <c r="T420" s="39"/>
      <c r="V420" s="46"/>
      <c r="W420" s="51"/>
      <c r="Y420" s="51"/>
      <c r="Z420" s="51"/>
      <c r="AB420" s="51"/>
      <c r="AC420" s="51"/>
      <c r="AE420" s="51"/>
      <c r="AF420" s="51"/>
      <c r="AK420" s="52"/>
      <c r="AL420" s="52"/>
      <c r="AM420" s="53"/>
      <c r="AN420" s="53"/>
      <c r="AO420" s="53"/>
      <c r="AP420" s="53"/>
      <c r="AQ420" s="53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</row>
    <row r="421" spans="1:62" s="11" customFormat="1">
      <c r="A421" s="6"/>
      <c r="B421" s="7"/>
      <c r="C421" s="7"/>
      <c r="D421" s="36"/>
      <c r="E421" s="36"/>
      <c r="F421" s="36"/>
      <c r="G421" s="36"/>
      <c r="H421" s="36"/>
      <c r="I421" s="36"/>
      <c r="J421" s="55"/>
      <c r="K421" s="55"/>
      <c r="L421" s="9"/>
      <c r="M421" s="9"/>
      <c r="N421" s="9"/>
      <c r="O421" s="9"/>
      <c r="P421" s="9"/>
      <c r="Q421" s="9"/>
      <c r="R421" s="9"/>
      <c r="S421" s="56"/>
      <c r="T421" s="56"/>
      <c r="V421" s="9"/>
    </row>
    <row r="422" spans="1:62" s="11" customFormat="1">
      <c r="A422" s="26">
        <v>60</v>
      </c>
      <c r="B422" s="31">
        <v>43655</v>
      </c>
      <c r="C422" s="26" t="s">
        <v>0</v>
      </c>
      <c r="D422" s="33">
        <v>4.8846109999999996E-4</v>
      </c>
      <c r="E422" s="32">
        <v>1.8773452000000001E-4</v>
      </c>
      <c r="F422" s="33">
        <v>9.1164857000000001E-5</v>
      </c>
      <c r="G422" s="32">
        <v>1.378804E-3</v>
      </c>
      <c r="H422" s="32">
        <v>2.9189120999999999E-4</v>
      </c>
      <c r="I422" s="32"/>
      <c r="J422" s="32"/>
      <c r="K422" s="32"/>
      <c r="L422" s="9"/>
      <c r="M422" s="9"/>
      <c r="N422" s="9"/>
      <c r="O422" s="10"/>
      <c r="P422" s="9"/>
      <c r="Q422" s="9"/>
      <c r="R422" s="9"/>
      <c r="S422" s="39"/>
      <c r="T422" s="39"/>
      <c r="V422" s="40"/>
    </row>
    <row r="423" spans="1:62" s="11" customFormat="1">
      <c r="A423" s="26">
        <v>60</v>
      </c>
      <c r="B423" s="26"/>
      <c r="C423" s="7" t="s">
        <v>1</v>
      </c>
      <c r="D423" s="36">
        <v>26.472698000000001</v>
      </c>
      <c r="E423" s="36">
        <v>10.733025</v>
      </c>
      <c r="F423" s="33">
        <v>8.5743996999999996E-5</v>
      </c>
      <c r="G423" s="36">
        <v>27.204298000000001</v>
      </c>
      <c r="H423" s="36">
        <v>6.0757911</v>
      </c>
      <c r="I423" s="36"/>
      <c r="J423" s="36">
        <v>0.22333940999999999</v>
      </c>
      <c r="K423" s="36">
        <v>2.4664723999999998</v>
      </c>
      <c r="L423" s="38"/>
      <c r="M423" s="39">
        <f>LN(J423)</f>
        <v>-1.499062646680168</v>
      </c>
      <c r="N423" s="39">
        <f>LN(K423)</f>
        <v>0.90278895168378137</v>
      </c>
      <c r="O423" s="10"/>
      <c r="P423" s="40">
        <f t="array" ref="P423:Q424">LINEST(M423:M427,N423:N427,TRUE,TRUE)</f>
        <v>-0.51400887731530864</v>
      </c>
      <c r="Q423" s="40">
        <v>-1.0350231597892714</v>
      </c>
      <c r="R423" s="9"/>
      <c r="S423" s="41">
        <f>EXP(Q423)*$S$4^P423</f>
        <v>0.21768430594515817</v>
      </c>
      <c r="T423" s="41">
        <f>S423*SQRT(Q424^2+(LN($S$4))^2*P424^2+(P423/$S$4)^2*$T$4^2-2*LN($S$4)*AVERAGE(N423:N427)*P424^2)</f>
        <v>3.8388345890942657E-5</v>
      </c>
      <c r="V423" s="19"/>
      <c r="AN423" s="42"/>
      <c r="AO423" s="43"/>
      <c r="AP423" s="43"/>
      <c r="AQ423" s="43"/>
      <c r="AS423" s="44"/>
      <c r="AT423" s="45"/>
      <c r="AU423" s="45"/>
      <c r="AV423" s="45"/>
      <c r="AW423" s="45"/>
      <c r="AX423" s="45"/>
      <c r="AY423" s="45"/>
      <c r="AZ423" s="45"/>
      <c r="BA423" s="45"/>
      <c r="BB423" s="45"/>
    </row>
    <row r="424" spans="1:62" s="11" customFormat="1">
      <c r="A424" s="6">
        <v>60</v>
      </c>
      <c r="B424" s="7"/>
      <c r="C424" s="7" t="s">
        <v>2</v>
      </c>
      <c r="D424" s="36">
        <v>23.966736000000001</v>
      </c>
      <c r="E424" s="36">
        <v>9.7079559</v>
      </c>
      <c r="F424" s="33">
        <v>8.3177472000000005E-5</v>
      </c>
      <c r="G424" s="36">
        <v>24.80153</v>
      </c>
      <c r="H424" s="36">
        <v>5.5364924999999996</v>
      </c>
      <c r="I424" s="36"/>
      <c r="J424" s="36">
        <v>0.22323182999999999</v>
      </c>
      <c r="K424" s="36">
        <v>2.4687747999999998</v>
      </c>
      <c r="L424" s="38"/>
      <c r="M424" s="39">
        <f t="shared" ref="M424:M427" si="117">LN(J424)</f>
        <v>-1.4995444511155862</v>
      </c>
      <c r="N424" s="39">
        <f t="shared" ref="N424:N427" si="118">LN(K424)</f>
        <v>0.90372199518645868</v>
      </c>
      <c r="O424" s="10"/>
      <c r="P424" s="40">
        <v>1.0792919992730064E-3</v>
      </c>
      <c r="Q424" s="40">
        <v>9.7627095535087881E-4</v>
      </c>
      <c r="R424" s="9"/>
      <c r="S424" s="39"/>
      <c r="T424" s="39"/>
      <c r="V424" s="46"/>
      <c r="Y424" s="43"/>
      <c r="AB424" s="43"/>
      <c r="AE424" s="43"/>
    </row>
    <row r="425" spans="1:62" s="11" customFormat="1">
      <c r="A425" s="6">
        <v>60</v>
      </c>
      <c r="B425" s="7"/>
      <c r="C425" s="7" t="s">
        <v>3</v>
      </c>
      <c r="D425" s="36">
        <v>22.190916000000001</v>
      </c>
      <c r="E425" s="36">
        <v>8.9813205000000007</v>
      </c>
      <c r="F425" s="33">
        <v>7.9469239000000001E-5</v>
      </c>
      <c r="G425" s="36">
        <v>23.074497999999998</v>
      </c>
      <c r="H425" s="36">
        <v>5.1487843</v>
      </c>
      <c r="I425" s="36"/>
      <c r="J425" s="36">
        <v>0.22313727999999999</v>
      </c>
      <c r="K425" s="36">
        <v>2.47079</v>
      </c>
      <c r="L425" s="38"/>
      <c r="M425" s="39">
        <f t="shared" si="117"/>
        <v>-1.4999680915481157</v>
      </c>
      <c r="N425" s="39">
        <f t="shared" si="118"/>
        <v>0.90453793755927825</v>
      </c>
      <c r="O425" s="10"/>
      <c r="P425" s="47">
        <f>ABS(P424/P423)</f>
        <v>2.0997536169223316E-3</v>
      </c>
      <c r="Q425" s="47">
        <f>ABS(Q424/Q423)</f>
        <v>9.4323585527269322E-4</v>
      </c>
      <c r="R425" s="9"/>
      <c r="S425" s="39"/>
      <c r="T425" s="39"/>
      <c r="V425" s="46"/>
      <c r="W425" s="48"/>
      <c r="Y425" s="48"/>
      <c r="Z425" s="48"/>
      <c r="AB425" s="48"/>
      <c r="AC425" s="48"/>
      <c r="AE425" s="48"/>
      <c r="AF425" s="48"/>
      <c r="AM425" s="48"/>
      <c r="AN425" s="48"/>
      <c r="AR425" s="49"/>
      <c r="BA425" s="43"/>
      <c r="BB425" s="43"/>
    </row>
    <row r="426" spans="1:62" s="11" customFormat="1">
      <c r="A426" s="6">
        <v>60</v>
      </c>
      <c r="B426" s="7"/>
      <c r="C426" s="7" t="s">
        <v>4</v>
      </c>
      <c r="D426" s="36">
        <v>20.608643000000001</v>
      </c>
      <c r="E426" s="36">
        <v>8.3344249999999995</v>
      </c>
      <c r="F426" s="33">
        <v>6.5229782999999997E-5</v>
      </c>
      <c r="G426" s="36">
        <v>21.495138000000001</v>
      </c>
      <c r="H426" s="36">
        <v>4.7944731000000003</v>
      </c>
      <c r="I426" s="36"/>
      <c r="J426" s="36">
        <v>0.22304889</v>
      </c>
      <c r="K426" s="36">
        <v>2.4727217000000001</v>
      </c>
      <c r="L426" s="38"/>
      <c r="M426" s="39">
        <f t="shared" si="117"/>
        <v>-1.5003642938829225</v>
      </c>
      <c r="N426" s="39">
        <f t="shared" si="118"/>
        <v>0.90531944682457099</v>
      </c>
      <c r="O426" s="10"/>
      <c r="P426" s="50"/>
      <c r="Q426" s="50"/>
      <c r="R426" s="9"/>
      <c r="S426" s="39"/>
      <c r="T426" s="39"/>
      <c r="V426" s="46"/>
      <c r="W426" s="51"/>
      <c r="Y426" s="51"/>
      <c r="Z426" s="51"/>
      <c r="AB426" s="51"/>
      <c r="AC426" s="51"/>
      <c r="AE426" s="51"/>
      <c r="AF426" s="51"/>
      <c r="AK426" s="52"/>
      <c r="AL426" s="52"/>
      <c r="AM426" s="53"/>
      <c r="AN426" s="53"/>
      <c r="AO426" s="53"/>
      <c r="AP426" s="53"/>
      <c r="AQ426" s="53"/>
    </row>
    <row r="427" spans="1:62" s="11" customFormat="1">
      <c r="A427" s="6">
        <v>60</v>
      </c>
      <c r="B427" s="7"/>
      <c r="C427" s="7" t="s">
        <v>5</v>
      </c>
      <c r="D427" s="36">
        <v>18.16844</v>
      </c>
      <c r="E427" s="36">
        <v>7.3398788000000001</v>
      </c>
      <c r="F427" s="33">
        <v>5.4041132999999997E-5</v>
      </c>
      <c r="G427" s="36">
        <v>19.019462999999998</v>
      </c>
      <c r="H427" s="36">
        <v>4.2399955</v>
      </c>
      <c r="I427" s="36"/>
      <c r="J427" s="36">
        <v>0.22292909</v>
      </c>
      <c r="K427" s="36">
        <v>2.4753091</v>
      </c>
      <c r="L427" s="54"/>
      <c r="M427" s="39">
        <f t="shared" si="117"/>
        <v>-1.5009015401518147</v>
      </c>
      <c r="N427" s="39">
        <f t="shared" si="118"/>
        <v>0.90636527711157444</v>
      </c>
      <c r="O427" s="10"/>
      <c r="R427" s="9"/>
      <c r="S427" s="39"/>
      <c r="T427" s="39"/>
      <c r="V427" s="46"/>
      <c r="W427" s="51"/>
      <c r="Y427" s="51"/>
      <c r="Z427" s="51"/>
      <c r="AB427" s="51"/>
      <c r="AC427" s="51"/>
      <c r="AE427" s="51"/>
      <c r="AF427" s="51"/>
      <c r="AK427" s="52"/>
      <c r="AL427" s="52"/>
      <c r="AM427" s="53"/>
      <c r="AN427" s="53"/>
      <c r="AO427" s="53"/>
      <c r="AP427" s="53"/>
      <c r="AQ427" s="53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</row>
    <row r="428" spans="1:62" s="11" customFormat="1">
      <c r="A428" s="6"/>
      <c r="B428" s="7"/>
      <c r="C428" s="7"/>
      <c r="D428" s="36"/>
      <c r="E428" s="36"/>
      <c r="F428" s="36"/>
      <c r="G428" s="36"/>
      <c r="H428" s="36"/>
      <c r="I428" s="36"/>
      <c r="J428" s="55"/>
      <c r="K428" s="55"/>
      <c r="L428" s="9"/>
      <c r="M428" s="9"/>
      <c r="N428" s="9"/>
      <c r="O428" s="9"/>
      <c r="P428" s="9"/>
      <c r="Q428" s="9"/>
      <c r="R428" s="9"/>
      <c r="S428" s="56"/>
      <c r="T428" s="56"/>
      <c r="V428" s="9"/>
    </row>
    <row r="429" spans="1:62" s="11" customFormat="1">
      <c r="A429" s="6">
        <v>61</v>
      </c>
      <c r="B429" s="31">
        <v>43655</v>
      </c>
      <c r="C429" s="26" t="s">
        <v>0</v>
      </c>
      <c r="D429" s="33">
        <v>4.8846109999999996E-4</v>
      </c>
      <c r="E429" s="32">
        <v>1.8773452000000001E-4</v>
      </c>
      <c r="F429" s="33">
        <v>9.1164857000000001E-5</v>
      </c>
      <c r="G429" s="32">
        <v>1.378804E-3</v>
      </c>
      <c r="H429" s="32">
        <v>2.9189120999999999E-4</v>
      </c>
      <c r="I429" s="32"/>
      <c r="J429" s="32"/>
      <c r="K429" s="32"/>
      <c r="L429" s="9"/>
      <c r="M429" s="9"/>
      <c r="N429" s="9"/>
      <c r="O429" s="10"/>
      <c r="P429" s="9"/>
      <c r="Q429" s="9"/>
      <c r="R429" s="9"/>
      <c r="S429" s="39"/>
      <c r="T429" s="39"/>
      <c r="V429" s="40"/>
    </row>
    <row r="430" spans="1:62" s="11" customFormat="1">
      <c r="A430" s="6">
        <v>61</v>
      </c>
      <c r="B430" s="7"/>
      <c r="C430" s="7" t="s">
        <v>1</v>
      </c>
      <c r="D430" s="36">
        <v>26.988835999999999</v>
      </c>
      <c r="E430" s="36">
        <v>10.93709</v>
      </c>
      <c r="F430" s="33">
        <v>7.9656643999999999E-5</v>
      </c>
      <c r="G430" s="36">
        <v>27.528614000000001</v>
      </c>
      <c r="H430" s="36">
        <v>6.1469915000000004</v>
      </c>
      <c r="I430" s="36"/>
      <c r="J430" s="36">
        <v>0.22329460000000001</v>
      </c>
      <c r="K430" s="36">
        <v>2.4676452000000002</v>
      </c>
      <c r="L430" s="38"/>
      <c r="M430" s="39">
        <f>LN(J430)</f>
        <v>-1.4992633031422693</v>
      </c>
      <c r="N430" s="39">
        <f>LN(K430)</f>
        <v>0.90326433557900387</v>
      </c>
      <c r="O430" s="10"/>
      <c r="P430" s="40">
        <f t="array" ref="P430:Q431">LINEST(M430:M434,N430:N434,TRUE,TRUE)</f>
        <v>-0.51107004755156749</v>
      </c>
      <c r="Q430" s="40">
        <v>-1.0376292618046126</v>
      </c>
      <c r="R430" s="9"/>
      <c r="S430" s="41">
        <f>EXP(Q430)*$S$4^P430</f>
        <v>0.21772646760800868</v>
      </c>
      <c r="T430" s="41">
        <f>S430*SQRT(Q431^2+(LN($S$4))^2*P431^2+(P430/$S$4)^2*$T$4^2-2*LN($S$4)*AVERAGE(N430:N434)*P431^2)</f>
        <v>4.3509775377553233E-5</v>
      </c>
      <c r="V430" s="19"/>
      <c r="AN430" s="42"/>
      <c r="AO430" s="43"/>
      <c r="AP430" s="43"/>
      <c r="AQ430" s="43"/>
      <c r="AS430" s="44"/>
      <c r="AT430" s="45"/>
      <c r="AU430" s="45"/>
      <c r="AV430" s="45"/>
      <c r="AW430" s="45"/>
      <c r="AX430" s="45"/>
      <c r="AY430" s="45"/>
      <c r="AZ430" s="45"/>
      <c r="BA430" s="45"/>
      <c r="BB430" s="45"/>
    </row>
    <row r="431" spans="1:62" s="11" customFormat="1">
      <c r="A431" s="6">
        <v>61</v>
      </c>
      <c r="B431" s="7"/>
      <c r="C431" s="7" t="s">
        <v>2</v>
      </c>
      <c r="D431" s="36">
        <v>23.944023999999999</v>
      </c>
      <c r="E431" s="36">
        <v>9.6922487999999998</v>
      </c>
      <c r="F431" s="33">
        <v>8.3343639999999995E-5</v>
      </c>
      <c r="G431" s="36">
        <v>24.632960000000001</v>
      </c>
      <c r="H431" s="36">
        <v>5.4972759</v>
      </c>
      <c r="I431" s="36"/>
      <c r="J431" s="36">
        <v>0.22316738</v>
      </c>
      <c r="K431" s="36">
        <v>2.4704337000000001</v>
      </c>
      <c r="L431" s="38"/>
      <c r="M431" s="39">
        <f t="shared" ref="M431:M434" si="119">LN(J431)</f>
        <v>-1.4998332061088928</v>
      </c>
      <c r="N431" s="39">
        <f t="shared" ref="N431:N434" si="120">LN(K431)</f>
        <v>0.90439372227081938</v>
      </c>
      <c r="O431" s="10"/>
      <c r="P431" s="40">
        <v>2.3036660349283621E-3</v>
      </c>
      <c r="Q431" s="40">
        <v>2.0858166661874241E-3</v>
      </c>
      <c r="R431" s="9"/>
      <c r="S431" s="39"/>
      <c r="T431" s="39"/>
      <c r="V431" s="46"/>
      <c r="Y431" s="43"/>
      <c r="AB431" s="43"/>
      <c r="AE431" s="43"/>
    </row>
    <row r="432" spans="1:62" s="11" customFormat="1">
      <c r="A432" s="6">
        <v>61</v>
      </c>
      <c r="B432" s="7"/>
      <c r="C432" s="7" t="s">
        <v>3</v>
      </c>
      <c r="D432" s="36">
        <v>22.499351999999998</v>
      </c>
      <c r="E432" s="36">
        <v>9.0999110000000005</v>
      </c>
      <c r="F432" s="33">
        <v>6.9776282000000002E-5</v>
      </c>
      <c r="G432" s="36">
        <v>23.257187999999999</v>
      </c>
      <c r="H432" s="36">
        <v>5.1879906</v>
      </c>
      <c r="I432" s="36"/>
      <c r="J432" s="36">
        <v>0.22307039000000001</v>
      </c>
      <c r="K432" s="36">
        <v>2.4724827</v>
      </c>
      <c r="L432" s="38"/>
      <c r="M432" s="39">
        <f t="shared" si="119"/>
        <v>-1.5002679071048541</v>
      </c>
      <c r="N432" s="39">
        <f t="shared" si="120"/>
        <v>0.90522278752361829</v>
      </c>
      <c r="O432" s="10"/>
      <c r="P432" s="47">
        <f>ABS(P431/P430)</f>
        <v>4.5075348202555732E-3</v>
      </c>
      <c r="Q432" s="47">
        <f>ABS(Q431/Q430)</f>
        <v>2.0101752552350314E-3</v>
      </c>
      <c r="R432" s="9"/>
      <c r="S432" s="39"/>
      <c r="T432" s="39"/>
      <c r="V432" s="46"/>
      <c r="W432" s="48"/>
      <c r="Y432" s="48"/>
      <c r="Z432" s="48"/>
      <c r="AB432" s="48"/>
      <c r="AC432" s="48"/>
      <c r="AE432" s="48"/>
      <c r="AF432" s="48"/>
      <c r="AM432" s="48"/>
      <c r="AN432" s="48"/>
      <c r="AR432" s="49"/>
      <c r="BA432" s="43"/>
      <c r="BB432" s="43"/>
    </row>
    <row r="433" spans="1:62" s="11" customFormat="1">
      <c r="A433" s="6">
        <v>61</v>
      </c>
      <c r="B433" s="7"/>
      <c r="C433" s="7" t="s">
        <v>4</v>
      </c>
      <c r="D433" s="36">
        <v>19.510238999999999</v>
      </c>
      <c r="E433" s="36">
        <v>7.8809863</v>
      </c>
      <c r="F433" s="33">
        <v>5.5674604999999998E-5</v>
      </c>
      <c r="G433" s="36">
        <v>20.284803</v>
      </c>
      <c r="H433" s="36">
        <v>4.5220925999999997</v>
      </c>
      <c r="I433" s="36"/>
      <c r="J433" s="36">
        <v>0.22292969000000001</v>
      </c>
      <c r="K433" s="36">
        <v>2.4756163</v>
      </c>
      <c r="L433" s="38"/>
      <c r="M433" s="39">
        <f t="shared" si="119"/>
        <v>-1.5008988487166475</v>
      </c>
      <c r="N433" s="39">
        <f t="shared" si="120"/>
        <v>0.90648937512379424</v>
      </c>
      <c r="O433" s="10"/>
      <c r="P433" s="50"/>
      <c r="Q433" s="50"/>
      <c r="R433" s="9"/>
      <c r="S433" s="39"/>
      <c r="T433" s="39"/>
      <c r="V433" s="46"/>
      <c r="W433" s="51"/>
      <c r="Y433" s="51"/>
      <c r="Z433" s="51"/>
      <c r="AB433" s="51"/>
      <c r="AC433" s="51"/>
      <c r="AE433" s="51"/>
      <c r="AF433" s="51"/>
      <c r="AK433" s="52"/>
      <c r="AL433" s="52"/>
      <c r="AM433" s="53"/>
      <c r="AN433" s="53"/>
      <c r="AO433" s="53"/>
      <c r="AP433" s="53"/>
      <c r="AQ433" s="53"/>
    </row>
    <row r="434" spans="1:62" s="11" customFormat="1">
      <c r="A434" s="6">
        <v>61</v>
      </c>
      <c r="B434" s="7"/>
      <c r="C434" s="7" t="s">
        <v>5</v>
      </c>
      <c r="D434" s="36">
        <v>17.051373000000002</v>
      </c>
      <c r="E434" s="36">
        <v>6.8787960000000004</v>
      </c>
      <c r="F434" s="33">
        <v>3.7485135E-5</v>
      </c>
      <c r="G434" s="36">
        <v>17.792386</v>
      </c>
      <c r="H434" s="36">
        <v>3.9637604999999998</v>
      </c>
      <c r="I434" s="36"/>
      <c r="J434" s="36">
        <v>0.222778</v>
      </c>
      <c r="K434" s="36">
        <v>2.4788405999999998</v>
      </c>
      <c r="L434" s="54"/>
      <c r="M434" s="39">
        <f t="shared" si="119"/>
        <v>-1.5015795190719499</v>
      </c>
      <c r="N434" s="39">
        <f t="shared" si="120"/>
        <v>0.90779095086469541</v>
      </c>
      <c r="O434" s="10"/>
      <c r="R434" s="9"/>
      <c r="S434" s="39"/>
      <c r="T434" s="39"/>
      <c r="V434" s="46"/>
      <c r="W434" s="51"/>
      <c r="Y434" s="51"/>
      <c r="Z434" s="51"/>
      <c r="AB434" s="51"/>
      <c r="AC434" s="51"/>
      <c r="AE434" s="51"/>
      <c r="AF434" s="51"/>
      <c r="AK434" s="52"/>
      <c r="AL434" s="52"/>
      <c r="AM434" s="53"/>
      <c r="AN434" s="53"/>
      <c r="AO434" s="53"/>
      <c r="AP434" s="53"/>
      <c r="AQ434" s="53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</row>
    <row r="435" spans="1:62" s="11" customFormat="1">
      <c r="A435" s="6"/>
      <c r="B435" s="7"/>
      <c r="C435" s="7"/>
      <c r="D435" s="36"/>
      <c r="E435" s="36"/>
      <c r="F435" s="36"/>
      <c r="G435" s="36"/>
      <c r="H435" s="36"/>
      <c r="I435" s="36"/>
      <c r="J435" s="55"/>
      <c r="K435" s="55"/>
      <c r="L435" s="9"/>
      <c r="M435" s="9"/>
      <c r="N435" s="9"/>
      <c r="O435" s="9"/>
      <c r="P435" s="9"/>
      <c r="Q435" s="9"/>
      <c r="R435" s="9"/>
      <c r="S435" s="56"/>
      <c r="T435" s="56"/>
      <c r="V435" s="9"/>
    </row>
    <row r="436" spans="1:62" s="11" customFormat="1">
      <c r="A436" s="26">
        <v>62</v>
      </c>
      <c r="B436" s="31">
        <v>43655</v>
      </c>
      <c r="C436" s="26" t="s">
        <v>0</v>
      </c>
      <c r="D436" s="33">
        <v>4.8846109999999996E-4</v>
      </c>
      <c r="E436" s="32">
        <v>1.8773452000000001E-4</v>
      </c>
      <c r="F436" s="33">
        <v>9.1164857000000001E-5</v>
      </c>
      <c r="G436" s="32">
        <v>1.378804E-3</v>
      </c>
      <c r="H436" s="32">
        <v>2.9189120999999999E-4</v>
      </c>
      <c r="I436" s="32"/>
      <c r="J436" s="32"/>
      <c r="K436" s="32"/>
      <c r="L436" s="9"/>
      <c r="M436" s="9"/>
      <c r="N436" s="9"/>
      <c r="O436" s="10"/>
      <c r="P436" s="9"/>
      <c r="Q436" s="9"/>
      <c r="R436" s="9"/>
      <c r="S436" s="39"/>
      <c r="T436" s="39"/>
      <c r="V436" s="40"/>
    </row>
    <row r="437" spans="1:62" s="11" customFormat="1">
      <c r="A437" s="26">
        <v>62</v>
      </c>
      <c r="B437" s="26"/>
      <c r="C437" s="7" t="s">
        <v>1</v>
      </c>
      <c r="D437" s="36">
        <v>26.412443</v>
      </c>
      <c r="E437" s="36">
        <v>10.695956000000001</v>
      </c>
      <c r="F437" s="33">
        <v>7.0060129000000003E-5</v>
      </c>
      <c r="G437" s="36">
        <v>26.874745000000001</v>
      </c>
      <c r="H437" s="36">
        <v>5.9990068000000001</v>
      </c>
      <c r="I437" s="36"/>
      <c r="J437" s="36">
        <v>0.22322096</v>
      </c>
      <c r="K437" s="36">
        <v>2.4693879000000001</v>
      </c>
      <c r="L437" s="38"/>
      <c r="M437" s="39">
        <f>LN(J437)</f>
        <v>-1.4995931460739138</v>
      </c>
      <c r="N437" s="39">
        <f>LN(K437)</f>
        <v>0.9039703061637987</v>
      </c>
      <c r="O437" s="10"/>
      <c r="P437" s="40">
        <f t="array" ref="P437:Q438">LINEST(M437:M441,N437:N441,TRUE,TRUE)</f>
        <v>-0.50436413799834123</v>
      </c>
      <c r="Q437" s="40">
        <v>-1.0436592703818959</v>
      </c>
      <c r="R437" s="9"/>
      <c r="S437" s="41">
        <f>EXP(Q437)*$S$4^P437</f>
        <v>0.21780455414131197</v>
      </c>
      <c r="T437" s="41">
        <f>S437*SQRT(Q438^2+(LN($S$4))^2*P438^2+(P437/$S$4)^2*$T$4^2-2*LN($S$4)*AVERAGE(N437:N441)*P438^2)</f>
        <v>4.069760493687271E-5</v>
      </c>
      <c r="V437" s="19"/>
      <c r="AN437" s="42"/>
      <c r="AO437" s="43"/>
      <c r="AP437" s="43"/>
      <c r="AQ437" s="43"/>
      <c r="AS437" s="44"/>
      <c r="AT437" s="45"/>
      <c r="AU437" s="45"/>
      <c r="AV437" s="45"/>
      <c r="AW437" s="45"/>
      <c r="AX437" s="45"/>
      <c r="AY437" s="45"/>
      <c r="AZ437" s="45"/>
      <c r="BA437" s="45"/>
      <c r="BB437" s="45"/>
    </row>
    <row r="438" spans="1:62" s="11" customFormat="1">
      <c r="A438" s="26">
        <v>62</v>
      </c>
      <c r="B438" s="26"/>
      <c r="C438" s="7" t="s">
        <v>2</v>
      </c>
      <c r="D438" s="36">
        <v>23.766877000000001</v>
      </c>
      <c r="E438" s="36">
        <v>9.6132959000000007</v>
      </c>
      <c r="F438" s="33">
        <v>6.9596282999999997E-5</v>
      </c>
      <c r="G438" s="36">
        <v>24.367664999999999</v>
      </c>
      <c r="H438" s="36">
        <v>5.4362083999999999</v>
      </c>
      <c r="I438" s="36"/>
      <c r="J438" s="36">
        <v>0.22309102</v>
      </c>
      <c r="K438" s="36">
        <v>2.4722938999999999</v>
      </c>
      <c r="L438" s="38"/>
      <c r="M438" s="39">
        <f t="shared" ref="M438:M441" si="121">LN(J438)</f>
        <v>-1.5001754293622602</v>
      </c>
      <c r="N438" s="39">
        <f t="shared" ref="N438:N441" si="122">LN(K438)</f>
        <v>0.90514642411416035</v>
      </c>
      <c r="O438" s="10"/>
      <c r="P438" s="40">
        <v>1.877952148502968E-3</v>
      </c>
      <c r="Q438" s="40">
        <v>1.7021317083217606E-3</v>
      </c>
      <c r="R438" s="9"/>
      <c r="S438" s="39"/>
      <c r="T438" s="39"/>
      <c r="V438" s="46"/>
      <c r="Y438" s="43"/>
      <c r="AB438" s="43"/>
      <c r="AE438" s="43"/>
    </row>
    <row r="439" spans="1:62" s="11" customFormat="1">
      <c r="A439" s="26">
        <v>62</v>
      </c>
      <c r="B439" s="26"/>
      <c r="C439" s="7" t="s">
        <v>3</v>
      </c>
      <c r="D439" s="36">
        <v>20.993855</v>
      </c>
      <c r="E439" s="36">
        <v>8.4799699000000004</v>
      </c>
      <c r="F439" s="33">
        <v>5.6926809000000003E-5</v>
      </c>
      <c r="G439" s="36">
        <v>21.685016000000001</v>
      </c>
      <c r="H439" s="36">
        <v>4.8343400000000001</v>
      </c>
      <c r="I439" s="36"/>
      <c r="J439" s="36">
        <v>0.22293452999999999</v>
      </c>
      <c r="K439" s="36">
        <v>2.4757012999999999</v>
      </c>
      <c r="L439" s="38"/>
      <c r="M439" s="39">
        <f t="shared" si="121"/>
        <v>-1.5008771380711952</v>
      </c>
      <c r="N439" s="39">
        <f t="shared" si="122"/>
        <v>0.90652370941897586</v>
      </c>
      <c r="O439" s="10"/>
      <c r="P439" s="47">
        <f>ABS(P438/P437)</f>
        <v>3.7234053871394485E-3</v>
      </c>
      <c r="Q439" s="47">
        <f>ABS(Q438/Q437)</f>
        <v>1.6309266411238953E-3</v>
      </c>
      <c r="R439" s="9"/>
      <c r="S439" s="39"/>
      <c r="T439" s="39"/>
      <c r="V439" s="46"/>
      <c r="W439" s="48"/>
      <c r="Y439" s="48"/>
      <c r="Z439" s="48"/>
      <c r="AB439" s="48"/>
      <c r="AC439" s="48"/>
      <c r="AE439" s="48"/>
      <c r="AF439" s="48"/>
      <c r="AM439" s="48"/>
      <c r="AN439" s="48"/>
      <c r="AR439" s="49"/>
      <c r="BA439" s="43"/>
      <c r="BB439" s="43"/>
    </row>
    <row r="440" spans="1:62" s="11" customFormat="1">
      <c r="A440" s="26">
        <v>62</v>
      </c>
      <c r="B440" s="26"/>
      <c r="C440" s="7" t="s">
        <v>4</v>
      </c>
      <c r="D440" s="36">
        <v>18.897881999999999</v>
      </c>
      <c r="E440" s="36">
        <v>7.6253019000000002</v>
      </c>
      <c r="F440" s="33">
        <v>4.3254875999999999E-5</v>
      </c>
      <c r="G440" s="36">
        <v>19.569469999999999</v>
      </c>
      <c r="H440" s="36">
        <v>4.3603566999999996</v>
      </c>
      <c r="I440" s="36"/>
      <c r="J440" s="36">
        <v>0.22281391</v>
      </c>
      <c r="K440" s="36">
        <v>2.4783191000000002</v>
      </c>
      <c r="L440" s="38"/>
      <c r="M440" s="39">
        <f t="shared" si="121"/>
        <v>-1.5014183402028016</v>
      </c>
      <c r="N440" s="39">
        <f t="shared" si="122"/>
        <v>0.90758054812059041</v>
      </c>
      <c r="O440" s="10"/>
      <c r="R440" s="9"/>
      <c r="S440" s="39"/>
      <c r="T440" s="39"/>
      <c r="V440" s="46"/>
      <c r="W440" s="51"/>
      <c r="Y440" s="51"/>
      <c r="Z440" s="51"/>
      <c r="AB440" s="51"/>
      <c r="AC440" s="51"/>
      <c r="AE440" s="51"/>
      <c r="AF440" s="51"/>
      <c r="AK440" s="52"/>
      <c r="AL440" s="52"/>
      <c r="AM440" s="53"/>
      <c r="AN440" s="53"/>
      <c r="AO440" s="53"/>
      <c r="AP440" s="53"/>
      <c r="AQ440" s="53"/>
    </row>
    <row r="441" spans="1:62" s="11" customFormat="1">
      <c r="A441" s="26">
        <v>62</v>
      </c>
      <c r="B441" s="26"/>
      <c r="C441" s="7" t="s">
        <v>5</v>
      </c>
      <c r="D441" s="36">
        <v>17.270361000000001</v>
      </c>
      <c r="E441" s="36">
        <v>6.9611181999999996</v>
      </c>
      <c r="F441" s="33">
        <v>3.9291634000000001E-5</v>
      </c>
      <c r="G441" s="36">
        <v>17.91479</v>
      </c>
      <c r="H441" s="36">
        <v>3.9895584999999998</v>
      </c>
      <c r="I441" s="36"/>
      <c r="J441" s="36">
        <v>0.22269605000000001</v>
      </c>
      <c r="K441" s="36">
        <v>2.4809804999999998</v>
      </c>
      <c r="L441" s="54"/>
      <c r="M441" s="39">
        <f t="shared" si="121"/>
        <v>-1.5019474417418539</v>
      </c>
      <c r="N441" s="39">
        <f t="shared" si="122"/>
        <v>0.90865384494479773</v>
      </c>
      <c r="O441" s="10"/>
      <c r="R441" s="9"/>
      <c r="S441" s="39"/>
      <c r="T441" s="39"/>
      <c r="V441" s="46"/>
      <c r="W441" s="51"/>
      <c r="Y441" s="51"/>
      <c r="Z441" s="51"/>
      <c r="AB441" s="51"/>
      <c r="AC441" s="51"/>
      <c r="AE441" s="51"/>
      <c r="AF441" s="51"/>
      <c r="AK441" s="52"/>
      <c r="AL441" s="52"/>
      <c r="AM441" s="53"/>
      <c r="AN441" s="53"/>
      <c r="AO441" s="53"/>
      <c r="AP441" s="53"/>
      <c r="AQ441" s="53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</row>
    <row r="442" spans="1:62" s="11" customFormat="1">
      <c r="A442" s="6"/>
      <c r="B442" s="7"/>
      <c r="C442" s="7"/>
      <c r="D442" s="36"/>
      <c r="E442" s="36"/>
      <c r="F442" s="36"/>
      <c r="G442" s="36"/>
      <c r="H442" s="36"/>
      <c r="I442" s="36"/>
      <c r="J442" s="55"/>
      <c r="K442" s="55"/>
      <c r="L442" s="9"/>
      <c r="M442" s="9"/>
      <c r="N442" s="9"/>
      <c r="O442" s="9"/>
      <c r="P442" s="9"/>
      <c r="Q442" s="9"/>
      <c r="R442" s="9"/>
      <c r="S442" s="56"/>
      <c r="T442" s="56"/>
      <c r="V442" s="9"/>
    </row>
    <row r="443" spans="1:62" s="11" customFormat="1">
      <c r="A443" s="26">
        <v>63</v>
      </c>
      <c r="B443" s="31">
        <v>43655</v>
      </c>
      <c r="C443" s="26" t="s">
        <v>0</v>
      </c>
      <c r="D443" s="33">
        <v>4.8846109999999996E-4</v>
      </c>
      <c r="E443" s="32">
        <v>1.8773452000000001E-4</v>
      </c>
      <c r="F443" s="33">
        <v>9.1164857000000001E-5</v>
      </c>
      <c r="G443" s="32">
        <v>1.378804E-3</v>
      </c>
      <c r="H443" s="32">
        <v>2.9189120999999999E-4</v>
      </c>
      <c r="I443" s="32"/>
      <c r="J443" s="32"/>
      <c r="K443" s="32"/>
      <c r="L443" s="9"/>
      <c r="M443" s="9"/>
      <c r="N443" s="9"/>
      <c r="O443" s="10"/>
      <c r="P443" s="9"/>
      <c r="Q443" s="9"/>
      <c r="R443" s="9"/>
      <c r="S443" s="39"/>
      <c r="T443" s="39"/>
      <c r="V443" s="40"/>
    </row>
    <row r="444" spans="1:62" s="11" customFormat="1">
      <c r="A444" s="26">
        <v>63</v>
      </c>
      <c r="B444" s="26"/>
      <c r="C444" s="7" t="s">
        <v>1</v>
      </c>
      <c r="D444" s="36">
        <v>25.425107000000001</v>
      </c>
      <c r="E444" s="36">
        <v>10.287207</v>
      </c>
      <c r="F444" s="33">
        <v>6.1059871000000002E-5</v>
      </c>
      <c r="G444" s="36">
        <v>25.831569999999999</v>
      </c>
      <c r="H444" s="36">
        <v>5.7637761000000003</v>
      </c>
      <c r="I444" s="36"/>
      <c r="J444" s="36">
        <v>0.22312902000000001</v>
      </c>
      <c r="K444" s="36">
        <v>2.4715313999999999</v>
      </c>
      <c r="L444" s="38"/>
      <c r="M444" s="39">
        <f>LN(J444)</f>
        <v>-1.5000051098038114</v>
      </c>
      <c r="N444" s="39">
        <f>LN(K444)</f>
        <v>0.9048379585192915</v>
      </c>
      <c r="O444" s="10"/>
      <c r="P444" s="40">
        <f t="array" ref="P444:Q445">LINEST(M444:M448,N444:N448,TRUE,TRUE)</f>
        <v>-0.50179970765607684</v>
      </c>
      <c r="Q444" s="40">
        <v>-1.0459556901101794</v>
      </c>
      <c r="R444" s="9"/>
      <c r="S444" s="41">
        <f>EXP(Q444)*$S$4^P444</f>
        <v>0.21783650037507932</v>
      </c>
      <c r="T444" s="41">
        <f>S444*SQRT(Q445^2+(LN($S$4))^2*P445^2+(P444/$S$4)^2*$T$4^2-2*LN($S$4)*AVERAGE(N444:N448)*P445^2)</f>
        <v>3.7757240513047796E-5</v>
      </c>
      <c r="V444" s="19"/>
      <c r="AN444" s="42"/>
      <c r="AO444" s="43"/>
      <c r="AP444" s="43"/>
      <c r="AQ444" s="43"/>
      <c r="AS444" s="44"/>
      <c r="AT444" s="45"/>
      <c r="AU444" s="45"/>
      <c r="AV444" s="45"/>
      <c r="AW444" s="45"/>
      <c r="AX444" s="45"/>
      <c r="AY444" s="45"/>
      <c r="AZ444" s="45"/>
      <c r="BA444" s="45"/>
      <c r="BB444" s="45"/>
    </row>
    <row r="445" spans="1:62" s="11" customFormat="1">
      <c r="A445" s="6">
        <v>63</v>
      </c>
      <c r="B445" s="7"/>
      <c r="C445" s="7" t="s">
        <v>2</v>
      </c>
      <c r="D445" s="36">
        <v>22.642374</v>
      </c>
      <c r="E445" s="36">
        <v>9.1489501000000004</v>
      </c>
      <c r="F445" s="33">
        <v>6.0091376E-5</v>
      </c>
      <c r="G445" s="36">
        <v>23.179604000000001</v>
      </c>
      <c r="H445" s="36">
        <v>5.1685742000000001</v>
      </c>
      <c r="I445" s="36"/>
      <c r="J445" s="36">
        <v>0.22297914999999999</v>
      </c>
      <c r="K445" s="36">
        <v>2.4748644999999998</v>
      </c>
      <c r="L445" s="38"/>
      <c r="M445" s="39">
        <f t="shared" ref="M445:M448" si="123">LN(J445)</f>
        <v>-1.5006770096510538</v>
      </c>
      <c r="N445" s="39">
        <f t="shared" ref="N445:N448" si="124">LN(K445)</f>
        <v>0.90618564704720839</v>
      </c>
      <c r="O445" s="10"/>
      <c r="P445" s="40">
        <v>1.2029168176198514E-3</v>
      </c>
      <c r="Q445" s="40">
        <v>1.0914743330707108E-3</v>
      </c>
      <c r="R445" s="9"/>
      <c r="S445" s="39"/>
      <c r="T445" s="39"/>
      <c r="V445" s="46"/>
      <c r="Y445" s="43"/>
      <c r="AB445" s="43"/>
      <c r="AE445" s="43"/>
    </row>
    <row r="446" spans="1:62" s="11" customFormat="1">
      <c r="A446" s="6">
        <v>63</v>
      </c>
      <c r="B446" s="7"/>
      <c r="C446" s="7" t="s">
        <v>3</v>
      </c>
      <c r="D446" s="36">
        <v>20.838021000000001</v>
      </c>
      <c r="E446" s="36">
        <v>8.4116037000000006</v>
      </c>
      <c r="F446" s="33">
        <v>5.1385689000000002E-5</v>
      </c>
      <c r="G446" s="36">
        <v>21.41677</v>
      </c>
      <c r="H446" s="36">
        <v>4.7731487000000001</v>
      </c>
      <c r="I446" s="36"/>
      <c r="J446" s="36">
        <v>0.2228695</v>
      </c>
      <c r="K446" s="36">
        <v>2.4772989999999999</v>
      </c>
      <c r="L446" s="38"/>
      <c r="M446" s="39">
        <f t="shared" si="123"/>
        <v>-1.5011688806131422</v>
      </c>
      <c r="N446" s="39">
        <f t="shared" si="124"/>
        <v>0.90716885375923173</v>
      </c>
      <c r="O446" s="10"/>
      <c r="P446" s="47">
        <f>ABS(P445/P444)</f>
        <v>2.3972050985017826E-3</v>
      </c>
      <c r="Q446" s="47">
        <f>ABS(Q445/Q444)</f>
        <v>1.0435187105829853E-3</v>
      </c>
      <c r="R446" s="9"/>
      <c r="S446" s="39"/>
      <c r="T446" s="39"/>
      <c r="V446" s="46"/>
      <c r="W446" s="48"/>
      <c r="Y446" s="48"/>
      <c r="Z446" s="48"/>
      <c r="AB446" s="48"/>
      <c r="AC446" s="48"/>
      <c r="AE446" s="48"/>
      <c r="AF446" s="48"/>
      <c r="AM446" s="48"/>
      <c r="AN446" s="48"/>
      <c r="AR446" s="49"/>
      <c r="BA446" s="43"/>
      <c r="BB446" s="43"/>
    </row>
    <row r="447" spans="1:62" s="11" customFormat="1">
      <c r="A447" s="6">
        <v>63</v>
      </c>
      <c r="B447" s="7"/>
      <c r="C447" s="7" t="s">
        <v>4</v>
      </c>
      <c r="D447" s="36">
        <v>18.399056000000002</v>
      </c>
      <c r="E447" s="36">
        <v>7.4170730000000002</v>
      </c>
      <c r="F447" s="33">
        <v>4.0280587E-5</v>
      </c>
      <c r="G447" s="36">
        <v>18.980841999999999</v>
      </c>
      <c r="H447" s="36">
        <v>4.2273519999999998</v>
      </c>
      <c r="I447" s="36"/>
      <c r="J447" s="36">
        <v>0.22271637</v>
      </c>
      <c r="K447" s="36">
        <v>2.4806433999999999</v>
      </c>
      <c r="L447" s="38"/>
      <c r="M447" s="39">
        <f t="shared" si="123"/>
        <v>-1.5018562004602833</v>
      </c>
      <c r="N447" s="39">
        <f t="shared" si="124"/>
        <v>0.90851796201319601</v>
      </c>
      <c r="O447" s="10"/>
      <c r="P447" s="50"/>
      <c r="Q447" s="50"/>
      <c r="R447" s="9"/>
      <c r="S447" s="39"/>
      <c r="T447" s="39"/>
      <c r="V447" s="46"/>
      <c r="W447" s="51"/>
      <c r="Y447" s="51"/>
      <c r="Z447" s="51"/>
      <c r="AB447" s="51"/>
      <c r="AC447" s="51"/>
      <c r="AE447" s="51"/>
      <c r="AF447" s="51"/>
      <c r="AK447" s="52"/>
      <c r="AL447" s="52"/>
      <c r="AM447" s="53"/>
      <c r="AN447" s="53"/>
      <c r="AO447" s="53"/>
      <c r="AP447" s="53"/>
      <c r="AQ447" s="53"/>
    </row>
    <row r="448" spans="1:62" s="11" customFormat="1">
      <c r="A448" s="6">
        <v>63</v>
      </c>
      <c r="B448" s="7"/>
      <c r="C448" s="7" t="s">
        <v>5</v>
      </c>
      <c r="D448" s="57">
        <v>15.629994</v>
      </c>
      <c r="E448" s="57">
        <v>6.2910757000000004</v>
      </c>
      <c r="F448" s="57">
        <v>1.8247051999999999E-5</v>
      </c>
      <c r="G448" s="57">
        <v>16.162789</v>
      </c>
      <c r="H448" s="57">
        <v>3.5969657000000002</v>
      </c>
      <c r="I448" s="57"/>
      <c r="J448" s="57">
        <v>0.22254572</v>
      </c>
      <c r="K448" s="57">
        <v>2.4844784999999998</v>
      </c>
      <c r="L448" s="54"/>
      <c r="M448" s="39">
        <f t="shared" si="123"/>
        <v>-1.5026227153385447</v>
      </c>
      <c r="N448" s="39">
        <f t="shared" si="124"/>
        <v>0.91006277837014871</v>
      </c>
      <c r="O448" s="10"/>
      <c r="R448" s="9"/>
      <c r="S448" s="39"/>
      <c r="T448" s="39"/>
      <c r="V448" s="46"/>
      <c r="W448" s="51"/>
      <c r="Y448" s="51"/>
      <c r="Z448" s="51"/>
      <c r="AB448" s="51"/>
      <c r="AC448" s="51"/>
      <c r="AE448" s="51"/>
      <c r="AF448" s="51"/>
      <c r="AK448" s="52"/>
      <c r="AL448" s="52"/>
      <c r="AM448" s="53"/>
      <c r="AN448" s="53"/>
      <c r="AO448" s="53"/>
      <c r="AP448" s="53"/>
      <c r="AQ448" s="53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</row>
    <row r="449" spans="1:62" s="11" customFormat="1">
      <c r="A449" s="6"/>
      <c r="B449" s="7"/>
      <c r="C449" s="7"/>
      <c r="D449" s="36"/>
      <c r="E449" s="36"/>
      <c r="F449" s="36"/>
      <c r="G449" s="36"/>
      <c r="H449" s="36"/>
      <c r="I449" s="36"/>
      <c r="J449" s="55"/>
      <c r="K449" s="55"/>
      <c r="L449" s="9"/>
      <c r="M449" s="9"/>
      <c r="N449" s="9"/>
      <c r="O449" s="9"/>
      <c r="P449" s="9"/>
      <c r="Q449" s="9"/>
      <c r="R449" s="9"/>
      <c r="S449" s="56"/>
      <c r="T449" s="56"/>
      <c r="V449" s="9"/>
    </row>
    <row r="450" spans="1:62" s="11" customFormat="1">
      <c r="A450" s="26">
        <v>64</v>
      </c>
      <c r="B450" s="31">
        <v>43655</v>
      </c>
      <c r="C450" s="26" t="s">
        <v>0</v>
      </c>
      <c r="D450" s="33">
        <v>4.8846109999999996E-4</v>
      </c>
      <c r="E450" s="32">
        <v>1.8773452000000001E-4</v>
      </c>
      <c r="F450" s="33">
        <v>9.1164857000000001E-5</v>
      </c>
      <c r="G450" s="32">
        <v>1.378804E-3</v>
      </c>
      <c r="H450" s="32">
        <v>2.9189120999999999E-4</v>
      </c>
      <c r="I450" s="32"/>
      <c r="J450" s="32"/>
      <c r="K450" s="32"/>
      <c r="L450" s="9"/>
      <c r="M450" s="9"/>
      <c r="N450" s="9"/>
      <c r="O450" s="10"/>
      <c r="P450" s="9"/>
      <c r="Q450" s="9"/>
      <c r="R450" s="9"/>
      <c r="S450" s="39"/>
      <c r="T450" s="39"/>
      <c r="V450" s="40"/>
    </row>
    <row r="451" spans="1:62" s="11" customFormat="1">
      <c r="A451" s="26">
        <v>64</v>
      </c>
      <c r="B451" s="26"/>
      <c r="C451" s="7" t="s">
        <v>1</v>
      </c>
      <c r="D451" s="33">
        <v>24.281534000000001</v>
      </c>
      <c r="E451" s="33">
        <v>9.8160325000000004</v>
      </c>
      <c r="F451" s="33">
        <v>4.8800439999999997E-5</v>
      </c>
      <c r="G451" s="33">
        <v>24.686132000000001</v>
      </c>
      <c r="H451" s="33">
        <v>5.5059049</v>
      </c>
      <c r="I451" s="33"/>
      <c r="J451" s="33">
        <v>0.22303602</v>
      </c>
      <c r="K451" s="33">
        <v>2.4736687000000002</v>
      </c>
      <c r="L451" s="38"/>
      <c r="M451" s="39">
        <f>LN(J451)</f>
        <v>-1.5004219959020451</v>
      </c>
      <c r="N451" s="39">
        <f>LN(K451)</f>
        <v>0.90570235231119434</v>
      </c>
      <c r="O451" s="10"/>
      <c r="P451" s="40">
        <f t="array" ref="P451:Q452">LINEST(M451:M455,N451:N455,TRUE,TRUE)</f>
        <v>-0.50232398479707741</v>
      </c>
      <c r="Q451" s="40">
        <v>-1.0454698412069163</v>
      </c>
      <c r="R451" s="9"/>
      <c r="S451" s="41">
        <f>EXP(Q451)*$S$4^P451</f>
        <v>0.2178335335241563</v>
      </c>
      <c r="T451" s="41">
        <f>S451*SQRT(Q452^2+(LN($S$4))^2*P452^2+(P451/$S$4)^2*$T$4^2-2*LN($S$4)*AVERAGE(N451:N455)*P452^2)</f>
        <v>3.9295248929649804E-5</v>
      </c>
      <c r="V451" s="19"/>
      <c r="AN451" s="42"/>
      <c r="AO451" s="43"/>
      <c r="AP451" s="43"/>
      <c r="AQ451" s="43"/>
      <c r="AS451" s="44"/>
      <c r="AT451" s="45"/>
      <c r="AU451" s="45"/>
      <c r="AV451" s="45"/>
      <c r="AW451" s="45"/>
      <c r="AX451" s="45"/>
      <c r="AY451" s="45"/>
      <c r="AZ451" s="45"/>
      <c r="BA451" s="45"/>
      <c r="BB451" s="45"/>
    </row>
    <row r="452" spans="1:62" s="11" customFormat="1">
      <c r="A452" s="6">
        <v>64</v>
      </c>
      <c r="B452" s="7"/>
      <c r="C452" s="7" t="s">
        <v>2</v>
      </c>
      <c r="D452" s="33">
        <v>21.881478000000001</v>
      </c>
      <c r="E452" s="33">
        <v>8.8351752000000001</v>
      </c>
      <c r="F452" s="33">
        <v>5.0505204000000003E-5</v>
      </c>
      <c r="G452" s="33">
        <v>22.378374999999998</v>
      </c>
      <c r="H452" s="33">
        <v>4.9881700000000002</v>
      </c>
      <c r="I452" s="33"/>
      <c r="J452" s="33">
        <v>0.22290117000000001</v>
      </c>
      <c r="K452" s="33">
        <v>2.4766357999999999</v>
      </c>
      <c r="L452" s="38"/>
      <c r="M452" s="39">
        <f t="shared" ref="M452:M455" si="125">LN(J452)</f>
        <v>-1.501026789613511</v>
      </c>
      <c r="N452" s="39">
        <f t="shared" ref="N452:N455" si="126">LN(K452)</f>
        <v>0.90690110699600746</v>
      </c>
      <c r="O452" s="10"/>
      <c r="P452" s="40">
        <v>1.6535460592110203E-3</v>
      </c>
      <c r="Q452" s="40">
        <v>1.5017477459898676E-3</v>
      </c>
      <c r="R452" s="9"/>
      <c r="S452" s="39"/>
      <c r="T452" s="39"/>
      <c r="V452" s="46"/>
      <c r="Y452" s="43"/>
      <c r="AB452" s="43"/>
      <c r="AE452" s="43"/>
    </row>
    <row r="453" spans="1:62" s="11" customFormat="1">
      <c r="A453" s="6">
        <v>64</v>
      </c>
      <c r="B453" s="7"/>
      <c r="C453" s="7" t="s">
        <v>3</v>
      </c>
      <c r="D453" s="33">
        <v>19.25684</v>
      </c>
      <c r="E453" s="33">
        <v>7.7638815000000001</v>
      </c>
      <c r="F453" s="33">
        <v>4.3894543000000002E-5</v>
      </c>
      <c r="G453" s="33">
        <v>19.801638000000001</v>
      </c>
      <c r="H453" s="33">
        <v>4.4104893000000001</v>
      </c>
      <c r="I453" s="33"/>
      <c r="J453" s="33">
        <v>0.22273295000000001</v>
      </c>
      <c r="K453" s="33">
        <v>2.4803253000000001</v>
      </c>
      <c r="L453" s="38"/>
      <c r="M453" s="39">
        <f t="shared" si="125"/>
        <v>-1.5017817587706759</v>
      </c>
      <c r="N453" s="39">
        <f t="shared" si="126"/>
        <v>0.90838972092978187</v>
      </c>
      <c r="O453" s="10"/>
      <c r="P453" s="47">
        <f>ABS(P452/P451)</f>
        <v>3.2917919694378105E-3</v>
      </c>
      <c r="Q453" s="47">
        <f>ABS(Q452/Q451)</f>
        <v>1.4364333496757905E-3</v>
      </c>
      <c r="R453" s="9"/>
      <c r="S453" s="39"/>
      <c r="T453" s="39"/>
      <c r="V453" s="46"/>
      <c r="W453" s="48"/>
      <c r="Y453" s="48"/>
      <c r="Z453" s="48"/>
      <c r="AB453" s="48"/>
      <c r="AC453" s="48"/>
      <c r="AE453" s="48"/>
      <c r="AF453" s="48"/>
      <c r="AM453" s="48"/>
      <c r="AN453" s="48"/>
      <c r="AR453" s="49"/>
      <c r="BA453" s="43"/>
      <c r="BB453" s="43"/>
    </row>
    <row r="454" spans="1:62" s="11" customFormat="1">
      <c r="A454" s="6">
        <v>64</v>
      </c>
      <c r="B454" s="7"/>
      <c r="C454" s="7" t="s">
        <v>4</v>
      </c>
      <c r="D454" s="33">
        <v>17.952807</v>
      </c>
      <c r="E454" s="33">
        <v>7.2327361000000003</v>
      </c>
      <c r="F454" s="33">
        <v>3.6946193999999999E-5</v>
      </c>
      <c r="G454" s="33">
        <v>18.482664</v>
      </c>
      <c r="H454" s="33">
        <v>4.1151707000000002</v>
      </c>
      <c r="I454" s="33"/>
      <c r="J454" s="33">
        <v>0.22265008</v>
      </c>
      <c r="K454" s="33">
        <v>2.4821643</v>
      </c>
      <c r="L454" s="38"/>
      <c r="M454" s="39">
        <f t="shared" si="125"/>
        <v>-1.5021538879061587</v>
      </c>
      <c r="N454" s="39">
        <f t="shared" si="126"/>
        <v>0.90913088120714869</v>
      </c>
      <c r="O454" s="10"/>
      <c r="P454" s="50"/>
      <c r="Q454" s="50"/>
      <c r="R454" s="9"/>
      <c r="S454" s="39"/>
      <c r="T454" s="39"/>
      <c r="V454" s="46"/>
      <c r="W454" s="51"/>
      <c r="Y454" s="51"/>
      <c r="Z454" s="51"/>
      <c r="AB454" s="51"/>
      <c r="AC454" s="51"/>
      <c r="AE454" s="51"/>
      <c r="AF454" s="51"/>
      <c r="AK454" s="52"/>
      <c r="AL454" s="52"/>
      <c r="AM454" s="53"/>
      <c r="AN454" s="53"/>
      <c r="AO454" s="53"/>
      <c r="AP454" s="53"/>
      <c r="AQ454" s="53"/>
    </row>
    <row r="455" spans="1:62" s="11" customFormat="1">
      <c r="A455" s="6">
        <v>64</v>
      </c>
      <c r="B455" s="7"/>
      <c r="C455" s="7" t="s">
        <v>5</v>
      </c>
      <c r="D455" s="33">
        <v>15.166601999999999</v>
      </c>
      <c r="E455" s="33">
        <v>6.0997215000000002</v>
      </c>
      <c r="F455" s="33">
        <v>1.8548009000000001E-5</v>
      </c>
      <c r="G455" s="33">
        <v>15.656039</v>
      </c>
      <c r="H455" s="33">
        <v>3.4828459999999999</v>
      </c>
      <c r="I455" s="33"/>
      <c r="J455" s="33">
        <v>0.22245968999999999</v>
      </c>
      <c r="K455" s="33">
        <v>2.4864568999999999</v>
      </c>
      <c r="L455" s="54"/>
      <c r="M455" s="39">
        <f t="shared" si="125"/>
        <v>-1.5030093623281702</v>
      </c>
      <c r="N455" s="39">
        <f t="shared" si="126"/>
        <v>0.91085876542097965</v>
      </c>
      <c r="O455" s="10"/>
      <c r="R455" s="9"/>
      <c r="S455" s="39"/>
      <c r="T455" s="39"/>
      <c r="V455" s="46"/>
      <c r="W455" s="51"/>
      <c r="Y455" s="51"/>
      <c r="Z455" s="51"/>
      <c r="AB455" s="51"/>
      <c r="AC455" s="51"/>
      <c r="AE455" s="51"/>
      <c r="AF455" s="51"/>
      <c r="AK455" s="52"/>
      <c r="AL455" s="52"/>
      <c r="AM455" s="53"/>
      <c r="AN455" s="53"/>
      <c r="AO455" s="53"/>
      <c r="AP455" s="53"/>
      <c r="AQ455" s="53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</row>
    <row r="456" spans="1:62" s="11" customFormat="1">
      <c r="A456" s="6"/>
      <c r="B456" s="7"/>
      <c r="C456" s="7"/>
      <c r="D456" s="36"/>
      <c r="E456" s="36"/>
      <c r="F456" s="36"/>
      <c r="G456" s="36"/>
      <c r="H456" s="36"/>
      <c r="I456" s="36"/>
      <c r="J456" s="55"/>
      <c r="K456" s="55"/>
      <c r="L456" s="9"/>
      <c r="M456" s="9"/>
      <c r="N456" s="9"/>
      <c r="O456" s="9"/>
      <c r="P456" s="9"/>
      <c r="Q456" s="9"/>
      <c r="R456" s="9"/>
      <c r="S456" s="56"/>
      <c r="T456" s="56"/>
      <c r="V456" s="9"/>
    </row>
    <row r="457" spans="1:62" s="11" customFormat="1">
      <c r="A457" s="26">
        <v>65</v>
      </c>
      <c r="B457" s="31">
        <v>43656</v>
      </c>
      <c r="C457" s="26" t="s">
        <v>0</v>
      </c>
      <c r="D457" s="33">
        <v>1.1808359E-3</v>
      </c>
      <c r="E457" s="32">
        <v>4.5235817000000001E-4</v>
      </c>
      <c r="F457" s="33">
        <v>5.2489360000000003E-5</v>
      </c>
      <c r="G457" s="32">
        <v>8.9188210000000002E-4</v>
      </c>
      <c r="H457" s="32">
        <v>1.9361172E-4</v>
      </c>
      <c r="I457" s="32"/>
      <c r="J457" s="32"/>
      <c r="K457" s="32"/>
      <c r="L457" s="9"/>
      <c r="M457" s="9"/>
      <c r="N457" s="9"/>
      <c r="O457" s="10"/>
      <c r="P457" s="9"/>
      <c r="Q457" s="9"/>
      <c r="R457" s="9"/>
      <c r="S457" s="39"/>
      <c r="T457" s="39"/>
      <c r="V457" s="40"/>
    </row>
    <row r="458" spans="1:62" s="11" customFormat="1">
      <c r="A458" s="26">
        <v>65</v>
      </c>
      <c r="B458" s="26"/>
      <c r="C458" s="7" t="s">
        <v>1</v>
      </c>
      <c r="D458" s="36">
        <v>28.734829999999999</v>
      </c>
      <c r="E458" s="36">
        <v>11.631866</v>
      </c>
      <c r="F458" s="33">
        <v>1.1023865E-4</v>
      </c>
      <c r="G458" s="36">
        <v>28.733584</v>
      </c>
      <c r="H458" s="36">
        <v>6.4122408000000002</v>
      </c>
      <c r="I458" s="36"/>
      <c r="J458" s="36">
        <v>0.22316148</v>
      </c>
      <c r="K458" s="36">
        <v>2.4703634000000001</v>
      </c>
      <c r="L458" s="38"/>
      <c r="M458" s="39">
        <f>LN(J458)</f>
        <v>-1.4998596440138956</v>
      </c>
      <c r="N458" s="39">
        <f>LN(K458)</f>
        <v>0.90436526532406292</v>
      </c>
      <c r="O458" s="10"/>
      <c r="P458" s="40">
        <f t="array" ref="P458:Q459">LINEST(M458:M462,N458:N462,TRUE,TRUE)</f>
        <v>-0.50645544086668148</v>
      </c>
      <c r="Q458" s="40">
        <v>-1.0418366067094795</v>
      </c>
      <c r="R458" s="9"/>
      <c r="S458" s="41">
        <f>EXP(Q458)*$S$4^P458</f>
        <v>0.21776760023709446</v>
      </c>
      <c r="T458" s="41">
        <f>S458*SQRT(Q459^2+(LN($S$4))^2*P459^2+(P458/$S$4)^2*$T$4^2-2*LN($S$4)*AVERAGE(N458:N462)*P459^2)</f>
        <v>3.6917539317416002E-5</v>
      </c>
      <c r="V458" s="19"/>
      <c r="AN458" s="42"/>
      <c r="AO458" s="43"/>
      <c r="AP458" s="43"/>
      <c r="AQ458" s="43"/>
      <c r="AS458" s="44"/>
      <c r="AT458" s="45"/>
      <c r="AU458" s="45"/>
      <c r="AV458" s="45"/>
      <c r="AW458" s="45"/>
      <c r="AX458" s="45"/>
      <c r="AY458" s="45"/>
      <c r="AZ458" s="45"/>
      <c r="BA458" s="45"/>
      <c r="BB458" s="45"/>
    </row>
    <row r="459" spans="1:62" s="11" customFormat="1">
      <c r="A459" s="6">
        <v>65</v>
      </c>
      <c r="B459" s="7"/>
      <c r="C459" s="7" t="s">
        <v>2</v>
      </c>
      <c r="D459" s="36">
        <v>27.242079</v>
      </c>
      <c r="E459" s="36">
        <v>11.015064000000001</v>
      </c>
      <c r="F459" s="33">
        <v>1.1684347E-4</v>
      </c>
      <c r="G459" s="36">
        <v>27.474162</v>
      </c>
      <c r="H459" s="36">
        <v>6.1276833999999996</v>
      </c>
      <c r="I459" s="36"/>
      <c r="J459" s="36">
        <v>0.22303429999999999</v>
      </c>
      <c r="K459" s="36">
        <v>2.4731705000000002</v>
      </c>
      <c r="L459" s="38"/>
      <c r="M459" s="39">
        <f t="shared" ref="M459:M462" si="127">LN(J459)</f>
        <v>-1.5004297076906259</v>
      </c>
      <c r="N459" s="39">
        <f t="shared" ref="N459:N462" si="128">LN(K459)</f>
        <v>0.90550093076440774</v>
      </c>
      <c r="O459" s="10"/>
      <c r="P459" s="40">
        <v>7.4458948975106277E-4</v>
      </c>
      <c r="Q459" s="40">
        <v>6.7517930669642979E-4</v>
      </c>
      <c r="R459" s="9"/>
      <c r="S459" s="39"/>
      <c r="T459" s="39"/>
      <c r="V459" s="46"/>
      <c r="Y459" s="43"/>
      <c r="AB459" s="43"/>
      <c r="AE459" s="43"/>
    </row>
    <row r="460" spans="1:62" s="11" customFormat="1">
      <c r="A460" s="6">
        <v>65</v>
      </c>
      <c r="B460" s="7"/>
      <c r="C460" s="7" t="s">
        <v>3</v>
      </c>
      <c r="D460" s="36">
        <v>24.006166</v>
      </c>
      <c r="E460" s="36">
        <v>9.6934093000000008</v>
      </c>
      <c r="F460" s="33">
        <v>1.0573882E-4</v>
      </c>
      <c r="G460" s="36">
        <v>24.404810000000001</v>
      </c>
      <c r="H460" s="36">
        <v>5.4393468</v>
      </c>
      <c r="I460" s="36"/>
      <c r="J460" s="36">
        <v>0.22287978</v>
      </c>
      <c r="K460" s="36">
        <v>2.4765527999999999</v>
      </c>
      <c r="L460" s="38"/>
      <c r="M460" s="39">
        <f t="shared" si="127"/>
        <v>-1.5011227560293769</v>
      </c>
      <c r="N460" s="39">
        <f t="shared" si="128"/>
        <v>0.90686759323075017</v>
      </c>
      <c r="O460" s="10"/>
      <c r="P460" s="47">
        <f>ABS(P459/P458)</f>
        <v>1.4701974343031439E-3</v>
      </c>
      <c r="Q460" s="47">
        <f>ABS(Q459/Q458)</f>
        <v>6.4806640729289167E-4</v>
      </c>
      <c r="R460" s="9"/>
      <c r="S460" s="39"/>
      <c r="T460" s="39"/>
      <c r="V460" s="46"/>
      <c r="W460" s="48"/>
      <c r="Y460" s="48"/>
      <c r="Z460" s="48"/>
      <c r="AB460" s="48"/>
      <c r="AC460" s="48"/>
      <c r="AE460" s="48"/>
      <c r="AF460" s="48"/>
      <c r="AM460" s="48"/>
      <c r="AN460" s="48"/>
      <c r="AR460" s="49"/>
      <c r="BA460" s="43"/>
      <c r="BB460" s="43"/>
    </row>
    <row r="461" spans="1:62" s="11" customFormat="1">
      <c r="A461" s="6">
        <v>65</v>
      </c>
      <c r="B461" s="7"/>
      <c r="C461" s="7" t="s">
        <v>4</v>
      </c>
      <c r="D461" s="36">
        <v>22.634910000000001</v>
      </c>
      <c r="E461" s="36">
        <v>9.1296090000000003</v>
      </c>
      <c r="F461" s="33">
        <v>9.2883064E-5</v>
      </c>
      <c r="G461" s="36">
        <v>23.110142</v>
      </c>
      <c r="H461" s="36">
        <v>5.1478840999999997</v>
      </c>
      <c r="I461" s="36"/>
      <c r="J461" s="36">
        <v>0.22275386</v>
      </c>
      <c r="K461" s="36">
        <v>2.4792950999999999</v>
      </c>
      <c r="L461" s="38"/>
      <c r="M461" s="39">
        <f t="shared" si="127"/>
        <v>-1.5016878839373655</v>
      </c>
      <c r="N461" s="39">
        <f t="shared" si="128"/>
        <v>0.90797428590382034</v>
      </c>
      <c r="O461" s="10"/>
      <c r="P461" s="50"/>
      <c r="Q461" s="50"/>
      <c r="R461" s="9"/>
      <c r="S461" s="39"/>
      <c r="T461" s="39"/>
      <c r="V461" s="46"/>
      <c r="W461" s="51"/>
      <c r="Y461" s="51"/>
      <c r="Z461" s="51"/>
      <c r="AB461" s="51"/>
      <c r="AC461" s="51"/>
      <c r="AE461" s="51"/>
      <c r="AF461" s="51"/>
      <c r="AK461" s="52"/>
      <c r="AL461" s="52"/>
      <c r="AM461" s="53"/>
      <c r="AN461" s="53"/>
      <c r="AO461" s="53"/>
      <c r="AP461" s="53"/>
      <c r="AQ461" s="53"/>
    </row>
    <row r="462" spans="1:62" s="11" customFormat="1">
      <c r="A462" s="6">
        <v>65</v>
      </c>
      <c r="B462" s="7"/>
      <c r="C462" s="7" t="s">
        <v>5</v>
      </c>
      <c r="D462" s="36">
        <v>19.723001</v>
      </c>
      <c r="E462" s="36">
        <v>7.9454643000000003</v>
      </c>
      <c r="F462" s="33">
        <v>8.3999659999999999E-5</v>
      </c>
      <c r="G462" s="36">
        <v>20.178673</v>
      </c>
      <c r="H462" s="36">
        <v>4.4921392999999998</v>
      </c>
      <c r="I462" s="36"/>
      <c r="J462" s="36">
        <v>0.22261781999999999</v>
      </c>
      <c r="K462" s="36">
        <v>2.4823032</v>
      </c>
      <c r="L462" s="54"/>
      <c r="M462" s="39">
        <f t="shared" si="127"/>
        <v>-1.5022987894364799</v>
      </c>
      <c r="N462" s="39">
        <f t="shared" si="128"/>
        <v>0.90918683887029639</v>
      </c>
      <c r="O462" s="10"/>
      <c r="R462" s="9"/>
      <c r="S462" s="39"/>
      <c r="T462" s="39"/>
      <c r="V462" s="46"/>
      <c r="W462" s="51"/>
      <c r="Y462" s="51"/>
      <c r="Z462" s="51"/>
      <c r="AB462" s="51"/>
      <c r="AC462" s="51"/>
      <c r="AE462" s="51"/>
      <c r="AF462" s="51"/>
      <c r="AK462" s="52"/>
      <c r="AL462" s="52"/>
      <c r="AM462" s="53"/>
      <c r="AN462" s="53"/>
      <c r="AO462" s="53"/>
      <c r="AP462" s="53"/>
      <c r="AQ462" s="53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</row>
    <row r="463" spans="1:62" s="11" customFormat="1">
      <c r="A463" s="6"/>
      <c r="B463" s="7"/>
      <c r="C463" s="7"/>
      <c r="D463" s="36"/>
      <c r="E463" s="36"/>
      <c r="F463" s="36"/>
      <c r="G463" s="36"/>
      <c r="H463" s="36"/>
      <c r="I463" s="36"/>
      <c r="J463" s="55"/>
      <c r="K463" s="55"/>
      <c r="L463" s="9"/>
      <c r="M463" s="9"/>
      <c r="N463" s="9"/>
      <c r="O463" s="9"/>
      <c r="P463" s="9"/>
      <c r="Q463" s="9"/>
      <c r="R463" s="9"/>
      <c r="S463" s="56"/>
      <c r="T463" s="56"/>
      <c r="V463" s="9"/>
    </row>
    <row r="464" spans="1:62" s="11" customFormat="1">
      <c r="A464" s="26">
        <v>66</v>
      </c>
      <c r="B464" s="31">
        <v>43656</v>
      </c>
      <c r="C464" s="26" t="s">
        <v>0</v>
      </c>
      <c r="D464" s="33">
        <v>1.1808359E-3</v>
      </c>
      <c r="E464" s="32">
        <v>4.5235817000000001E-4</v>
      </c>
      <c r="F464" s="33">
        <v>5.2489360000000003E-5</v>
      </c>
      <c r="G464" s="32">
        <v>8.9188210000000002E-4</v>
      </c>
      <c r="H464" s="32">
        <v>1.9361172E-4</v>
      </c>
      <c r="I464" s="32"/>
      <c r="J464" s="32"/>
      <c r="K464" s="32"/>
      <c r="L464" s="9"/>
      <c r="M464" s="9"/>
      <c r="N464" s="9"/>
      <c r="O464" s="10"/>
      <c r="P464" s="9"/>
      <c r="Q464" s="9"/>
      <c r="R464" s="9"/>
      <c r="S464" s="39"/>
      <c r="T464" s="39"/>
      <c r="V464" s="40"/>
    </row>
    <row r="465" spans="1:62" s="11" customFormat="1">
      <c r="A465" s="26">
        <v>66</v>
      </c>
      <c r="B465" s="26"/>
      <c r="C465" s="7" t="s">
        <v>1</v>
      </c>
      <c r="D465" s="32">
        <v>29.514585</v>
      </c>
      <c r="E465" s="32">
        <v>11.939094000000001</v>
      </c>
      <c r="F465" s="33">
        <v>1.118119E-4</v>
      </c>
      <c r="G465" s="32">
        <v>29.426423</v>
      </c>
      <c r="H465" s="32">
        <v>6.5647608000000002</v>
      </c>
      <c r="I465" s="32"/>
      <c r="J465" s="32">
        <v>0.22309047000000001</v>
      </c>
      <c r="K465" s="32">
        <v>2.4721022000000001</v>
      </c>
      <c r="L465" s="38"/>
      <c r="M465" s="39">
        <f>LN(J465)</f>
        <v>-1.5001778947267466</v>
      </c>
      <c r="N465" s="39">
        <f>LN(K465)</f>
        <v>0.90506888178291556</v>
      </c>
      <c r="O465" s="10"/>
      <c r="P465" s="40">
        <f t="array" ref="P465:Q466">LINEST(M465:M469,N465:N469,TRUE,TRUE)</f>
        <v>-0.50843771967876561</v>
      </c>
      <c r="Q465" s="40">
        <v>-1.0400027564748617</v>
      </c>
      <c r="R465" s="9"/>
      <c r="S465" s="41">
        <f>EXP(Q465)*$S$4^P465</f>
        <v>0.21775570431605801</v>
      </c>
      <c r="T465" s="41">
        <f>S465*SQRT(Q466^2+(LN($S$4))^2*P466^2+(P465/$S$4)^2*$T$4^2-2*LN($S$4)*AVERAGE(N465:N469)*P466^2)</f>
        <v>3.798287170087983E-5</v>
      </c>
      <c r="V465" s="19"/>
      <c r="AN465" s="42"/>
      <c r="AO465" s="43"/>
      <c r="AP465" s="43"/>
      <c r="AQ465" s="43"/>
      <c r="AS465" s="44"/>
      <c r="AT465" s="45"/>
      <c r="AU465" s="45"/>
      <c r="AV465" s="45"/>
      <c r="AW465" s="45"/>
      <c r="AX465" s="45"/>
      <c r="AY465" s="45"/>
      <c r="AZ465" s="45"/>
      <c r="BA465" s="45"/>
      <c r="BB465" s="45"/>
    </row>
    <row r="466" spans="1:62" s="11" customFormat="1">
      <c r="A466" s="6">
        <v>66</v>
      </c>
      <c r="B466" s="7"/>
      <c r="C466" s="7" t="s">
        <v>2</v>
      </c>
      <c r="D466" s="32">
        <v>26.829706999999999</v>
      </c>
      <c r="E466" s="32">
        <v>10.841214000000001</v>
      </c>
      <c r="F466" s="33">
        <v>1.1589683999999999E-4</v>
      </c>
      <c r="G466" s="32">
        <v>26.932265999999998</v>
      </c>
      <c r="H466" s="32">
        <v>6.0050632000000004</v>
      </c>
      <c r="I466" s="32"/>
      <c r="J466" s="32">
        <v>0.22296894</v>
      </c>
      <c r="K466" s="32">
        <v>2.4747925</v>
      </c>
      <c r="L466" s="38"/>
      <c r="M466" s="39">
        <f t="shared" ref="M466:M469" si="129">LN(J466)</f>
        <v>-1.5007227997339387</v>
      </c>
      <c r="N466" s="39">
        <f t="shared" ref="N466:N469" si="130">LN(K466)</f>
        <v>0.90615655412218143</v>
      </c>
      <c r="O466" s="10"/>
      <c r="P466" s="40">
        <v>1.1364801043800058E-3</v>
      </c>
      <c r="Q466" s="40">
        <v>1.03136752864947E-3</v>
      </c>
      <c r="R466" s="9"/>
      <c r="S466" s="39"/>
      <c r="T466" s="39"/>
      <c r="V466" s="46"/>
      <c r="Y466" s="43"/>
      <c r="AB466" s="43"/>
      <c r="AE466" s="43"/>
    </row>
    <row r="467" spans="1:62" s="11" customFormat="1">
      <c r="A467" s="6">
        <v>66</v>
      </c>
      <c r="B467" s="7"/>
      <c r="C467" s="7" t="s">
        <v>3</v>
      </c>
      <c r="D467" s="32">
        <v>24.572834</v>
      </c>
      <c r="E467" s="32">
        <v>9.9160892</v>
      </c>
      <c r="F467" s="33">
        <v>1.044625E-4</v>
      </c>
      <c r="G467" s="32">
        <v>24.873678999999999</v>
      </c>
      <c r="H467" s="32">
        <v>5.5423122999999999</v>
      </c>
      <c r="I467" s="32"/>
      <c r="J467" s="32">
        <v>0.22281812000000001</v>
      </c>
      <c r="K467" s="32">
        <v>2.4780828000000001</v>
      </c>
      <c r="L467" s="38"/>
      <c r="M467" s="39">
        <f t="shared" si="129"/>
        <v>-1.501399445690214</v>
      </c>
      <c r="N467" s="39">
        <f t="shared" si="130"/>
        <v>0.90748519669229755</v>
      </c>
      <c r="O467" s="10"/>
      <c r="P467" s="47">
        <f>ABS(P466/P465)</f>
        <v>2.2352395591303522E-3</v>
      </c>
      <c r="Q467" s="47">
        <f>ABS(Q466/Q465)</f>
        <v>9.9169691832869632E-4</v>
      </c>
      <c r="R467" s="9"/>
      <c r="S467" s="39"/>
      <c r="T467" s="39"/>
      <c r="V467" s="46"/>
      <c r="W467" s="48"/>
      <c r="Y467" s="48"/>
      <c r="Z467" s="48"/>
      <c r="AB467" s="48"/>
      <c r="AC467" s="48"/>
      <c r="AE467" s="48"/>
      <c r="AF467" s="48"/>
      <c r="AM467" s="48"/>
      <c r="AN467" s="48"/>
      <c r="AR467" s="49"/>
      <c r="BA467" s="43"/>
      <c r="BB467" s="43"/>
    </row>
    <row r="468" spans="1:62" s="11" customFormat="1">
      <c r="A468" s="6">
        <v>66</v>
      </c>
      <c r="B468" s="7"/>
      <c r="C468" s="7" t="s">
        <v>4</v>
      </c>
      <c r="D468" s="32">
        <v>21.553152999999998</v>
      </c>
      <c r="E468" s="32">
        <v>8.684196</v>
      </c>
      <c r="F468" s="33">
        <v>9.2502023000000006E-5</v>
      </c>
      <c r="G468" s="32">
        <v>21.940494000000001</v>
      </c>
      <c r="H468" s="32">
        <v>4.8848978000000001</v>
      </c>
      <c r="I468" s="32"/>
      <c r="J468" s="32">
        <v>0.22264250999999999</v>
      </c>
      <c r="K468" s="32">
        <v>2.4818939000000002</v>
      </c>
      <c r="L468" s="38"/>
      <c r="M468" s="39">
        <f t="shared" si="129"/>
        <v>-1.5021878880228046</v>
      </c>
      <c r="N468" s="39">
        <f t="shared" si="130"/>
        <v>0.90902193808465792</v>
      </c>
      <c r="O468" s="10"/>
      <c r="R468" s="9"/>
      <c r="S468" s="39"/>
      <c r="T468" s="39"/>
      <c r="V468" s="46"/>
      <c r="W468" s="51"/>
      <c r="Y468" s="51"/>
      <c r="Z468" s="51"/>
      <c r="AB468" s="51"/>
      <c r="AC468" s="51"/>
      <c r="AE468" s="51"/>
      <c r="AF468" s="51"/>
      <c r="AK468" s="52"/>
      <c r="AL468" s="52"/>
      <c r="AM468" s="53"/>
      <c r="AN468" s="53"/>
      <c r="AO468" s="53"/>
      <c r="AP468" s="53"/>
      <c r="AQ468" s="53"/>
    </row>
    <row r="469" spans="1:62" s="11" customFormat="1">
      <c r="A469" s="6">
        <v>66</v>
      </c>
      <c r="B469" s="7"/>
      <c r="C469" s="7" t="s">
        <v>5</v>
      </c>
      <c r="D469" s="32">
        <v>20.364457999999999</v>
      </c>
      <c r="E469" s="32">
        <v>8.1987597000000001</v>
      </c>
      <c r="F469" s="33">
        <v>7.5223684999999995E-5</v>
      </c>
      <c r="G469" s="32">
        <v>20.744092999999999</v>
      </c>
      <c r="H469" s="32">
        <v>4.6166935999999996</v>
      </c>
      <c r="I469" s="32"/>
      <c r="J469" s="32">
        <v>0.22255432</v>
      </c>
      <c r="K469" s="32">
        <v>2.4838531000000001</v>
      </c>
      <c r="L469" s="54"/>
      <c r="M469" s="39">
        <f t="shared" si="129"/>
        <v>-1.50258407234044</v>
      </c>
      <c r="N469" s="39">
        <f t="shared" si="130"/>
        <v>0.90981102383617074</v>
      </c>
      <c r="O469" s="10"/>
      <c r="R469" s="9"/>
      <c r="S469" s="39"/>
      <c r="T469" s="39"/>
      <c r="V469" s="46"/>
      <c r="W469" s="51"/>
      <c r="Y469" s="51"/>
      <c r="Z469" s="51"/>
      <c r="AB469" s="51"/>
      <c r="AC469" s="51"/>
      <c r="AE469" s="51"/>
      <c r="AF469" s="51"/>
      <c r="AK469" s="52"/>
      <c r="AL469" s="52"/>
      <c r="AM469" s="53"/>
      <c r="AN469" s="53"/>
      <c r="AO469" s="53"/>
      <c r="AP469" s="53"/>
      <c r="AQ469" s="53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</row>
    <row r="470" spans="1:62" s="11" customFormat="1">
      <c r="A470" s="6"/>
      <c r="B470" s="7"/>
      <c r="C470" s="7"/>
      <c r="D470" s="36"/>
      <c r="E470" s="36"/>
      <c r="F470" s="36"/>
      <c r="G470" s="36"/>
      <c r="H470" s="36"/>
      <c r="I470" s="36"/>
      <c r="J470" s="55"/>
      <c r="K470" s="55"/>
      <c r="L470" s="9"/>
      <c r="M470" s="9"/>
      <c r="N470" s="9"/>
      <c r="O470" s="9"/>
      <c r="P470" s="9"/>
      <c r="Q470" s="9"/>
      <c r="R470" s="9"/>
      <c r="S470" s="56"/>
      <c r="T470" s="56"/>
      <c r="V470" s="9"/>
    </row>
    <row r="471" spans="1:62" s="11" customFormat="1">
      <c r="A471" s="26">
        <v>67</v>
      </c>
      <c r="B471" s="31">
        <v>43656</v>
      </c>
      <c r="C471" s="26" t="s">
        <v>0</v>
      </c>
      <c r="D471" s="33">
        <v>1.1808359E-3</v>
      </c>
      <c r="E471" s="32">
        <v>4.5235817000000001E-4</v>
      </c>
      <c r="F471" s="33">
        <v>5.2489360000000003E-5</v>
      </c>
      <c r="G471" s="32">
        <v>8.9188210000000002E-4</v>
      </c>
      <c r="H471" s="32">
        <v>1.9361172E-4</v>
      </c>
      <c r="I471" s="32"/>
      <c r="J471" s="32"/>
      <c r="K471" s="32"/>
      <c r="L471" s="9"/>
      <c r="M471" s="9"/>
      <c r="N471" s="9"/>
      <c r="O471" s="10"/>
      <c r="P471" s="9"/>
      <c r="Q471" s="9"/>
      <c r="R471" s="9"/>
      <c r="S471" s="39"/>
      <c r="T471" s="39"/>
      <c r="V471" s="40"/>
    </row>
    <row r="472" spans="1:62" s="11" customFormat="1">
      <c r="A472" s="26">
        <v>67</v>
      </c>
      <c r="B472" s="26"/>
      <c r="C472" s="7" t="s">
        <v>1</v>
      </c>
      <c r="D472" s="32">
        <v>29.354848</v>
      </c>
      <c r="E472" s="32">
        <v>11.867777</v>
      </c>
      <c r="F472" s="33">
        <v>1.0943349E-4</v>
      </c>
      <c r="G472" s="32">
        <v>29.185957999999999</v>
      </c>
      <c r="H472" s="32">
        <v>6.5093226</v>
      </c>
      <c r="I472" s="32"/>
      <c r="J472" s="32">
        <v>0.22302909000000001</v>
      </c>
      <c r="K472" s="32">
        <v>2.4734973</v>
      </c>
      <c r="L472" s="38"/>
      <c r="M472" s="39">
        <f>LN(J472)</f>
        <v>-1.5004530675991816</v>
      </c>
      <c r="N472" s="39">
        <f>LN(K472)</f>
        <v>0.90563306011438161</v>
      </c>
      <c r="O472" s="10"/>
      <c r="P472" s="40">
        <f t="array" ref="P472:Q473">LINEST(M472:M476,N472:N476,TRUE,TRUE)</f>
        <v>-0.50398822141375565</v>
      </c>
      <c r="Q472" s="40">
        <v>-1.0440226733651468</v>
      </c>
      <c r="R472" s="9"/>
      <c r="S472" s="41">
        <f>EXP(Q472)*$S$4^P472</f>
        <v>0.21780340531756409</v>
      </c>
      <c r="T472" s="41">
        <f>S472*SQRT(Q473^2+(LN($S$4))^2*P473^2+(P472/$S$4)^2*$T$4^2-2*LN($S$4)*AVERAGE(N472:N476)*P473^2)</f>
        <v>4.1976750062731081E-5</v>
      </c>
      <c r="V472" s="19"/>
      <c r="AN472" s="42"/>
      <c r="AO472" s="43"/>
      <c r="AP472" s="43"/>
      <c r="AQ472" s="43"/>
      <c r="AS472" s="44"/>
      <c r="AT472" s="45"/>
      <c r="AU472" s="45"/>
      <c r="AV472" s="45"/>
      <c r="AW472" s="45"/>
      <c r="AX472" s="45"/>
      <c r="AY472" s="45"/>
      <c r="AZ472" s="45"/>
      <c r="BA472" s="45"/>
      <c r="BB472" s="45"/>
    </row>
    <row r="473" spans="1:62" s="11" customFormat="1">
      <c r="A473" s="6">
        <v>67</v>
      </c>
      <c r="B473" s="7"/>
      <c r="C473" s="7" t="s">
        <v>2</v>
      </c>
      <c r="D473" s="36">
        <v>26.846388999999999</v>
      </c>
      <c r="E473" s="36">
        <v>10.839625</v>
      </c>
      <c r="F473" s="33">
        <v>1.1689568E-4</v>
      </c>
      <c r="G473" s="36">
        <v>26.930838999999999</v>
      </c>
      <c r="H473" s="36">
        <v>6.0024891</v>
      </c>
      <c r="I473" s="36"/>
      <c r="J473" s="36">
        <v>0.22288482000000001</v>
      </c>
      <c r="K473" s="36">
        <v>2.4767014999999999</v>
      </c>
      <c r="L473" s="38"/>
      <c r="M473" s="39">
        <f t="shared" ref="M473:M476" si="131">LN(J473)</f>
        <v>-1.5011001431974014</v>
      </c>
      <c r="N473" s="39">
        <f t="shared" ref="N473:N476" si="132">LN(K473)</f>
        <v>0.90692763456561343</v>
      </c>
      <c r="O473" s="10"/>
      <c r="P473" s="40">
        <v>2.2267376062447622E-3</v>
      </c>
      <c r="Q473" s="40">
        <v>2.0222516126074241E-3</v>
      </c>
      <c r="R473" s="9"/>
      <c r="S473" s="39"/>
      <c r="T473" s="39"/>
      <c r="V473" s="46"/>
      <c r="Y473" s="43"/>
      <c r="AB473" s="43"/>
      <c r="AE473" s="43"/>
    </row>
    <row r="474" spans="1:62" s="11" customFormat="1">
      <c r="A474" s="6">
        <v>67</v>
      </c>
      <c r="B474" s="7"/>
      <c r="C474" s="7" t="s">
        <v>3</v>
      </c>
      <c r="D474" s="36">
        <v>24.672637999999999</v>
      </c>
      <c r="E474" s="36">
        <v>9.9522680999999995</v>
      </c>
      <c r="F474" s="33">
        <v>1.0248667E-4</v>
      </c>
      <c r="G474" s="36">
        <v>24.848965</v>
      </c>
      <c r="H474" s="36">
        <v>5.5357019000000003</v>
      </c>
      <c r="I474" s="36"/>
      <c r="J474" s="36">
        <v>0.22277351000000001</v>
      </c>
      <c r="K474" s="36">
        <v>2.4791083</v>
      </c>
      <c r="L474" s="38"/>
      <c r="M474" s="39">
        <f t="shared" si="131"/>
        <v>-1.5015996738684185</v>
      </c>
      <c r="N474" s="39">
        <f t="shared" si="132"/>
        <v>0.90789893906935826</v>
      </c>
      <c r="O474" s="10"/>
      <c r="P474" s="47">
        <f>ABS(P473/P472)</f>
        <v>4.4182334261671031E-3</v>
      </c>
      <c r="Q474" s="47">
        <f>ABS(Q473/Q472)</f>
        <v>1.9369805505173563E-3</v>
      </c>
      <c r="R474" s="9"/>
      <c r="S474" s="39"/>
      <c r="T474" s="39"/>
      <c r="V474" s="46"/>
      <c r="W474" s="48"/>
      <c r="Y474" s="48"/>
      <c r="Z474" s="48"/>
      <c r="AB474" s="48"/>
      <c r="AC474" s="48"/>
      <c r="AE474" s="48"/>
      <c r="AF474" s="48"/>
      <c r="AM474" s="48"/>
      <c r="AN474" s="48"/>
      <c r="AR474" s="49"/>
      <c r="BA474" s="43"/>
      <c r="BB474" s="43"/>
    </row>
    <row r="475" spans="1:62" s="11" customFormat="1">
      <c r="A475" s="6">
        <v>67</v>
      </c>
      <c r="B475" s="7"/>
      <c r="C475" s="7" t="s">
        <v>4</v>
      </c>
      <c r="D475" s="36">
        <v>21.983450000000001</v>
      </c>
      <c r="E475" s="36">
        <v>8.8534058000000009</v>
      </c>
      <c r="F475" s="33">
        <v>1.0076159999999999E-4</v>
      </c>
      <c r="G475" s="36">
        <v>22.291813999999999</v>
      </c>
      <c r="H475" s="36">
        <v>4.9621443000000003</v>
      </c>
      <c r="I475" s="36"/>
      <c r="J475" s="36">
        <v>0.22259913000000001</v>
      </c>
      <c r="K475" s="36">
        <v>2.4830557999999998</v>
      </c>
      <c r="L475" s="38"/>
      <c r="M475" s="39">
        <f t="shared" si="131"/>
        <v>-1.5023827485041255</v>
      </c>
      <c r="N475" s="39">
        <f t="shared" si="132"/>
        <v>0.90948997908866258</v>
      </c>
      <c r="O475" s="10"/>
      <c r="P475" s="50"/>
      <c r="Q475" s="50"/>
      <c r="R475" s="9"/>
      <c r="S475" s="39"/>
      <c r="T475" s="39"/>
      <c r="V475" s="46"/>
      <c r="W475" s="51"/>
      <c r="Y475" s="51"/>
      <c r="Z475" s="51"/>
      <c r="AB475" s="51"/>
      <c r="AC475" s="51"/>
      <c r="AE475" s="51"/>
      <c r="AF475" s="51"/>
      <c r="AK475" s="52"/>
      <c r="AL475" s="52"/>
      <c r="AM475" s="53"/>
      <c r="AN475" s="53"/>
      <c r="AO475" s="53"/>
      <c r="AP475" s="53"/>
      <c r="AQ475" s="53"/>
    </row>
    <row r="476" spans="1:62" s="11" customFormat="1">
      <c r="A476" s="6">
        <v>67</v>
      </c>
      <c r="B476" s="7"/>
      <c r="C476" s="7" t="s">
        <v>5</v>
      </c>
      <c r="D476" s="36">
        <v>19.321732999999998</v>
      </c>
      <c r="E476" s="36">
        <v>7.7707024000000002</v>
      </c>
      <c r="F476" s="33">
        <v>7.5951994000000004E-5</v>
      </c>
      <c r="G476" s="36">
        <v>19.645482000000001</v>
      </c>
      <c r="H476" s="36">
        <v>4.3699437999999997</v>
      </c>
      <c r="I476" s="36"/>
      <c r="J476" s="36">
        <v>0.22243895</v>
      </c>
      <c r="K476" s="36">
        <v>2.4865108</v>
      </c>
      <c r="L476" s="54"/>
      <c r="M476" s="39">
        <f t="shared" si="131"/>
        <v>-1.5031025970479484</v>
      </c>
      <c r="N476" s="39">
        <f t="shared" si="132"/>
        <v>0.91088044261787859</v>
      </c>
      <c r="O476" s="10"/>
      <c r="R476" s="9"/>
      <c r="S476" s="39"/>
      <c r="T476" s="39"/>
      <c r="V476" s="46"/>
      <c r="W476" s="51"/>
      <c r="Y476" s="51"/>
      <c r="Z476" s="51"/>
      <c r="AB476" s="51"/>
      <c r="AC476" s="51"/>
      <c r="AE476" s="51"/>
      <c r="AF476" s="51"/>
      <c r="AK476" s="52"/>
      <c r="AL476" s="52"/>
      <c r="AM476" s="53"/>
      <c r="AN476" s="53"/>
      <c r="AO476" s="53"/>
      <c r="AP476" s="53"/>
      <c r="AQ476" s="53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</row>
    <row r="477" spans="1:62" s="11" customFormat="1">
      <c r="A477" s="6"/>
      <c r="B477" s="7"/>
      <c r="C477" s="7"/>
      <c r="D477" s="36"/>
      <c r="E477" s="36"/>
      <c r="F477" s="36"/>
      <c r="G477" s="36"/>
      <c r="H477" s="36"/>
      <c r="I477" s="36"/>
      <c r="J477" s="55"/>
      <c r="K477" s="55"/>
      <c r="L477" s="9"/>
      <c r="M477" s="9"/>
      <c r="N477" s="9"/>
      <c r="O477" s="9"/>
      <c r="P477" s="9"/>
      <c r="Q477" s="9"/>
      <c r="R477" s="9"/>
      <c r="S477" s="56"/>
      <c r="T477" s="56"/>
      <c r="V477" s="9"/>
    </row>
    <row r="478" spans="1:62" s="11" customFormat="1">
      <c r="A478" s="26">
        <v>68</v>
      </c>
      <c r="B478" s="31">
        <v>43656</v>
      </c>
      <c r="C478" s="26" t="s">
        <v>0</v>
      </c>
      <c r="D478" s="33">
        <v>4.8846109999999996E-4</v>
      </c>
      <c r="E478" s="32">
        <v>1.8773452000000001E-4</v>
      </c>
      <c r="F478" s="33">
        <v>9.1164857000000001E-5</v>
      </c>
      <c r="G478" s="32">
        <v>1.378804E-3</v>
      </c>
      <c r="H478" s="32">
        <v>2.9189120999999999E-4</v>
      </c>
      <c r="I478" s="32"/>
      <c r="J478" s="32"/>
      <c r="K478" s="32"/>
      <c r="L478" s="9"/>
      <c r="M478" s="9"/>
      <c r="N478" s="9"/>
      <c r="O478" s="10"/>
      <c r="P478" s="9"/>
      <c r="Q478" s="9"/>
      <c r="R478" s="9"/>
      <c r="S478" s="39"/>
      <c r="T478" s="39"/>
      <c r="V478" s="40"/>
    </row>
    <row r="479" spans="1:62" s="11" customFormat="1">
      <c r="A479" s="26">
        <v>68</v>
      </c>
      <c r="B479" s="26"/>
      <c r="C479" s="7" t="s">
        <v>1</v>
      </c>
      <c r="D479" s="36">
        <v>29.353099</v>
      </c>
      <c r="E479" s="36">
        <v>11.861943</v>
      </c>
      <c r="F479" s="33">
        <v>1.0789255E-4</v>
      </c>
      <c r="G479" s="36">
        <v>29.117277000000001</v>
      </c>
      <c r="H479" s="36">
        <v>6.4926754999999998</v>
      </c>
      <c r="I479" s="36"/>
      <c r="J479" s="36">
        <v>0.22298330999999999</v>
      </c>
      <c r="K479" s="36">
        <v>2.4745702000000001</v>
      </c>
      <c r="L479" s="38"/>
      <c r="M479" s="39">
        <f>LN(J479)</f>
        <v>-1.5006583533722264</v>
      </c>
      <c r="N479" s="39">
        <f>LN(K479)</f>
        <v>0.90606672437494984</v>
      </c>
      <c r="O479" s="10"/>
      <c r="P479" s="40">
        <f t="array" ref="P479:Q480">LINEST(M479:M483,N479:N483,TRUE,TRUE)</f>
        <v>-0.5033387576182996</v>
      </c>
      <c r="Q479" s="40">
        <v>-1.0445955770642859</v>
      </c>
      <c r="R479" s="9"/>
      <c r="S479" s="41">
        <f>EXP(Q479)*$S$4^P479</f>
        <v>0.21781338699856612</v>
      </c>
      <c r="T479" s="41">
        <f>S479*SQRT(Q480^2+(LN($S$4))^2*P480^2+(P479/$S$4)^2*$T$4^2-2*LN($S$4)*AVERAGE(N479:N483)*P480^2)</f>
        <v>4.7583854533179584E-5</v>
      </c>
      <c r="V479" s="19"/>
      <c r="AN479" s="42"/>
      <c r="AO479" s="43"/>
      <c r="AP479" s="43"/>
      <c r="AQ479" s="43"/>
      <c r="AS479" s="44"/>
      <c r="AT479" s="45"/>
      <c r="AU479" s="45"/>
      <c r="AV479" s="45"/>
      <c r="AW479" s="45"/>
      <c r="AX479" s="45"/>
      <c r="AY479" s="45"/>
      <c r="AZ479" s="45"/>
      <c r="BA479" s="45"/>
      <c r="BB479" s="45"/>
    </row>
    <row r="480" spans="1:62" s="11" customFormat="1">
      <c r="A480" s="6">
        <v>68</v>
      </c>
      <c r="B480" s="7"/>
      <c r="C480" s="7" t="s">
        <v>2</v>
      </c>
      <c r="D480" s="36">
        <v>27.048788999999999</v>
      </c>
      <c r="E480" s="36">
        <v>10.916292</v>
      </c>
      <c r="F480" s="33">
        <v>1.0929998E-4</v>
      </c>
      <c r="G480" s="36">
        <v>27.087122999999998</v>
      </c>
      <c r="H480" s="36">
        <v>6.0359970000000001</v>
      </c>
      <c r="I480" s="36"/>
      <c r="J480" s="36">
        <v>0.22283617</v>
      </c>
      <c r="K480" s="36">
        <v>2.4778427999999999</v>
      </c>
      <c r="L480" s="38"/>
      <c r="M480" s="39">
        <f t="shared" ref="M480:M483" si="133">LN(J480)</f>
        <v>-1.5013184411967539</v>
      </c>
      <c r="N480" s="39">
        <f t="shared" ref="N480:N483" si="134">LN(K480)</f>
        <v>0.90738834293800075</v>
      </c>
      <c r="O480" s="10"/>
      <c r="P480" s="40">
        <v>3.2419347795650502E-3</v>
      </c>
      <c r="Q480" s="40">
        <v>2.9455046649248368E-3</v>
      </c>
      <c r="R480" s="9"/>
      <c r="S480" s="39"/>
      <c r="T480" s="39"/>
      <c r="V480" s="46"/>
      <c r="Y480" s="43"/>
      <c r="AB480" s="43"/>
      <c r="AE480" s="43"/>
    </row>
    <row r="481" spans="1:62" s="11" customFormat="1">
      <c r="A481" s="6">
        <v>68</v>
      </c>
      <c r="B481" s="7"/>
      <c r="C481" s="7" t="s">
        <v>3</v>
      </c>
      <c r="D481" s="36">
        <v>25.379380999999999</v>
      </c>
      <c r="E481" s="36">
        <v>10.235086000000001</v>
      </c>
      <c r="F481" s="33">
        <v>1.068296E-4</v>
      </c>
      <c r="G481" s="36">
        <v>25.485340999999998</v>
      </c>
      <c r="H481" s="36">
        <v>5.6769556999999997</v>
      </c>
      <c r="I481" s="36"/>
      <c r="J481" s="36">
        <v>0.22275349</v>
      </c>
      <c r="K481" s="36">
        <v>2.4796523000000001</v>
      </c>
      <c r="L481" s="38"/>
      <c r="M481" s="39">
        <f t="shared" si="133"/>
        <v>-1.5016895449649559</v>
      </c>
      <c r="N481" s="39">
        <f t="shared" si="134"/>
        <v>0.90811834873482278</v>
      </c>
      <c r="O481" s="10"/>
      <c r="P481" s="47">
        <f>ABS(P480/P479)</f>
        <v>6.4408606142416901E-3</v>
      </c>
      <c r="Q481" s="47">
        <f>ABS(Q480/Q479)</f>
        <v>2.8197560181164412E-3</v>
      </c>
      <c r="R481" s="9"/>
      <c r="S481" s="39"/>
      <c r="T481" s="39"/>
      <c r="V481" s="46"/>
      <c r="W481" s="48"/>
      <c r="Y481" s="48"/>
      <c r="Z481" s="48"/>
      <c r="AB481" s="48"/>
      <c r="AC481" s="48"/>
      <c r="AE481" s="48"/>
      <c r="AF481" s="48"/>
      <c r="AM481" s="48"/>
      <c r="AN481" s="48"/>
      <c r="AR481" s="49"/>
      <c r="BA481" s="43"/>
      <c r="BB481" s="43"/>
    </row>
    <row r="482" spans="1:62" s="11" customFormat="1">
      <c r="A482" s="6">
        <v>68</v>
      </c>
      <c r="B482" s="7"/>
      <c r="C482" s="7" t="s">
        <v>4</v>
      </c>
      <c r="D482" s="36">
        <v>22.193971999999999</v>
      </c>
      <c r="E482" s="36">
        <v>8.9348206999999995</v>
      </c>
      <c r="F482" s="33">
        <v>8.6860886000000002E-5</v>
      </c>
      <c r="G482" s="36">
        <v>22.455162999999999</v>
      </c>
      <c r="H482" s="36">
        <v>4.9976795000000003</v>
      </c>
      <c r="I482" s="36"/>
      <c r="J482" s="36">
        <v>0.22256208999999999</v>
      </c>
      <c r="K482" s="36">
        <v>2.4839981</v>
      </c>
      <c r="L482" s="38"/>
      <c r="M482" s="39">
        <f t="shared" si="133"/>
        <v>-1.5025491601250005</v>
      </c>
      <c r="N482" s="39">
        <f t="shared" si="134"/>
        <v>0.90986939917560972</v>
      </c>
      <c r="O482" s="10"/>
      <c r="P482" s="50"/>
      <c r="Q482" s="50"/>
      <c r="R482" s="9"/>
      <c r="S482" s="39"/>
      <c r="T482" s="39"/>
      <c r="V482" s="46"/>
      <c r="W482" s="51"/>
      <c r="Y482" s="51"/>
      <c r="Z482" s="51"/>
      <c r="AB482" s="51"/>
      <c r="AC482" s="51"/>
      <c r="AE482" s="51"/>
      <c r="AF482" s="51"/>
      <c r="AK482" s="52"/>
      <c r="AL482" s="52"/>
      <c r="AM482" s="53"/>
      <c r="AN482" s="53"/>
      <c r="AO482" s="53"/>
      <c r="AP482" s="53"/>
      <c r="AQ482" s="53"/>
    </row>
    <row r="483" spans="1:62" s="11" customFormat="1">
      <c r="A483" s="6">
        <v>68</v>
      </c>
      <c r="B483" s="7"/>
      <c r="C483" s="7" t="s">
        <v>5</v>
      </c>
      <c r="D483" s="36">
        <v>19.282706000000001</v>
      </c>
      <c r="E483" s="36">
        <v>7.7511823</v>
      </c>
      <c r="F483" s="36">
        <v>6.7345329999999996E-5</v>
      </c>
      <c r="G483" s="36">
        <v>19.575011</v>
      </c>
      <c r="H483" s="36">
        <v>4.3532440000000001</v>
      </c>
      <c r="I483" s="36"/>
      <c r="J483" s="36">
        <v>0.22238737</v>
      </c>
      <c r="K483" s="36">
        <v>2.4877202999999999</v>
      </c>
      <c r="L483" s="54"/>
      <c r="M483" s="39">
        <f t="shared" si="133"/>
        <v>-1.5033345077866436</v>
      </c>
      <c r="N483" s="39">
        <f t="shared" si="134"/>
        <v>0.91136674894322656</v>
      </c>
      <c r="O483" s="10"/>
      <c r="R483" s="9"/>
      <c r="S483" s="39"/>
      <c r="T483" s="39"/>
      <c r="V483" s="46"/>
      <c r="W483" s="51"/>
      <c r="Y483" s="51"/>
      <c r="Z483" s="51"/>
      <c r="AB483" s="51"/>
      <c r="AC483" s="51"/>
      <c r="AE483" s="51"/>
      <c r="AF483" s="51"/>
      <c r="AK483" s="52"/>
      <c r="AL483" s="52"/>
      <c r="AM483" s="53"/>
      <c r="AN483" s="53"/>
      <c r="AO483" s="53"/>
      <c r="AP483" s="53"/>
      <c r="AQ483" s="53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</row>
    <row r="484" spans="1:62" s="11" customFormat="1">
      <c r="A484" s="6"/>
      <c r="B484" s="7"/>
      <c r="C484" s="7"/>
      <c r="D484" s="36"/>
      <c r="E484" s="36"/>
      <c r="F484" s="36"/>
      <c r="G484" s="36"/>
      <c r="H484" s="36"/>
      <c r="I484" s="36"/>
      <c r="J484" s="55"/>
      <c r="K484" s="55"/>
      <c r="L484" s="9"/>
      <c r="M484" s="9"/>
      <c r="N484" s="9"/>
      <c r="O484" s="9"/>
      <c r="P484" s="9"/>
      <c r="Q484" s="9"/>
      <c r="R484" s="9"/>
      <c r="S484" s="56"/>
      <c r="T484" s="56"/>
      <c r="V484" s="9"/>
    </row>
    <row r="485" spans="1:62" s="11" customFormat="1">
      <c r="A485" s="26">
        <v>69</v>
      </c>
      <c r="B485" s="31">
        <v>43657</v>
      </c>
      <c r="C485" s="26" t="s">
        <v>0</v>
      </c>
      <c r="D485" s="33">
        <v>1.2883678E-3</v>
      </c>
      <c r="E485" s="32">
        <v>4.9583408999999998E-4</v>
      </c>
      <c r="F485" s="33">
        <v>4.9799697999999998E-5</v>
      </c>
      <c r="G485" s="32">
        <v>9.0889930000000001E-4</v>
      </c>
      <c r="H485" s="32">
        <v>1.8095116999999999E-4</v>
      </c>
      <c r="I485" s="32"/>
      <c r="J485" s="32"/>
      <c r="K485" s="32"/>
      <c r="L485" s="9"/>
      <c r="M485" s="9"/>
      <c r="N485" s="9"/>
      <c r="O485" s="10"/>
      <c r="P485" s="9"/>
      <c r="Q485" s="9"/>
      <c r="R485" s="9"/>
      <c r="S485" s="39"/>
      <c r="T485" s="39"/>
      <c r="V485" s="40"/>
    </row>
    <row r="486" spans="1:62" s="11" customFormat="1">
      <c r="A486" s="26">
        <v>69</v>
      </c>
      <c r="B486" s="26"/>
      <c r="C486" s="7" t="s">
        <v>1</v>
      </c>
      <c r="D486" s="36">
        <v>26.636126999999998</v>
      </c>
      <c r="E486" s="36">
        <v>10.826097000000001</v>
      </c>
      <c r="F486" s="33">
        <v>1.089197E-4</v>
      </c>
      <c r="G486" s="36">
        <v>26.732140000000001</v>
      </c>
      <c r="H486" s="36">
        <v>5.9776838999999997</v>
      </c>
      <c r="I486" s="36"/>
      <c r="J486" s="36">
        <v>0.22361421000000001</v>
      </c>
      <c r="K486" s="36">
        <v>2.4603619000000001</v>
      </c>
      <c r="L486" s="38"/>
      <c r="M486" s="39">
        <f>LN(J486)</f>
        <v>-1.4978329887365713</v>
      </c>
      <c r="N486" s="39">
        <f>LN(K486)</f>
        <v>0.90030845294523265</v>
      </c>
      <c r="O486" s="10"/>
      <c r="P486" s="40">
        <f t="array" ref="P486:Q487">LINEST(M486:M490,N486:N490,TRUE,TRUE)</f>
        <v>-0.51172029139355568</v>
      </c>
      <c r="Q486" s="40">
        <v>-1.0371231063168695</v>
      </c>
      <c r="R486" s="9"/>
      <c r="S486" s="41">
        <f>EXP(Q486)*$S$4^P486</f>
        <v>0.21770179642702145</v>
      </c>
      <c r="T486" s="41">
        <f>S486*SQRT(Q487^2+(LN($S$4))^2*P487^2+(P486/$S$4)^2*$T$4^2-2*LN($S$4)*AVERAGE(N486:N490)*P487^2)</f>
        <v>5.579386734418943E-5</v>
      </c>
      <c r="V486" s="19"/>
      <c r="AN486" s="42"/>
      <c r="AO486" s="43"/>
      <c r="AP486" s="43"/>
      <c r="AQ486" s="43"/>
      <c r="AS486" s="44"/>
      <c r="AT486" s="45"/>
      <c r="AU486" s="45"/>
      <c r="AV486" s="45"/>
      <c r="AW486" s="45"/>
      <c r="AX486" s="45"/>
      <c r="AY486" s="45"/>
      <c r="AZ486" s="45"/>
      <c r="BA486" s="45"/>
      <c r="BB486" s="45"/>
    </row>
    <row r="487" spans="1:62" s="11" customFormat="1">
      <c r="A487" s="6">
        <v>69</v>
      </c>
      <c r="B487" s="7"/>
      <c r="C487" s="7" t="s">
        <v>2</v>
      </c>
      <c r="D487" s="36">
        <v>25.482244000000001</v>
      </c>
      <c r="E487" s="36">
        <v>10.347789000000001</v>
      </c>
      <c r="F487" s="33">
        <v>1.0878796E-4</v>
      </c>
      <c r="G487" s="36">
        <v>25.769917</v>
      </c>
      <c r="H487" s="36">
        <v>5.759887</v>
      </c>
      <c r="I487" s="36"/>
      <c r="J487" s="36">
        <v>0.22351198</v>
      </c>
      <c r="K487" s="36">
        <v>2.4625808999999999</v>
      </c>
      <c r="L487" s="38"/>
      <c r="M487" s="39">
        <f t="shared" ref="M487:M490" si="135">LN(J487)</f>
        <v>-1.4982902645753289</v>
      </c>
      <c r="N487" s="39">
        <f t="shared" ref="N487:N490" si="136">LN(K487)</f>
        <v>0.90120994631634388</v>
      </c>
      <c r="O487" s="10"/>
      <c r="P487" s="40">
        <v>3.8467691354461689E-3</v>
      </c>
      <c r="Q487" s="40">
        <v>3.4710971313245964E-3</v>
      </c>
      <c r="R487" s="9"/>
      <c r="S487" s="39"/>
      <c r="T487" s="39"/>
      <c r="V487" s="46"/>
      <c r="Y487" s="43"/>
      <c r="AB487" s="43"/>
      <c r="AE487" s="43"/>
    </row>
    <row r="488" spans="1:62" s="11" customFormat="1">
      <c r="A488" s="6">
        <v>69</v>
      </c>
      <c r="B488" s="7"/>
      <c r="C488" s="7" t="s">
        <v>3</v>
      </c>
      <c r="D488" s="36">
        <v>24.006917999999999</v>
      </c>
      <c r="E488" s="36">
        <v>9.7407321000000007</v>
      </c>
      <c r="F488" s="33">
        <v>1.0761007E-4</v>
      </c>
      <c r="G488" s="36">
        <v>24.404623000000001</v>
      </c>
      <c r="H488" s="36">
        <v>5.4524333</v>
      </c>
      <c r="I488" s="36"/>
      <c r="J488" s="36">
        <v>0.22341794000000001</v>
      </c>
      <c r="K488" s="36">
        <v>2.4645940999999998</v>
      </c>
      <c r="L488" s="38"/>
      <c r="M488" s="39">
        <f t="shared" si="135"/>
        <v>-1.4987110911845112</v>
      </c>
      <c r="N488" s="39">
        <f t="shared" si="136"/>
        <v>0.90202712862143042</v>
      </c>
      <c r="O488" s="10"/>
      <c r="P488" s="47">
        <f>ABS(P487/P486)</f>
        <v>7.5173277279475354E-3</v>
      </c>
      <c r="Q488" s="47">
        <f>ABS(Q487/Q486)</f>
        <v>3.3468516034239055E-3</v>
      </c>
      <c r="R488" s="9"/>
      <c r="S488" s="39"/>
      <c r="T488" s="39"/>
      <c r="V488" s="46"/>
      <c r="W488" s="48"/>
      <c r="Y488" s="48"/>
      <c r="Z488" s="48"/>
      <c r="AB488" s="48"/>
      <c r="AC488" s="48"/>
      <c r="AE488" s="48"/>
      <c r="AF488" s="48"/>
      <c r="AM488" s="48"/>
      <c r="AN488" s="48"/>
      <c r="AR488" s="49"/>
      <c r="BA488" s="43"/>
      <c r="BB488" s="43"/>
    </row>
    <row r="489" spans="1:62" s="11" customFormat="1">
      <c r="A489" s="6">
        <v>69</v>
      </c>
      <c r="B489" s="7"/>
      <c r="C489" s="7" t="s">
        <v>4</v>
      </c>
      <c r="D489" s="36">
        <v>21.792000000000002</v>
      </c>
      <c r="E489" s="36">
        <v>8.8290477999999997</v>
      </c>
      <c r="F489" s="33">
        <v>1.0380689E-4</v>
      </c>
      <c r="G489" s="36">
        <v>22.358212999999999</v>
      </c>
      <c r="H489" s="36">
        <v>4.9915792000000003</v>
      </c>
      <c r="I489" s="36"/>
      <c r="J489" s="36">
        <v>0.22325479000000001</v>
      </c>
      <c r="K489" s="36">
        <v>2.4682173999999999</v>
      </c>
      <c r="L489" s="38"/>
      <c r="M489" s="39">
        <f t="shared" si="135"/>
        <v>-1.4994416036886229</v>
      </c>
      <c r="N489" s="39">
        <f t="shared" si="136"/>
        <v>0.90349618968392287</v>
      </c>
      <c r="O489" s="10"/>
      <c r="P489" s="50"/>
      <c r="Q489" s="50"/>
      <c r="R489" s="9"/>
      <c r="S489" s="39"/>
      <c r="T489" s="39"/>
      <c r="V489" s="46"/>
      <c r="W489" s="51"/>
      <c r="Y489" s="51"/>
      <c r="Z489" s="51"/>
      <c r="AB489" s="51"/>
      <c r="AC489" s="51"/>
      <c r="AE489" s="51"/>
      <c r="AF489" s="51"/>
      <c r="AK489" s="52"/>
      <c r="AL489" s="52"/>
      <c r="AM489" s="53"/>
      <c r="AN489" s="53"/>
      <c r="AO489" s="53"/>
      <c r="AP489" s="53"/>
      <c r="AQ489" s="53"/>
    </row>
    <row r="490" spans="1:62" s="11" customFormat="1">
      <c r="A490" s="6">
        <v>69</v>
      </c>
      <c r="B490" s="7"/>
      <c r="C490" s="7" t="s">
        <v>5</v>
      </c>
      <c r="D490" s="36">
        <v>19.361132000000001</v>
      </c>
      <c r="E490" s="36">
        <v>7.8350885000000003</v>
      </c>
      <c r="F490" s="33">
        <v>9.5671661000000001E-5</v>
      </c>
      <c r="G490" s="36">
        <v>19.972622999999999</v>
      </c>
      <c r="H490" s="36">
        <v>4.4561982999999996</v>
      </c>
      <c r="I490" s="36"/>
      <c r="J490" s="36">
        <v>0.22311523999999999</v>
      </c>
      <c r="K490" s="36">
        <v>2.4710817999999999</v>
      </c>
      <c r="L490" s="54"/>
      <c r="M490" s="39">
        <f t="shared" si="135"/>
        <v>-1.5000668697018744</v>
      </c>
      <c r="N490" s="39">
        <f t="shared" si="136"/>
        <v>0.90465603046502252</v>
      </c>
      <c r="O490" s="10"/>
      <c r="R490" s="9"/>
      <c r="S490" s="39"/>
      <c r="T490" s="39"/>
      <c r="V490" s="46"/>
      <c r="W490" s="51"/>
      <c r="Y490" s="51"/>
      <c r="Z490" s="51"/>
      <c r="AB490" s="51"/>
      <c r="AC490" s="51"/>
      <c r="AE490" s="51"/>
      <c r="AF490" s="51"/>
      <c r="AK490" s="52"/>
      <c r="AL490" s="52"/>
      <c r="AM490" s="53"/>
      <c r="AN490" s="53"/>
      <c r="AO490" s="53"/>
      <c r="AP490" s="53"/>
      <c r="AQ490" s="53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</row>
    <row r="491" spans="1:62" s="11" customFormat="1">
      <c r="A491" s="6"/>
      <c r="B491" s="7"/>
      <c r="C491" s="7"/>
      <c r="D491" s="36"/>
      <c r="E491" s="36"/>
      <c r="F491" s="36"/>
      <c r="G491" s="36"/>
      <c r="H491" s="36"/>
      <c r="I491" s="36"/>
      <c r="J491" s="55"/>
      <c r="K491" s="55"/>
      <c r="L491" s="9"/>
      <c r="M491" s="9"/>
      <c r="N491" s="9"/>
      <c r="O491" s="9"/>
      <c r="P491" s="9"/>
      <c r="Q491" s="9"/>
      <c r="R491" s="9"/>
      <c r="S491" s="56"/>
      <c r="T491" s="56"/>
      <c r="V491" s="9"/>
    </row>
    <row r="492" spans="1:62" s="11" customFormat="1">
      <c r="A492" s="26">
        <v>70</v>
      </c>
      <c r="B492" s="31">
        <v>43657</v>
      </c>
      <c r="C492" s="26" t="s">
        <v>0</v>
      </c>
      <c r="D492" s="33">
        <v>1.2883678E-3</v>
      </c>
      <c r="E492" s="32">
        <v>4.9583408999999998E-4</v>
      </c>
      <c r="F492" s="33">
        <v>4.9799697999999998E-5</v>
      </c>
      <c r="G492" s="32">
        <v>9.0889930000000001E-4</v>
      </c>
      <c r="H492" s="32">
        <v>1.8095116999999999E-4</v>
      </c>
      <c r="I492" s="32"/>
      <c r="J492" s="32"/>
      <c r="K492" s="32"/>
      <c r="L492" s="9"/>
      <c r="M492" s="9"/>
      <c r="N492" s="9"/>
      <c r="O492" s="10"/>
      <c r="P492" s="9"/>
      <c r="Q492" s="9"/>
      <c r="R492" s="9"/>
      <c r="S492" s="39"/>
      <c r="T492" s="39"/>
      <c r="V492" s="40"/>
    </row>
    <row r="493" spans="1:62" s="11" customFormat="1">
      <c r="A493" s="26">
        <v>70</v>
      </c>
      <c r="B493" s="26"/>
      <c r="C493" s="7" t="s">
        <v>1</v>
      </c>
      <c r="D493" s="36">
        <v>26.970803</v>
      </c>
      <c r="E493" s="36">
        <v>10.955119</v>
      </c>
      <c r="F493" s="33">
        <v>1.126115E-4</v>
      </c>
      <c r="G493" s="36">
        <v>26.911390999999998</v>
      </c>
      <c r="H493" s="36">
        <v>6.0158924000000003</v>
      </c>
      <c r="I493" s="36"/>
      <c r="J493" s="36">
        <v>0.22354444000000001</v>
      </c>
      <c r="K493" s="36">
        <v>2.4619369999999998</v>
      </c>
      <c r="L493" s="38"/>
      <c r="M493" s="39">
        <f>LN(J493)</f>
        <v>-1.4981450480048699</v>
      </c>
      <c r="N493" s="39">
        <f>LN(K493)</f>
        <v>0.90094843848278738</v>
      </c>
      <c r="O493" s="10"/>
      <c r="P493" s="40">
        <f t="array" ref="P493:Q494">LINEST(M493:M497,N493:N497,TRUE,TRUE)</f>
        <v>-0.50566299910363444</v>
      </c>
      <c r="Q493" s="40">
        <v>-1.0425579531657747</v>
      </c>
      <c r="R493" s="9"/>
      <c r="S493" s="41">
        <f>EXP(Q493)*$S$4^P493</f>
        <v>0.21777491677940991</v>
      </c>
      <c r="T493" s="41">
        <f>S493*SQRT(Q494^2+(LN($S$4))^2*P494^2+(P493/$S$4)^2*$T$4^2-2*LN($S$4)*AVERAGE(N493:N497)*P494^2)</f>
        <v>5.289724176807332E-5</v>
      </c>
      <c r="V493" s="19"/>
      <c r="AN493" s="42"/>
      <c r="AO493" s="43"/>
      <c r="AP493" s="43"/>
      <c r="AQ493" s="43"/>
      <c r="AS493" s="44"/>
      <c r="AT493" s="45"/>
      <c r="AU493" s="45"/>
      <c r="AV493" s="45"/>
      <c r="AW493" s="45"/>
      <c r="AX493" s="45"/>
      <c r="AY493" s="45"/>
      <c r="AZ493" s="45"/>
      <c r="BA493" s="45"/>
      <c r="BB493" s="45"/>
    </row>
    <row r="494" spans="1:62" s="11" customFormat="1">
      <c r="A494" s="6">
        <v>70</v>
      </c>
      <c r="B494" s="7"/>
      <c r="C494" s="7" t="s">
        <v>2</v>
      </c>
      <c r="D494" s="36">
        <v>25.267973999999999</v>
      </c>
      <c r="E494" s="36">
        <v>10.250235</v>
      </c>
      <c r="F494" s="33">
        <v>1.1759903E-4</v>
      </c>
      <c r="G494" s="36">
        <v>25.479161999999999</v>
      </c>
      <c r="H494" s="36">
        <v>5.6920845</v>
      </c>
      <c r="I494" s="36"/>
      <c r="J494" s="36">
        <v>0.22340141999999999</v>
      </c>
      <c r="K494" s="36">
        <v>2.4651168000000001</v>
      </c>
      <c r="L494" s="38"/>
      <c r="M494" s="39">
        <f t="shared" ref="M494:M497" si="137">LN(J494)</f>
        <v>-1.4987850360556891</v>
      </c>
      <c r="N494" s="39">
        <f t="shared" ref="N494:N497" si="138">LN(K494)</f>
        <v>0.90223918973923711</v>
      </c>
      <c r="O494" s="10"/>
      <c r="P494" s="40">
        <v>3.5850420937414704E-3</v>
      </c>
      <c r="Q494" s="40">
        <v>3.2379671915056382E-3</v>
      </c>
      <c r="R494" s="9"/>
      <c r="S494" s="39"/>
      <c r="T494" s="39"/>
      <c r="V494" s="46"/>
      <c r="Y494" s="43"/>
      <c r="AB494" s="43"/>
      <c r="AE494" s="43"/>
    </row>
    <row r="495" spans="1:62" s="11" customFormat="1">
      <c r="A495" s="6">
        <v>70</v>
      </c>
      <c r="B495" s="7"/>
      <c r="C495" s="7" t="s">
        <v>3</v>
      </c>
      <c r="D495" s="36">
        <v>24.042774000000001</v>
      </c>
      <c r="E495" s="36">
        <v>9.7460970000000007</v>
      </c>
      <c r="F495" s="33">
        <v>1.0958273000000001E-4</v>
      </c>
      <c r="G495" s="36">
        <v>24.348275999999998</v>
      </c>
      <c r="H495" s="36">
        <v>5.4375213000000002</v>
      </c>
      <c r="I495" s="36"/>
      <c r="J495" s="36">
        <v>0.22332246</v>
      </c>
      <c r="K495" s="36">
        <v>2.4669165999999998</v>
      </c>
      <c r="L495" s="38"/>
      <c r="M495" s="39">
        <f t="shared" si="137"/>
        <v>-1.4991385430176285</v>
      </c>
      <c r="N495" s="39">
        <f t="shared" si="138"/>
        <v>0.90296903073337598</v>
      </c>
      <c r="O495" s="10"/>
      <c r="P495" s="47">
        <f>ABS(P494/P493)</f>
        <v>7.0897852919760982E-3</v>
      </c>
      <c r="Q495" s="47">
        <f>ABS(Q494/Q493)</f>
        <v>3.1057910801729565E-3</v>
      </c>
      <c r="R495" s="9"/>
      <c r="S495" s="39"/>
      <c r="T495" s="39"/>
      <c r="V495" s="46"/>
      <c r="W495" s="48"/>
      <c r="Y495" s="48"/>
      <c r="Z495" s="48"/>
      <c r="AB495" s="48"/>
      <c r="AC495" s="48"/>
      <c r="AE495" s="48"/>
      <c r="AF495" s="48"/>
      <c r="AM495" s="48"/>
      <c r="AN495" s="48"/>
      <c r="AR495" s="49"/>
      <c r="BA495" s="43"/>
      <c r="BB495" s="43"/>
    </row>
    <row r="496" spans="1:62" s="11" customFormat="1">
      <c r="A496" s="6">
        <v>70</v>
      </c>
      <c r="B496" s="7"/>
      <c r="C496" s="7" t="s">
        <v>4</v>
      </c>
      <c r="D496" s="36">
        <v>21.760356999999999</v>
      </c>
      <c r="E496" s="36">
        <v>8.8094321999999998</v>
      </c>
      <c r="F496" s="33">
        <v>9.8384553999999994E-5</v>
      </c>
      <c r="G496" s="36">
        <v>22.208864999999999</v>
      </c>
      <c r="H496" s="36">
        <v>4.9563933000000002</v>
      </c>
      <c r="I496" s="36"/>
      <c r="J496" s="36">
        <v>0.22317166999999999</v>
      </c>
      <c r="K496" s="36">
        <v>2.4701241</v>
      </c>
      <c r="L496" s="38"/>
      <c r="M496" s="39">
        <f t="shared" si="137"/>
        <v>-1.4998139830541315</v>
      </c>
      <c r="N496" s="39">
        <f t="shared" si="138"/>
        <v>0.90426839229273259</v>
      </c>
      <c r="O496" s="10"/>
      <c r="R496" s="9"/>
      <c r="S496" s="39"/>
      <c r="T496" s="39"/>
      <c r="V496" s="46"/>
      <c r="W496" s="51"/>
      <c r="Y496" s="51"/>
      <c r="Z496" s="51"/>
      <c r="AB496" s="51"/>
      <c r="AC496" s="51"/>
      <c r="AE496" s="51"/>
      <c r="AF496" s="51"/>
      <c r="AK496" s="52"/>
      <c r="AL496" s="52"/>
      <c r="AM496" s="53"/>
      <c r="AN496" s="53"/>
      <c r="AO496" s="53"/>
      <c r="AP496" s="53"/>
      <c r="AQ496" s="53"/>
    </row>
    <row r="497" spans="1:62" s="11" customFormat="1">
      <c r="A497" s="6">
        <v>70</v>
      </c>
      <c r="B497" s="7"/>
      <c r="C497" s="7" t="s">
        <v>5</v>
      </c>
      <c r="D497" s="36">
        <v>19.778835999999998</v>
      </c>
      <c r="E497" s="36">
        <v>7.9973299000000004</v>
      </c>
      <c r="F497" s="33">
        <v>8.8644350999999994E-5</v>
      </c>
      <c r="G497" s="36">
        <v>20.298756999999998</v>
      </c>
      <c r="H497" s="36">
        <v>4.5272464000000001</v>
      </c>
      <c r="I497" s="36"/>
      <c r="J497" s="36">
        <v>0.22303032</v>
      </c>
      <c r="K497" s="36">
        <v>2.4731887000000001</v>
      </c>
      <c r="L497" s="54"/>
      <c r="M497" s="39">
        <f t="shared" si="137"/>
        <v>-1.5004475526387417</v>
      </c>
      <c r="N497" s="39">
        <f t="shared" si="138"/>
        <v>0.90550828971237907</v>
      </c>
      <c r="O497" s="10"/>
      <c r="R497" s="9"/>
      <c r="S497" s="39"/>
      <c r="T497" s="39"/>
      <c r="V497" s="46"/>
      <c r="W497" s="51"/>
      <c r="Y497" s="51"/>
      <c r="Z497" s="51"/>
      <c r="AB497" s="51"/>
      <c r="AC497" s="51"/>
      <c r="AE497" s="51"/>
      <c r="AF497" s="51"/>
      <c r="AK497" s="52"/>
      <c r="AL497" s="52"/>
      <c r="AM497" s="53"/>
      <c r="AN497" s="53"/>
      <c r="AO497" s="53"/>
      <c r="AP497" s="53"/>
      <c r="AQ497" s="53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</row>
    <row r="498" spans="1:62" s="11" customFormat="1">
      <c r="A498" s="6"/>
      <c r="B498" s="7"/>
      <c r="C498" s="7"/>
      <c r="D498" s="36"/>
      <c r="E498" s="36"/>
      <c r="F498" s="36"/>
      <c r="G498" s="36"/>
      <c r="H498" s="36"/>
      <c r="I498" s="36"/>
      <c r="J498" s="55"/>
      <c r="K498" s="55"/>
      <c r="L498" s="9"/>
      <c r="M498" s="9"/>
      <c r="N498" s="9"/>
      <c r="O498" s="9"/>
      <c r="P498" s="9"/>
      <c r="Q498" s="9"/>
      <c r="R498" s="9"/>
      <c r="S498" s="56"/>
      <c r="T498" s="56"/>
      <c r="V498" s="9"/>
    </row>
    <row r="499" spans="1:62" s="11" customFormat="1">
      <c r="A499" s="6">
        <v>71</v>
      </c>
      <c r="B499" s="31">
        <v>43657</v>
      </c>
      <c r="C499" s="26" t="s">
        <v>0</v>
      </c>
      <c r="D499" s="33">
        <v>1.2883678E-3</v>
      </c>
      <c r="E499" s="32">
        <v>4.9583408999999998E-4</v>
      </c>
      <c r="F499" s="33">
        <v>4.9799697999999998E-5</v>
      </c>
      <c r="G499" s="32">
        <v>9.0889930000000001E-4</v>
      </c>
      <c r="H499" s="32">
        <v>1.8095116999999999E-4</v>
      </c>
      <c r="I499" s="32"/>
      <c r="J499" s="32"/>
      <c r="K499" s="32"/>
      <c r="L499" s="9"/>
      <c r="M499" s="9"/>
      <c r="N499" s="9"/>
      <c r="O499" s="10"/>
      <c r="P499" s="9"/>
      <c r="Q499" s="9"/>
      <c r="R499" s="9"/>
      <c r="S499" s="39"/>
      <c r="T499" s="39"/>
      <c r="V499" s="40"/>
    </row>
    <row r="500" spans="1:62" s="11" customFormat="1">
      <c r="A500" s="6">
        <v>71</v>
      </c>
      <c r="B500" s="7"/>
      <c r="C500" s="7" t="s">
        <v>1</v>
      </c>
      <c r="D500" s="36">
        <v>27.598652999999999</v>
      </c>
      <c r="E500" s="36">
        <v>11.203044</v>
      </c>
      <c r="F500" s="33">
        <v>1.1450196999999999E-4</v>
      </c>
      <c r="G500" s="36">
        <v>27.420155000000001</v>
      </c>
      <c r="H500" s="36">
        <v>6.1279155000000003</v>
      </c>
      <c r="I500" s="36"/>
      <c r="J500" s="36">
        <v>0.22348219</v>
      </c>
      <c r="K500" s="36">
        <v>2.4634971000000001</v>
      </c>
      <c r="L500" s="38"/>
      <c r="M500" s="39">
        <f>LN(J500)</f>
        <v>-1.4984235549045701</v>
      </c>
      <c r="N500" s="39">
        <f>LN(K500)</f>
        <v>0.90158192581425867</v>
      </c>
      <c r="O500" s="10"/>
      <c r="P500" s="40">
        <f t="array" ref="P500:Q501">LINEST(M500:M504,N500:N504,TRUE,TRUE)</f>
        <v>-0.50770698034872441</v>
      </c>
      <c r="Q500" s="40">
        <v>-1.0406690326212351</v>
      </c>
      <c r="R500" s="9"/>
      <c r="S500" s="41">
        <f>EXP(Q500)*$S$4^P500</f>
        <v>0.21776221203763904</v>
      </c>
      <c r="T500" s="41">
        <f>S500*SQRT(Q501^2+(LN($S$4))^2*P501^2+(P500/$S$4)^2*$T$4^2-2*LN($S$4)*AVERAGE(N500:N504)*P501^2)</f>
        <v>5.5207880679122681E-5</v>
      </c>
      <c r="V500" s="19"/>
      <c r="AN500" s="42"/>
      <c r="AO500" s="43"/>
      <c r="AP500" s="43"/>
      <c r="AQ500" s="43"/>
      <c r="AS500" s="44"/>
      <c r="AT500" s="45"/>
      <c r="AU500" s="45"/>
      <c r="AV500" s="45"/>
      <c r="AW500" s="45"/>
      <c r="AX500" s="45"/>
      <c r="AY500" s="45"/>
      <c r="AZ500" s="45"/>
      <c r="BA500" s="45"/>
      <c r="BB500" s="45"/>
    </row>
    <row r="501" spans="1:62" s="11" customFormat="1">
      <c r="A501" s="6">
        <v>71</v>
      </c>
      <c r="B501" s="7"/>
      <c r="C501" s="7" t="s">
        <v>2</v>
      </c>
      <c r="D501" s="36">
        <v>23.889374</v>
      </c>
      <c r="E501" s="36">
        <v>9.6805924000000001</v>
      </c>
      <c r="F501" s="33">
        <v>1.0339886999999999E-4</v>
      </c>
      <c r="G501" s="36">
        <v>24.081544999999998</v>
      </c>
      <c r="H501" s="36">
        <v>5.3772462000000001</v>
      </c>
      <c r="I501" s="36"/>
      <c r="J501" s="36">
        <v>0.22329320999999999</v>
      </c>
      <c r="K501" s="36">
        <v>2.4677612</v>
      </c>
      <c r="L501" s="38"/>
      <c r="M501" s="39">
        <f t="shared" ref="M501:M504" si="139">LN(J501)</f>
        <v>-1.499269528121854</v>
      </c>
      <c r="N501" s="39">
        <f t="shared" ref="N501:N504" si="140">LN(K501)</f>
        <v>0.90331134285282078</v>
      </c>
      <c r="O501" s="10"/>
      <c r="P501" s="40">
        <v>3.938650858659209E-3</v>
      </c>
      <c r="Q501" s="40">
        <v>3.5611730013475756E-3</v>
      </c>
      <c r="R501" s="9"/>
      <c r="S501" s="39"/>
      <c r="T501" s="39"/>
      <c r="V501" s="46"/>
      <c r="Y501" s="43"/>
      <c r="AB501" s="43"/>
      <c r="AE501" s="43"/>
    </row>
    <row r="502" spans="1:62" s="11" customFormat="1">
      <c r="A502" s="6">
        <v>71</v>
      </c>
      <c r="B502" s="7"/>
      <c r="C502" s="7" t="s">
        <v>3</v>
      </c>
      <c r="D502" s="36">
        <v>23.351590000000002</v>
      </c>
      <c r="E502" s="36">
        <v>9.4569057000000001</v>
      </c>
      <c r="F502" s="33">
        <v>1.0094422E-4</v>
      </c>
      <c r="G502" s="36">
        <v>23.619135</v>
      </c>
      <c r="H502" s="36">
        <v>5.2723126000000002</v>
      </c>
      <c r="I502" s="36"/>
      <c r="J502" s="36">
        <v>0.22322201</v>
      </c>
      <c r="K502" s="36">
        <v>2.4692653</v>
      </c>
      <c r="L502" s="38"/>
      <c r="M502" s="39">
        <f t="shared" si="139"/>
        <v>-1.499588442225626</v>
      </c>
      <c r="N502" s="39">
        <f t="shared" si="140"/>
        <v>0.90392065700032831</v>
      </c>
      <c r="O502" s="10"/>
      <c r="P502" s="47">
        <f>ABS(P501/P500)</f>
        <v>7.7577244574299547E-3</v>
      </c>
      <c r="Q502" s="47">
        <f>ABS(Q501/Q500)</f>
        <v>3.422003432136056E-3</v>
      </c>
      <c r="R502" s="9"/>
      <c r="S502" s="39"/>
      <c r="T502" s="39"/>
      <c r="V502" s="46"/>
      <c r="W502" s="48"/>
      <c r="Y502" s="48"/>
      <c r="Z502" s="48"/>
      <c r="AB502" s="48"/>
      <c r="AC502" s="48"/>
      <c r="AE502" s="48"/>
      <c r="AF502" s="48"/>
      <c r="AM502" s="48"/>
      <c r="AN502" s="48"/>
      <c r="AR502" s="49"/>
      <c r="BA502" s="43"/>
      <c r="BB502" s="43"/>
    </row>
    <row r="503" spans="1:62" s="11" customFormat="1">
      <c r="A503" s="6">
        <v>71</v>
      </c>
      <c r="B503" s="7"/>
      <c r="C503" s="7" t="s">
        <v>4</v>
      </c>
      <c r="D503" s="36">
        <v>20.630770999999999</v>
      </c>
      <c r="E503" s="36">
        <v>8.3418901000000005</v>
      </c>
      <c r="F503" s="33">
        <v>9.5623096999999994E-5</v>
      </c>
      <c r="G503" s="36">
        <v>21.058523000000001</v>
      </c>
      <c r="H503" s="36">
        <v>4.6969425999999999</v>
      </c>
      <c r="I503" s="36"/>
      <c r="J503" s="36">
        <v>0.22304199999999999</v>
      </c>
      <c r="K503" s="36">
        <v>2.4731611999999998</v>
      </c>
      <c r="L503" s="38"/>
      <c r="M503" s="39">
        <f t="shared" si="139"/>
        <v>-1.5003951844487466</v>
      </c>
      <c r="N503" s="39">
        <f t="shared" si="140"/>
        <v>0.90549717040195554</v>
      </c>
      <c r="O503" s="10"/>
      <c r="P503" s="50"/>
      <c r="Q503" s="50"/>
      <c r="R503" s="9"/>
      <c r="S503" s="39"/>
      <c r="T503" s="39"/>
      <c r="V503" s="46"/>
      <c r="W503" s="51"/>
      <c r="Y503" s="51"/>
      <c r="Z503" s="51"/>
      <c r="AB503" s="51"/>
      <c r="AC503" s="51"/>
      <c r="AE503" s="51"/>
      <c r="AF503" s="51"/>
      <c r="AK503" s="52"/>
      <c r="AL503" s="52"/>
      <c r="AM503" s="53"/>
      <c r="AN503" s="53"/>
      <c r="AO503" s="53"/>
      <c r="AP503" s="53"/>
      <c r="AQ503" s="53"/>
    </row>
    <row r="504" spans="1:62" s="11" customFormat="1">
      <c r="A504" s="6">
        <v>71</v>
      </c>
      <c r="B504" s="7"/>
      <c r="C504" s="7" t="s">
        <v>5</v>
      </c>
      <c r="D504" s="36">
        <v>19.132556000000001</v>
      </c>
      <c r="E504" s="36">
        <v>7.7284848000000004</v>
      </c>
      <c r="F504" s="33">
        <v>8.3259975000000004E-5</v>
      </c>
      <c r="G504" s="36">
        <v>19.592272999999999</v>
      </c>
      <c r="H504" s="36">
        <v>4.3676727</v>
      </c>
      <c r="I504" s="36"/>
      <c r="J504" s="36">
        <v>0.22292772999999999</v>
      </c>
      <c r="K504" s="36">
        <v>2.4756027999999999</v>
      </c>
      <c r="L504" s="54"/>
      <c r="M504" s="39">
        <f t="shared" si="139"/>
        <v>-1.5009076407650115</v>
      </c>
      <c r="N504" s="39">
        <f t="shared" si="140"/>
        <v>0.90648392192136973</v>
      </c>
      <c r="O504" s="10"/>
      <c r="R504" s="9"/>
      <c r="S504" s="39"/>
      <c r="T504" s="39"/>
      <c r="V504" s="46"/>
      <c r="W504" s="51"/>
      <c r="Y504" s="51"/>
      <c r="Z504" s="51"/>
      <c r="AB504" s="51"/>
      <c r="AC504" s="51"/>
      <c r="AE504" s="51"/>
      <c r="AF504" s="51"/>
      <c r="AK504" s="52"/>
      <c r="AL504" s="52"/>
      <c r="AM504" s="53"/>
      <c r="AN504" s="53"/>
      <c r="AO504" s="53"/>
      <c r="AP504" s="53"/>
      <c r="AQ504" s="53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</row>
    <row r="505" spans="1:62" s="11" customFormat="1">
      <c r="A505" s="6"/>
      <c r="B505" s="7"/>
      <c r="C505" s="7"/>
      <c r="D505" s="36"/>
      <c r="E505" s="36"/>
      <c r="F505" s="36"/>
      <c r="G505" s="36"/>
      <c r="H505" s="36"/>
      <c r="I505" s="36"/>
      <c r="J505" s="55"/>
      <c r="K505" s="55"/>
      <c r="L505" s="9"/>
      <c r="M505" s="9"/>
      <c r="N505" s="9"/>
      <c r="O505" s="9"/>
      <c r="P505" s="9"/>
      <c r="Q505" s="9"/>
      <c r="R505" s="9"/>
      <c r="S505" s="56"/>
      <c r="T505" s="56"/>
      <c r="V505" s="9"/>
    </row>
    <row r="506" spans="1:62" s="11" customFormat="1">
      <c r="A506" s="6">
        <v>72</v>
      </c>
      <c r="B506" s="31">
        <v>43657</v>
      </c>
      <c r="C506" s="26" t="s">
        <v>0</v>
      </c>
      <c r="D506" s="33">
        <v>1.2883678E-3</v>
      </c>
      <c r="E506" s="32">
        <v>4.9583408999999998E-4</v>
      </c>
      <c r="F506" s="33">
        <v>4.9799697999999998E-5</v>
      </c>
      <c r="G506" s="32">
        <v>9.0889930000000001E-4</v>
      </c>
      <c r="H506" s="32">
        <v>1.8095116999999999E-4</v>
      </c>
      <c r="I506" s="32"/>
      <c r="J506" s="32"/>
      <c r="K506" s="32"/>
      <c r="L506" s="9"/>
      <c r="M506" s="9"/>
      <c r="N506" s="9"/>
      <c r="O506" s="10"/>
      <c r="P506" s="9"/>
      <c r="Q506" s="9"/>
      <c r="R506" s="9"/>
      <c r="S506" s="39"/>
      <c r="T506" s="39"/>
      <c r="V506" s="40"/>
    </row>
    <row r="507" spans="1:62" s="11" customFormat="1">
      <c r="A507" s="6">
        <v>72</v>
      </c>
      <c r="B507" s="7"/>
      <c r="C507" s="7" t="s">
        <v>1</v>
      </c>
      <c r="D507" s="36">
        <v>27.451405999999999</v>
      </c>
      <c r="E507" s="36">
        <v>11.136658000000001</v>
      </c>
      <c r="F507" s="33">
        <v>1.1307538E-4</v>
      </c>
      <c r="G507" s="36">
        <v>27.239197000000001</v>
      </c>
      <c r="H507" s="36">
        <v>6.0857644999999998</v>
      </c>
      <c r="I507" s="36"/>
      <c r="J507" s="36">
        <v>0.22341944</v>
      </c>
      <c r="K507" s="36">
        <v>2.4649595</v>
      </c>
      <c r="L507" s="38"/>
      <c r="M507" s="39">
        <f>LN(J507)</f>
        <v>-1.4987043773325948</v>
      </c>
      <c r="N507" s="39">
        <f>LN(K507)</f>
        <v>0.90217537733939523</v>
      </c>
      <c r="O507" s="10"/>
      <c r="P507" s="40">
        <f t="array" ref="P507:Q508">LINEST(M507:M511,N507:N511,TRUE,TRUE)</f>
        <v>-0.5090471330427947</v>
      </c>
      <c r="Q507" s="40">
        <v>-1.0394395670293672</v>
      </c>
      <c r="R507" s="9"/>
      <c r="S507" s="41">
        <f>EXP(Q507)*$S$4^P507</f>
        <v>0.21775191827534934</v>
      </c>
      <c r="T507" s="41">
        <f>S507*SQRT(Q508^2+(LN($S$4))^2*P508^2+(P507/$S$4)^2*$T$4^2-2*LN($S$4)*AVERAGE(N507:N511)*P508^2)</f>
        <v>6.411517906832525E-5</v>
      </c>
      <c r="V507" s="19"/>
      <c r="AN507" s="42"/>
      <c r="AO507" s="43"/>
      <c r="AP507" s="43"/>
      <c r="AQ507" s="43"/>
      <c r="AS507" s="44"/>
      <c r="AT507" s="45"/>
      <c r="AU507" s="45"/>
      <c r="AV507" s="45"/>
      <c r="AW507" s="45"/>
      <c r="AX507" s="45"/>
      <c r="AY507" s="45"/>
      <c r="AZ507" s="45"/>
      <c r="BA507" s="45"/>
      <c r="BB507" s="45"/>
    </row>
    <row r="508" spans="1:62" s="11" customFormat="1">
      <c r="A508" s="6">
        <v>72</v>
      </c>
      <c r="B508" s="7"/>
      <c r="C508" s="7" t="s">
        <v>2</v>
      </c>
      <c r="D508" s="36">
        <v>25.460850000000001</v>
      </c>
      <c r="E508" s="36">
        <v>10.315602999999999</v>
      </c>
      <c r="F508" s="33">
        <v>1.0913556E-4</v>
      </c>
      <c r="G508" s="36">
        <v>25.53012</v>
      </c>
      <c r="H508" s="36">
        <v>5.7002151999999997</v>
      </c>
      <c r="I508" s="36"/>
      <c r="J508" s="36">
        <v>0.22327375999999999</v>
      </c>
      <c r="K508" s="36">
        <v>2.4681994</v>
      </c>
      <c r="L508" s="38"/>
      <c r="M508" s="39">
        <f t="shared" ref="M508:M511" si="141">LN(J508)</f>
        <v>-1.4993566371170055</v>
      </c>
      <c r="N508" s="39">
        <f t="shared" ref="N508:N511" si="142">LN(K508)</f>
        <v>0.90348889694478463</v>
      </c>
      <c r="O508" s="10"/>
      <c r="P508" s="40">
        <v>5.0523296515819953E-3</v>
      </c>
      <c r="Q508" s="40">
        <v>4.5708583455478253E-3</v>
      </c>
      <c r="R508" s="9"/>
      <c r="S508" s="39"/>
      <c r="T508" s="39"/>
      <c r="V508" s="46"/>
      <c r="Y508" s="43"/>
      <c r="AB508" s="43"/>
      <c r="AE508" s="43"/>
    </row>
    <row r="509" spans="1:62" s="11" customFormat="1">
      <c r="A509" s="6">
        <v>72</v>
      </c>
      <c r="B509" s="7"/>
      <c r="C509" s="7" t="s">
        <v>3</v>
      </c>
      <c r="D509" s="36">
        <v>23.260159999999999</v>
      </c>
      <c r="E509" s="36">
        <v>9.4137842999999997</v>
      </c>
      <c r="F509" s="33">
        <v>9.9225539999999997E-5</v>
      </c>
      <c r="G509" s="36">
        <v>23.494983999999999</v>
      </c>
      <c r="H509" s="36">
        <v>5.2430801999999996</v>
      </c>
      <c r="I509" s="36"/>
      <c r="J509" s="36">
        <v>0.22315726</v>
      </c>
      <c r="K509" s="36">
        <v>2.4708682</v>
      </c>
      <c r="L509" s="38"/>
      <c r="M509" s="39">
        <f t="shared" si="141"/>
        <v>-1.4998785542662418</v>
      </c>
      <c r="N509" s="39">
        <f t="shared" si="142"/>
        <v>0.90456958685465294</v>
      </c>
      <c r="O509" s="10"/>
      <c r="P509" s="47">
        <f>ABS(P508/P507)</f>
        <v>9.9250724021998464E-3</v>
      </c>
      <c r="Q509" s="47">
        <f>ABS(Q508/Q507)</f>
        <v>4.3974257768645102E-3</v>
      </c>
      <c r="R509" s="9"/>
      <c r="S509" s="39"/>
      <c r="T509" s="39"/>
      <c r="V509" s="46"/>
      <c r="W509" s="48"/>
      <c r="Y509" s="48"/>
      <c r="Z509" s="48"/>
      <c r="AB509" s="48"/>
      <c r="AC509" s="48"/>
      <c r="AE509" s="48"/>
      <c r="AF509" s="48"/>
      <c r="AM509" s="48"/>
      <c r="AN509" s="48"/>
      <c r="AR509" s="49"/>
      <c r="BA509" s="43"/>
      <c r="BB509" s="43"/>
    </row>
    <row r="510" spans="1:62" s="11" customFormat="1">
      <c r="A510" s="6">
        <v>72</v>
      </c>
      <c r="B510" s="7"/>
      <c r="C510" s="7" t="s">
        <v>4</v>
      </c>
      <c r="D510" s="36">
        <v>20.948661000000001</v>
      </c>
      <c r="E510" s="36">
        <v>8.4659043</v>
      </c>
      <c r="F510" s="33">
        <v>9.2363623999999997E-5</v>
      </c>
      <c r="G510" s="36">
        <v>21.327562</v>
      </c>
      <c r="H510" s="36">
        <v>4.7556965</v>
      </c>
      <c r="I510" s="36"/>
      <c r="J510" s="36">
        <v>0.22298306000000001</v>
      </c>
      <c r="K510" s="36">
        <v>2.4744856999999998</v>
      </c>
      <c r="L510" s="38"/>
      <c r="M510" s="39">
        <f t="shared" si="141"/>
        <v>-1.5006594745329991</v>
      </c>
      <c r="N510" s="39">
        <f t="shared" si="142"/>
        <v>0.90603257644786395</v>
      </c>
      <c r="O510" s="10"/>
      <c r="P510" s="50"/>
      <c r="Q510" s="50"/>
      <c r="R510" s="9"/>
      <c r="S510" s="39"/>
      <c r="T510" s="39"/>
      <c r="V510" s="46"/>
      <c r="W510" s="51"/>
      <c r="Y510" s="51"/>
      <c r="Z510" s="51"/>
      <c r="AB510" s="51"/>
      <c r="AC510" s="51"/>
      <c r="AE510" s="51"/>
      <c r="AF510" s="51"/>
      <c r="AK510" s="52"/>
      <c r="AL510" s="52"/>
      <c r="AM510" s="53"/>
      <c r="AN510" s="53"/>
      <c r="AO510" s="53"/>
      <c r="AP510" s="53"/>
      <c r="AQ510" s="53"/>
    </row>
    <row r="511" spans="1:62" s="11" customFormat="1">
      <c r="A511" s="6">
        <v>72</v>
      </c>
      <c r="B511" s="7"/>
      <c r="C511" s="7" t="s">
        <v>5</v>
      </c>
      <c r="D511" s="36">
        <v>18.737736999999999</v>
      </c>
      <c r="E511" s="36">
        <v>7.5632589000000001</v>
      </c>
      <c r="F511" s="33">
        <v>7.6115688000000001E-5</v>
      </c>
      <c r="G511" s="36">
        <v>19.149618</v>
      </c>
      <c r="H511" s="36">
        <v>4.2674101000000002</v>
      </c>
      <c r="I511" s="36"/>
      <c r="J511" s="36">
        <v>0.22284543000000001</v>
      </c>
      <c r="K511" s="36">
        <v>2.4774758000000001</v>
      </c>
      <c r="L511" s="54"/>
      <c r="M511" s="39">
        <f t="shared" si="141"/>
        <v>-1.5012768868673791</v>
      </c>
      <c r="N511" s="39">
        <f t="shared" si="142"/>
        <v>0.90724021926309883</v>
      </c>
      <c r="O511" s="10"/>
      <c r="R511" s="9"/>
      <c r="S511" s="39"/>
      <c r="T511" s="39"/>
      <c r="V511" s="46"/>
      <c r="W511" s="51"/>
      <c r="Y511" s="51"/>
      <c r="Z511" s="51"/>
      <c r="AB511" s="51"/>
      <c r="AC511" s="51"/>
      <c r="AE511" s="51"/>
      <c r="AF511" s="51"/>
      <c r="AK511" s="52"/>
      <c r="AL511" s="52"/>
      <c r="AM511" s="53"/>
      <c r="AN511" s="53"/>
      <c r="AO511" s="53"/>
      <c r="AP511" s="53"/>
      <c r="AQ511" s="53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</row>
    <row r="512" spans="1:62" s="11" customFormat="1">
      <c r="A512" s="6"/>
      <c r="B512" s="7"/>
      <c r="C512" s="7"/>
      <c r="D512" s="36"/>
      <c r="E512" s="36"/>
      <c r="F512" s="36"/>
      <c r="G512" s="36"/>
      <c r="H512" s="36"/>
      <c r="I512" s="36"/>
      <c r="J512" s="55"/>
      <c r="K512" s="55"/>
      <c r="L512" s="9"/>
      <c r="M512" s="9"/>
      <c r="N512" s="9"/>
      <c r="O512" s="9"/>
      <c r="P512" s="9"/>
      <c r="Q512" s="9"/>
      <c r="R512" s="9"/>
      <c r="S512" s="56"/>
      <c r="T512" s="56"/>
      <c r="V512" s="9"/>
    </row>
    <row r="513" spans="1:62" s="11" customFormat="1">
      <c r="A513" s="6">
        <v>73</v>
      </c>
      <c r="B513" s="31">
        <v>43657</v>
      </c>
      <c r="C513" s="26" t="s">
        <v>0</v>
      </c>
      <c r="D513" s="33">
        <v>1.2883678E-3</v>
      </c>
      <c r="E513" s="32">
        <v>4.9583408999999998E-4</v>
      </c>
      <c r="F513" s="33">
        <v>4.9799697999999998E-5</v>
      </c>
      <c r="G513" s="32">
        <v>9.0889930000000001E-4</v>
      </c>
      <c r="H513" s="32">
        <v>1.8095116999999999E-4</v>
      </c>
      <c r="I513" s="32"/>
      <c r="J513" s="32"/>
      <c r="K513" s="32"/>
      <c r="L513" s="9"/>
      <c r="M513" s="9"/>
      <c r="N513" s="9"/>
      <c r="O513" s="10"/>
      <c r="P513" s="9"/>
      <c r="Q513" s="9"/>
      <c r="R513" s="9"/>
      <c r="S513" s="39"/>
      <c r="T513" s="39"/>
      <c r="V513" s="40"/>
    </row>
    <row r="514" spans="1:62" s="11" customFormat="1">
      <c r="A514" s="6">
        <v>73</v>
      </c>
      <c r="B514" s="7"/>
      <c r="C514" s="7" t="s">
        <v>1</v>
      </c>
      <c r="D514" s="32">
        <v>27.255403999999999</v>
      </c>
      <c r="E514" s="32">
        <v>11.048253000000001</v>
      </c>
      <c r="F514" s="33">
        <v>1.1127272E-4</v>
      </c>
      <c r="G514" s="32">
        <v>27.081326000000001</v>
      </c>
      <c r="H514" s="32">
        <v>6.0481271000000003</v>
      </c>
      <c r="I514" s="32"/>
      <c r="J514" s="32">
        <v>0.22333185</v>
      </c>
      <c r="K514" s="32">
        <v>2.4669471999999999</v>
      </c>
      <c r="L514" s="38"/>
      <c r="M514" s="39">
        <f>LN(J514)</f>
        <v>-1.4990964970783365</v>
      </c>
      <c r="N514" s="39">
        <f>LN(K514)</f>
        <v>0.9029814348050087</v>
      </c>
      <c r="O514" s="10"/>
      <c r="P514" s="40">
        <f t="array" ref="P514:Q515">LINEST(M514:M518,N514:N518,TRUE,TRUE)</f>
        <v>-0.51209583974457951</v>
      </c>
      <c r="Q514" s="40">
        <v>-1.036671367301407</v>
      </c>
      <c r="R514" s="9"/>
      <c r="S514" s="41">
        <f>EXP(Q514)*$S$4^P514</f>
        <v>0.21772225295748121</v>
      </c>
      <c r="T514" s="41">
        <f>S514*SQRT(Q515^2+(LN($S$4))^2*P515^2+(P514/$S$4)^2*$T$4^2-2*LN($S$4)*AVERAGE(N514:N518)*P515^2)</f>
        <v>4.626404127658125E-5</v>
      </c>
      <c r="V514" s="19"/>
      <c r="AN514" s="42"/>
      <c r="AO514" s="43"/>
      <c r="AP514" s="43"/>
      <c r="AQ514" s="43"/>
      <c r="AS514" s="44"/>
      <c r="AT514" s="45"/>
      <c r="AU514" s="45"/>
      <c r="AV514" s="45"/>
      <c r="AW514" s="45"/>
      <c r="AX514" s="45"/>
      <c r="AY514" s="45"/>
      <c r="AZ514" s="45"/>
      <c r="BA514" s="45"/>
      <c r="BB514" s="45"/>
    </row>
    <row r="515" spans="1:62" s="11" customFormat="1">
      <c r="A515" s="6">
        <v>73</v>
      </c>
      <c r="B515" s="7"/>
      <c r="C515" s="7" t="s">
        <v>2</v>
      </c>
      <c r="D515" s="32">
        <v>25.123866</v>
      </c>
      <c r="E515" s="32">
        <v>10.172889</v>
      </c>
      <c r="F515" s="33">
        <v>1.0749704999999999E-4</v>
      </c>
      <c r="G515" s="32">
        <v>25.175132999999999</v>
      </c>
      <c r="H515" s="32">
        <v>5.6193090000000003</v>
      </c>
      <c r="I515" s="32"/>
      <c r="J515" s="32">
        <v>0.22320835999999999</v>
      </c>
      <c r="K515" s="32">
        <v>2.4696961000000002</v>
      </c>
      <c r="L515" s="38"/>
      <c r="M515" s="39">
        <f t="shared" ref="M515:M518" si="143">LN(J515)</f>
        <v>-1.4996495939792769</v>
      </c>
      <c r="N515" s="39">
        <f t="shared" ref="N515:N518" si="144">LN(K515)</f>
        <v>0.90409510663303561</v>
      </c>
      <c r="O515" s="10"/>
      <c r="P515" s="40">
        <v>2.7653892216467314E-3</v>
      </c>
      <c r="Q515" s="40">
        <v>2.5044074472209492E-3</v>
      </c>
      <c r="R515" s="9"/>
      <c r="S515" s="39"/>
      <c r="T515" s="39"/>
      <c r="V515" s="46"/>
      <c r="Y515" s="43"/>
      <c r="AB515" s="43"/>
      <c r="AE515" s="43"/>
    </row>
    <row r="516" spans="1:62" s="11" customFormat="1">
      <c r="A516" s="6">
        <v>73</v>
      </c>
      <c r="B516" s="7"/>
      <c r="C516" s="7" t="s">
        <v>3</v>
      </c>
      <c r="D516" s="32">
        <v>22.436181999999999</v>
      </c>
      <c r="E516" s="32">
        <v>9.0709938000000001</v>
      </c>
      <c r="F516" s="33">
        <v>1.0106747000000001E-4</v>
      </c>
      <c r="G516" s="32">
        <v>22.696052999999999</v>
      </c>
      <c r="H516" s="32">
        <v>5.0621179999999999</v>
      </c>
      <c r="I516" s="32"/>
      <c r="J516" s="32">
        <v>0.22303929</v>
      </c>
      <c r="K516" s="32">
        <v>2.4734037</v>
      </c>
      <c r="L516" s="38"/>
      <c r="M516" s="39">
        <f t="shared" si="143"/>
        <v>-1.500407334700554</v>
      </c>
      <c r="N516" s="39">
        <f t="shared" si="144"/>
        <v>0.90559521824125289</v>
      </c>
      <c r="O516" s="10"/>
      <c r="P516" s="47">
        <f>ABS(P515/P514)</f>
        <v>5.4001399875188167E-3</v>
      </c>
      <c r="Q516" s="47">
        <f>ABS(Q515/Q514)</f>
        <v>2.4158161652908907E-3</v>
      </c>
      <c r="R516" s="9"/>
      <c r="S516" s="39"/>
      <c r="T516" s="39"/>
      <c r="V516" s="46"/>
      <c r="W516" s="48"/>
      <c r="Y516" s="48"/>
      <c r="Z516" s="48"/>
      <c r="AB516" s="48"/>
      <c r="AC516" s="48"/>
      <c r="AE516" s="48"/>
      <c r="AF516" s="48"/>
      <c r="AM516" s="48"/>
      <c r="AN516" s="48"/>
      <c r="AR516" s="49"/>
      <c r="BA516" s="43"/>
      <c r="BB516" s="43"/>
    </row>
    <row r="517" spans="1:62" s="11" customFormat="1">
      <c r="A517" s="6">
        <v>73</v>
      </c>
      <c r="B517" s="7"/>
      <c r="C517" s="7" t="s">
        <v>4</v>
      </c>
      <c r="D517" s="32">
        <v>20.746241000000001</v>
      </c>
      <c r="E517" s="32">
        <v>8.3787100999999993</v>
      </c>
      <c r="F517" s="33">
        <v>9.4861349999999996E-5</v>
      </c>
      <c r="G517" s="32">
        <v>21.088339999999999</v>
      </c>
      <c r="H517" s="32">
        <v>4.7008557</v>
      </c>
      <c r="I517" s="32"/>
      <c r="J517" s="32">
        <v>0.22291236</v>
      </c>
      <c r="K517" s="32">
        <v>2.4760716</v>
      </c>
      <c r="L517" s="38"/>
      <c r="M517" s="39">
        <f t="shared" si="143"/>
        <v>-1.5009765892528251</v>
      </c>
      <c r="N517" s="39">
        <f t="shared" si="144"/>
        <v>0.90667327201329051</v>
      </c>
      <c r="O517" s="10"/>
      <c r="P517" s="50"/>
      <c r="Q517" s="50"/>
      <c r="R517" s="9"/>
      <c r="S517" s="39"/>
      <c r="T517" s="39"/>
      <c r="V517" s="46"/>
      <c r="W517" s="51"/>
      <c r="Y517" s="51"/>
      <c r="Z517" s="51"/>
      <c r="AB517" s="51"/>
      <c r="AC517" s="51"/>
      <c r="AE517" s="51"/>
      <c r="AF517" s="51"/>
      <c r="AK517" s="52"/>
      <c r="AL517" s="52"/>
      <c r="AM517" s="53"/>
      <c r="AN517" s="53"/>
      <c r="AO517" s="53"/>
      <c r="AP517" s="53"/>
      <c r="AQ517" s="53"/>
    </row>
    <row r="518" spans="1:62" s="11" customFormat="1">
      <c r="A518" s="6">
        <v>73</v>
      </c>
      <c r="B518" s="7"/>
      <c r="C518" s="7" t="s">
        <v>5</v>
      </c>
      <c r="D518" s="32">
        <v>17.188424000000001</v>
      </c>
      <c r="E518" s="32">
        <v>6.9273008000000003</v>
      </c>
      <c r="F518" s="33">
        <v>7.5460953999999995E-5</v>
      </c>
      <c r="G518" s="32">
        <v>17.585583</v>
      </c>
      <c r="H518" s="32">
        <v>3.9158227999999999</v>
      </c>
      <c r="I518" s="32"/>
      <c r="J518" s="32">
        <v>0.22267170999999999</v>
      </c>
      <c r="K518" s="32">
        <v>2.4812737999999999</v>
      </c>
      <c r="L518" s="54"/>
      <c r="M518" s="39">
        <f t="shared" si="143"/>
        <v>-1.5020567446695028</v>
      </c>
      <c r="N518" s="39">
        <f t="shared" si="144"/>
        <v>0.90877205734690769</v>
      </c>
      <c r="O518" s="10"/>
      <c r="R518" s="9"/>
      <c r="S518" s="39"/>
      <c r="T518" s="39"/>
      <c r="V518" s="46"/>
      <c r="W518" s="51"/>
      <c r="Y518" s="51"/>
      <c r="Z518" s="51"/>
      <c r="AB518" s="51"/>
      <c r="AC518" s="51"/>
      <c r="AE518" s="51"/>
      <c r="AF518" s="51"/>
      <c r="AK518" s="52"/>
      <c r="AL518" s="52"/>
      <c r="AM518" s="53"/>
      <c r="AN518" s="53"/>
      <c r="AO518" s="53"/>
      <c r="AP518" s="53"/>
      <c r="AQ518" s="53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</row>
    <row r="519" spans="1:62" s="11" customFormat="1">
      <c r="A519" s="6"/>
      <c r="B519" s="7"/>
      <c r="C519" s="7"/>
      <c r="D519" s="36"/>
      <c r="E519" s="36"/>
      <c r="F519" s="36"/>
      <c r="G519" s="36"/>
      <c r="H519" s="36"/>
      <c r="I519" s="36"/>
      <c r="J519" s="55"/>
      <c r="K519" s="55"/>
      <c r="L519" s="9"/>
      <c r="M519" s="9"/>
      <c r="N519" s="9"/>
      <c r="O519" s="9"/>
      <c r="P519" s="9"/>
      <c r="Q519" s="9"/>
      <c r="R519" s="9"/>
      <c r="S519" s="56"/>
      <c r="T519" s="56"/>
      <c r="V519" s="9"/>
    </row>
    <row r="520" spans="1:62" s="11" customFormat="1">
      <c r="A520" s="6">
        <v>74</v>
      </c>
      <c r="B520" s="31">
        <v>43657</v>
      </c>
      <c r="C520" s="26" t="s">
        <v>0</v>
      </c>
      <c r="D520" s="33">
        <v>1.2883678E-3</v>
      </c>
      <c r="E520" s="32">
        <v>4.9583408999999998E-4</v>
      </c>
      <c r="F520" s="33">
        <v>4.9799697999999998E-5</v>
      </c>
      <c r="G520" s="32">
        <v>9.0889930000000001E-4</v>
      </c>
      <c r="H520" s="32">
        <v>1.8095116999999999E-4</v>
      </c>
      <c r="I520" s="32"/>
      <c r="J520" s="32"/>
      <c r="K520" s="32"/>
      <c r="L520" s="9"/>
      <c r="M520" s="9"/>
      <c r="N520" s="9"/>
      <c r="O520" s="10"/>
      <c r="P520" s="9"/>
      <c r="Q520" s="9"/>
      <c r="R520" s="9"/>
      <c r="S520" s="39"/>
      <c r="T520" s="39"/>
      <c r="V520" s="40"/>
    </row>
    <row r="521" spans="1:62" s="11" customFormat="1">
      <c r="A521" s="6">
        <v>74</v>
      </c>
      <c r="B521" s="7"/>
      <c r="C521" s="7" t="s">
        <v>1</v>
      </c>
      <c r="D521" s="32">
        <v>27.754097999999999</v>
      </c>
      <c r="E521" s="32">
        <v>11.246009000000001</v>
      </c>
      <c r="F521" s="33">
        <v>1.0634763999999999E-4</v>
      </c>
      <c r="G521" s="32">
        <v>27.51914</v>
      </c>
      <c r="H521" s="32">
        <v>6.1447643999999997</v>
      </c>
      <c r="I521" s="32"/>
      <c r="J521" s="32">
        <v>0.2232903</v>
      </c>
      <c r="K521" s="32">
        <v>2.4679148999999998</v>
      </c>
      <c r="L521" s="38"/>
      <c r="M521" s="39">
        <f>LN(J521)</f>
        <v>-1.4992825603988409</v>
      </c>
      <c r="N521" s="39">
        <f>LN(K521)</f>
        <v>0.90337362408721922</v>
      </c>
      <c r="O521" s="10"/>
      <c r="P521" s="40">
        <f t="array" ref="P521:Q522">LINEST(M521:M525,N521:N525,TRUE,TRUE)</f>
        <v>-0.50982404140600657</v>
      </c>
      <c r="Q521" s="40">
        <v>-1.0387093404895371</v>
      </c>
      <c r="R521" s="9"/>
      <c r="S521" s="41">
        <f>EXP(Q521)*$S$4^P521</f>
        <v>0.21774975842164124</v>
      </c>
      <c r="T521" s="41">
        <f>S521*SQRT(Q522^2+(LN($S$4))^2*P522^2+(P521/$S$4)^2*$T$4^2-2*LN($S$4)*AVERAGE(N521:N525)*P522^2)</f>
        <v>5.129956253165352E-5</v>
      </c>
      <c r="V521" s="19"/>
      <c r="AN521" s="42"/>
      <c r="AO521" s="43"/>
      <c r="AP521" s="43"/>
      <c r="AQ521" s="43"/>
      <c r="AS521" s="44"/>
      <c r="AT521" s="45"/>
      <c r="AU521" s="45"/>
      <c r="AV521" s="45"/>
      <c r="AW521" s="45"/>
      <c r="AX521" s="45"/>
      <c r="AY521" s="45"/>
      <c r="AZ521" s="45"/>
      <c r="BA521" s="45"/>
      <c r="BB521" s="45"/>
    </row>
    <row r="522" spans="1:62" s="11" customFormat="1">
      <c r="A522" s="6">
        <v>74</v>
      </c>
      <c r="B522" s="7"/>
      <c r="C522" s="7" t="s">
        <v>2</v>
      </c>
      <c r="D522" s="36">
        <v>24.659837</v>
      </c>
      <c r="E522" s="36">
        <v>9.9764668000000007</v>
      </c>
      <c r="F522" s="33">
        <v>1.0225835999999999E-4</v>
      </c>
      <c r="G522" s="36">
        <v>24.740822999999999</v>
      </c>
      <c r="H522" s="36">
        <v>5.5200429</v>
      </c>
      <c r="I522" s="36"/>
      <c r="J522" s="36">
        <v>0.22311443</v>
      </c>
      <c r="K522" s="36">
        <v>2.4718084999999999</v>
      </c>
      <c r="L522" s="38"/>
      <c r="M522" s="39">
        <f t="shared" ref="M522:M525" si="145">LN(J522)</f>
        <v>-1.5000705001193677</v>
      </c>
      <c r="N522" s="39">
        <f t="shared" ref="N522:N525" si="146">LN(K522)</f>
        <v>0.90495006895713137</v>
      </c>
      <c r="O522" s="10"/>
      <c r="P522" s="40">
        <v>3.5616440495173304E-3</v>
      </c>
      <c r="Q522" s="40">
        <v>3.2272231518886618E-3</v>
      </c>
      <c r="R522" s="9"/>
      <c r="S522" s="39"/>
      <c r="T522" s="39"/>
      <c r="V522" s="46"/>
      <c r="Y522" s="43"/>
      <c r="AB522" s="43"/>
      <c r="AE522" s="43"/>
    </row>
    <row r="523" spans="1:62" s="11" customFormat="1">
      <c r="A523" s="6">
        <v>74</v>
      </c>
      <c r="B523" s="7"/>
      <c r="C523" s="7" t="s">
        <v>3</v>
      </c>
      <c r="D523" s="36">
        <v>22.686084000000001</v>
      </c>
      <c r="E523" s="36">
        <v>9.1684158999999994</v>
      </c>
      <c r="F523" s="33">
        <v>9.0883456999999994E-5</v>
      </c>
      <c r="G523" s="36">
        <v>22.895987000000002</v>
      </c>
      <c r="H523" s="36">
        <v>5.1057674000000004</v>
      </c>
      <c r="I523" s="36"/>
      <c r="J523" s="36">
        <v>0.22299804000000001</v>
      </c>
      <c r="K523" s="36">
        <v>2.4743797999999999</v>
      </c>
      <c r="L523" s="38"/>
      <c r="M523" s="39">
        <f t="shared" si="145"/>
        <v>-1.5005922967983121</v>
      </c>
      <c r="N523" s="39">
        <f t="shared" si="146"/>
        <v>0.90598977876018549</v>
      </c>
      <c r="O523" s="10"/>
      <c r="P523" s="47">
        <f>ABS(P522/P521)</f>
        <v>6.9860260800862425E-3</v>
      </c>
      <c r="Q523" s="47">
        <f>ABS(Q522/Q521)</f>
        <v>3.1069549739176235E-3</v>
      </c>
      <c r="R523" s="9"/>
      <c r="S523" s="39"/>
      <c r="T523" s="39"/>
      <c r="V523" s="46"/>
      <c r="W523" s="48"/>
      <c r="Y523" s="48"/>
      <c r="Z523" s="48"/>
      <c r="AB523" s="48"/>
      <c r="AC523" s="48"/>
      <c r="AE523" s="48"/>
      <c r="AF523" s="48"/>
      <c r="AM523" s="48"/>
      <c r="AN523" s="48"/>
      <c r="AR523" s="49"/>
      <c r="BA523" s="43"/>
      <c r="BB523" s="43"/>
    </row>
    <row r="524" spans="1:62" s="11" customFormat="1">
      <c r="A524" s="6">
        <v>74</v>
      </c>
      <c r="B524" s="7"/>
      <c r="C524" s="7" t="s">
        <v>4</v>
      </c>
      <c r="D524" s="36">
        <v>20.333874000000002</v>
      </c>
      <c r="E524" s="36">
        <v>8.2053540999999992</v>
      </c>
      <c r="F524" s="33">
        <v>8.1040392000000002E-5</v>
      </c>
      <c r="G524" s="36">
        <v>20.656872</v>
      </c>
      <c r="H524" s="36">
        <v>4.6028859999999998</v>
      </c>
      <c r="I524" s="36"/>
      <c r="J524" s="36">
        <v>0.22282556000000001</v>
      </c>
      <c r="K524" s="36">
        <v>2.4781297000000002</v>
      </c>
      <c r="L524" s="38"/>
      <c r="M524" s="39">
        <f t="shared" si="145"/>
        <v>-1.5013660557855228</v>
      </c>
      <c r="N524" s="39">
        <f t="shared" si="146"/>
        <v>0.90750412243448542</v>
      </c>
      <c r="O524" s="10"/>
      <c r="R524" s="9"/>
      <c r="S524" s="39"/>
      <c r="T524" s="39"/>
      <c r="V524" s="46"/>
      <c r="W524" s="51"/>
      <c r="Y524" s="51"/>
      <c r="Z524" s="51"/>
      <c r="AB524" s="51"/>
      <c r="AC524" s="51"/>
      <c r="AE524" s="51"/>
      <c r="AF524" s="51"/>
      <c r="AK524" s="52"/>
      <c r="AL524" s="52"/>
      <c r="AM524" s="53"/>
      <c r="AN524" s="53"/>
      <c r="AO524" s="53"/>
      <c r="AP524" s="53"/>
      <c r="AQ524" s="53"/>
    </row>
    <row r="525" spans="1:62" s="11" customFormat="1">
      <c r="A525" s="6">
        <v>74</v>
      </c>
      <c r="B525" s="7"/>
      <c r="C525" s="7" t="s">
        <v>5</v>
      </c>
      <c r="D525" s="36">
        <v>18.372281000000001</v>
      </c>
      <c r="E525" s="36">
        <v>7.4049342999999999</v>
      </c>
      <c r="F525" s="33">
        <v>9.0313618999999994E-5</v>
      </c>
      <c r="G525" s="36">
        <v>18.713168</v>
      </c>
      <c r="H525" s="36">
        <v>4.1671272999999998</v>
      </c>
      <c r="I525" s="36"/>
      <c r="J525" s="36">
        <v>0.22268419</v>
      </c>
      <c r="K525" s="36">
        <v>2.4810883000000001</v>
      </c>
      <c r="L525" s="54"/>
      <c r="M525" s="39">
        <f t="shared" si="145"/>
        <v>-1.5020006996053046</v>
      </c>
      <c r="N525" s="39">
        <f t="shared" si="146"/>
        <v>0.90869729456404424</v>
      </c>
      <c r="O525" s="10"/>
      <c r="R525" s="9"/>
      <c r="S525" s="39"/>
      <c r="T525" s="39"/>
      <c r="V525" s="46"/>
      <c r="W525" s="51"/>
      <c r="Y525" s="51"/>
      <c r="Z525" s="51"/>
      <c r="AB525" s="51"/>
      <c r="AC525" s="51"/>
      <c r="AE525" s="51"/>
      <c r="AF525" s="51"/>
      <c r="AK525" s="52"/>
      <c r="AL525" s="52"/>
      <c r="AM525" s="53"/>
      <c r="AN525" s="53"/>
      <c r="AO525" s="53"/>
      <c r="AP525" s="53"/>
      <c r="AQ525" s="53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</row>
    <row r="526" spans="1:62" s="11" customFormat="1">
      <c r="A526" s="6"/>
      <c r="B526" s="7"/>
      <c r="C526" s="7"/>
      <c r="D526" s="36"/>
      <c r="E526" s="36"/>
      <c r="F526" s="36"/>
      <c r="G526" s="36"/>
      <c r="H526" s="36"/>
      <c r="I526" s="36"/>
      <c r="J526" s="55"/>
      <c r="K526" s="55"/>
      <c r="L526" s="9"/>
      <c r="M526" s="9"/>
      <c r="N526" s="9"/>
      <c r="O526" s="9"/>
      <c r="P526" s="9"/>
      <c r="Q526" s="9"/>
      <c r="R526" s="9"/>
      <c r="S526" s="56"/>
      <c r="T526" s="56"/>
      <c r="V526" s="9"/>
    </row>
    <row r="527" spans="1:62" s="11" customFormat="1">
      <c r="A527" s="6">
        <v>75</v>
      </c>
      <c r="B527" s="31">
        <v>43657</v>
      </c>
      <c r="C527" s="26" t="s">
        <v>0</v>
      </c>
      <c r="D527" s="33">
        <v>1.2883678E-3</v>
      </c>
      <c r="E527" s="32">
        <v>4.9583408999999998E-4</v>
      </c>
      <c r="F527" s="33">
        <v>4.9799697999999998E-5</v>
      </c>
      <c r="G527" s="32">
        <v>9.0889930000000001E-4</v>
      </c>
      <c r="H527" s="32">
        <v>1.8095116999999999E-4</v>
      </c>
      <c r="I527" s="32"/>
      <c r="J527" s="32"/>
      <c r="K527" s="32"/>
      <c r="L527" s="9"/>
      <c r="M527" s="9"/>
      <c r="N527" s="9"/>
      <c r="O527" s="10"/>
      <c r="P527" s="9"/>
      <c r="Q527" s="9"/>
      <c r="R527" s="9"/>
      <c r="S527" s="39"/>
      <c r="T527" s="39"/>
      <c r="V527" s="40"/>
    </row>
    <row r="528" spans="1:62" s="11" customFormat="1">
      <c r="A528" s="6">
        <v>75</v>
      </c>
      <c r="B528" s="7"/>
      <c r="C528" s="7" t="s">
        <v>1</v>
      </c>
      <c r="D528" s="36">
        <v>28.246504999999999</v>
      </c>
      <c r="E528" s="36">
        <v>11.440321000000001</v>
      </c>
      <c r="F528" s="33">
        <v>1.1447444000000001E-4</v>
      </c>
      <c r="G528" s="36">
        <v>27.974613000000002</v>
      </c>
      <c r="H528" s="36">
        <v>6.2450909000000001</v>
      </c>
      <c r="I528" s="36"/>
      <c r="J528" s="36">
        <v>0.22324135000000001</v>
      </c>
      <c r="K528" s="36">
        <v>2.4690314999999998</v>
      </c>
      <c r="L528" s="38"/>
      <c r="M528" s="39">
        <f>LN(J528)</f>
        <v>-1.4995018057768383</v>
      </c>
      <c r="N528" s="39">
        <f>LN(K528)</f>
        <v>0.90382596848335828</v>
      </c>
      <c r="O528" s="10"/>
      <c r="P528" s="40">
        <f t="array" ref="P528:Q529">LINEST(M528:M532,N528:N532,TRUE,TRUE)</f>
        <v>-0.50992042127615722</v>
      </c>
      <c r="Q528" s="40">
        <v>-1.0386096507388018</v>
      </c>
      <c r="R528" s="9"/>
      <c r="S528" s="41">
        <f>EXP(Q528)*$S$4^P528</f>
        <v>0.21775147223353203</v>
      </c>
      <c r="T528" s="41">
        <f>S528*SQRT(Q529^2+(LN($S$4))^2*P529^2+(P528/$S$4)^2*$T$4^2-2*LN($S$4)*AVERAGE(N528:N532)*P529^2)</f>
        <v>4.5671949114060996E-5</v>
      </c>
      <c r="V528" s="19"/>
      <c r="AN528" s="42"/>
      <c r="AO528" s="43"/>
      <c r="AP528" s="43"/>
      <c r="AQ528" s="43"/>
      <c r="AS528" s="44"/>
      <c r="AT528" s="45"/>
      <c r="AU528" s="45"/>
      <c r="AV528" s="45"/>
      <c r="AW528" s="45"/>
      <c r="AX528" s="45"/>
      <c r="AY528" s="45"/>
      <c r="AZ528" s="45"/>
      <c r="BA528" s="45"/>
      <c r="BB528" s="45"/>
    </row>
    <row r="529" spans="1:62" s="11" customFormat="1">
      <c r="A529" s="6">
        <v>75</v>
      </c>
      <c r="B529" s="7"/>
      <c r="C529" s="7" t="s">
        <v>2</v>
      </c>
      <c r="D529" s="36">
        <v>25.286726000000002</v>
      </c>
      <c r="E529" s="36">
        <v>10.228956</v>
      </c>
      <c r="F529" s="33">
        <v>9.7159086000000005E-5</v>
      </c>
      <c r="G529" s="36">
        <v>25.272061999999998</v>
      </c>
      <c r="H529" s="36">
        <v>5.638344</v>
      </c>
      <c r="I529" s="36"/>
      <c r="J529" s="36">
        <v>0.22310568</v>
      </c>
      <c r="K529" s="36">
        <v>2.4720761000000002</v>
      </c>
      <c r="L529" s="38"/>
      <c r="M529" s="39">
        <f t="shared" ref="M529:M532" si="147">LN(J529)</f>
        <v>-1.5001097184325054</v>
      </c>
      <c r="N529" s="39">
        <f t="shared" ref="N529:N532" si="148">LN(K529)</f>
        <v>0.90505832391124652</v>
      </c>
      <c r="O529" s="10"/>
      <c r="P529" s="40">
        <v>2.7418988525937057E-3</v>
      </c>
      <c r="Q529" s="40">
        <v>2.4856113613108666E-3</v>
      </c>
      <c r="R529" s="9"/>
      <c r="S529" s="39"/>
      <c r="T529" s="39"/>
      <c r="V529" s="46"/>
      <c r="Y529" s="43"/>
      <c r="AB529" s="43"/>
      <c r="AE529" s="43"/>
    </row>
    <row r="530" spans="1:62" s="11" customFormat="1">
      <c r="A530" s="6">
        <v>75</v>
      </c>
      <c r="B530" s="7"/>
      <c r="C530" s="7" t="s">
        <v>3</v>
      </c>
      <c r="D530" s="36">
        <v>22.826395999999999</v>
      </c>
      <c r="E530" s="36">
        <v>9.2203424999999992</v>
      </c>
      <c r="F530" s="33">
        <v>9.2056990000000002E-5</v>
      </c>
      <c r="G530" s="36">
        <v>23.012564999999999</v>
      </c>
      <c r="H530" s="36">
        <v>5.1304689999999997</v>
      </c>
      <c r="I530" s="36"/>
      <c r="J530" s="36">
        <v>0.22294140000000001</v>
      </c>
      <c r="K530" s="36">
        <v>2.4756695999999998</v>
      </c>
      <c r="L530" s="38"/>
      <c r="M530" s="39">
        <f t="shared" si="147"/>
        <v>-1.5008463223238613</v>
      </c>
      <c r="N530" s="39">
        <f t="shared" si="148"/>
        <v>0.90651090488437702</v>
      </c>
      <c r="O530" s="10"/>
      <c r="P530" s="47">
        <f>ABS(P529/P528)</f>
        <v>5.3771112867605228E-3</v>
      </c>
      <c r="Q530" s="47">
        <f>ABS(Q529/Q528)</f>
        <v>2.3932103457181995E-3</v>
      </c>
      <c r="R530" s="9"/>
      <c r="S530" s="39"/>
      <c r="T530" s="39"/>
      <c r="V530" s="46"/>
      <c r="W530" s="48"/>
      <c r="Y530" s="48"/>
      <c r="Z530" s="48"/>
      <c r="AB530" s="48"/>
      <c r="AC530" s="48"/>
      <c r="AE530" s="48"/>
      <c r="AF530" s="48"/>
      <c r="AM530" s="48"/>
      <c r="AN530" s="48"/>
      <c r="AR530" s="49"/>
      <c r="BA530" s="43"/>
      <c r="BB530" s="43"/>
    </row>
    <row r="531" spans="1:62" s="11" customFormat="1">
      <c r="A531" s="6">
        <v>75</v>
      </c>
      <c r="B531" s="7"/>
      <c r="C531" s="7" t="s">
        <v>4</v>
      </c>
      <c r="D531" s="36">
        <v>20.493331999999999</v>
      </c>
      <c r="E531" s="36">
        <v>8.2675757000000001</v>
      </c>
      <c r="F531" s="33">
        <v>7.9844903999999996E-5</v>
      </c>
      <c r="G531" s="36">
        <v>20.761219000000001</v>
      </c>
      <c r="H531" s="36">
        <v>4.6255486000000001</v>
      </c>
      <c r="I531" s="36"/>
      <c r="J531" s="36">
        <v>0.22279721999999999</v>
      </c>
      <c r="K531" s="36">
        <v>2.4787661999999999</v>
      </c>
      <c r="L531" s="38"/>
      <c r="M531" s="39">
        <f t="shared" si="147"/>
        <v>-1.5014932485652017</v>
      </c>
      <c r="N531" s="39">
        <f t="shared" si="148"/>
        <v>0.90776093638270572</v>
      </c>
      <c r="O531" s="10"/>
      <c r="P531" s="50"/>
      <c r="Q531" s="50"/>
      <c r="R531" s="9"/>
      <c r="S531" s="39"/>
      <c r="T531" s="39"/>
      <c r="V531" s="46"/>
      <c r="W531" s="51"/>
      <c r="Y531" s="51"/>
      <c r="Z531" s="51"/>
      <c r="AB531" s="51"/>
      <c r="AC531" s="51"/>
      <c r="AE531" s="51"/>
      <c r="AF531" s="51"/>
      <c r="AK531" s="52"/>
      <c r="AL531" s="52"/>
      <c r="AM531" s="53"/>
      <c r="AN531" s="53"/>
      <c r="AO531" s="53"/>
      <c r="AP531" s="53"/>
      <c r="AQ531" s="53"/>
    </row>
    <row r="532" spans="1:62" s="11" customFormat="1">
      <c r="A532" s="6">
        <v>75</v>
      </c>
      <c r="B532" s="7"/>
      <c r="C532" s="7" t="s">
        <v>5</v>
      </c>
      <c r="D532" s="36">
        <v>17.849218</v>
      </c>
      <c r="E532" s="36">
        <v>7.1885105999999999</v>
      </c>
      <c r="F532" s="36">
        <v>6.6516846000000006E-5</v>
      </c>
      <c r="G532" s="36">
        <v>18.161290999999999</v>
      </c>
      <c r="H532" s="36">
        <v>4.0427038</v>
      </c>
      <c r="I532" s="36"/>
      <c r="J532" s="36">
        <v>0.22259966</v>
      </c>
      <c r="K532" s="36">
        <v>2.4830285000000001</v>
      </c>
      <c r="L532" s="54"/>
      <c r="M532" s="39">
        <f t="shared" si="147"/>
        <v>-1.5023803675452732</v>
      </c>
      <c r="N532" s="39">
        <f t="shared" si="148"/>
        <v>0.90947898451090237</v>
      </c>
      <c r="O532" s="10"/>
      <c r="R532" s="9"/>
      <c r="S532" s="39"/>
      <c r="T532" s="39"/>
      <c r="V532" s="46"/>
      <c r="W532" s="51"/>
      <c r="Y532" s="51"/>
      <c r="Z532" s="51"/>
      <c r="AB532" s="51"/>
      <c r="AC532" s="51"/>
      <c r="AE532" s="51"/>
      <c r="AF532" s="51"/>
      <c r="AK532" s="52"/>
      <c r="AL532" s="52"/>
      <c r="AM532" s="53"/>
      <c r="AN532" s="53"/>
      <c r="AO532" s="53"/>
      <c r="AP532" s="53"/>
      <c r="AQ532" s="53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</row>
    <row r="533" spans="1:62" s="11" customFormat="1">
      <c r="A533" s="6"/>
      <c r="B533" s="7"/>
      <c r="C533" s="7"/>
      <c r="D533" s="36"/>
      <c r="E533" s="36"/>
      <c r="F533" s="36"/>
      <c r="G533" s="36"/>
      <c r="H533" s="36"/>
      <c r="I533" s="36"/>
      <c r="J533" s="55"/>
      <c r="K533" s="55"/>
      <c r="L533" s="9"/>
      <c r="M533" s="9"/>
      <c r="N533" s="9"/>
      <c r="O533" s="9"/>
      <c r="P533" s="9"/>
      <c r="Q533" s="9"/>
      <c r="R533" s="9"/>
      <c r="S533" s="56"/>
      <c r="T533" s="56"/>
      <c r="V533" s="9"/>
    </row>
    <row r="534" spans="1:62" s="11" customFormat="1">
      <c r="A534" s="6">
        <v>76</v>
      </c>
      <c r="B534" s="31">
        <v>43657</v>
      </c>
      <c r="C534" s="26" t="s">
        <v>0</v>
      </c>
      <c r="D534" s="33">
        <v>1.2883678E-3</v>
      </c>
      <c r="E534" s="32">
        <v>4.9583408999999998E-4</v>
      </c>
      <c r="F534" s="33">
        <v>4.9799697999999998E-5</v>
      </c>
      <c r="G534" s="32">
        <v>9.0889930000000001E-4</v>
      </c>
      <c r="H534" s="32">
        <v>1.8095116999999999E-4</v>
      </c>
      <c r="I534" s="32"/>
      <c r="J534" s="32"/>
      <c r="K534" s="32"/>
      <c r="L534" s="9"/>
      <c r="M534" s="9"/>
      <c r="N534" s="9"/>
      <c r="O534" s="10"/>
      <c r="P534" s="9"/>
      <c r="Q534" s="9"/>
      <c r="R534" s="9"/>
      <c r="S534" s="39"/>
      <c r="T534" s="39"/>
      <c r="V534" s="40"/>
    </row>
    <row r="535" spans="1:62" s="11" customFormat="1">
      <c r="A535" s="6">
        <v>76</v>
      </c>
      <c r="B535" s="7"/>
      <c r="C535" s="7" t="s">
        <v>1</v>
      </c>
      <c r="D535" s="36">
        <v>28.297840000000001</v>
      </c>
      <c r="E535" s="36">
        <v>11.458100999999999</v>
      </c>
      <c r="F535" s="36">
        <v>1.0630284E-4</v>
      </c>
      <c r="G535" s="36">
        <v>27.976327999999999</v>
      </c>
      <c r="H535" s="36">
        <v>6.2446418000000001</v>
      </c>
      <c r="I535" s="36"/>
      <c r="J535" s="36">
        <v>0.22321156</v>
      </c>
      <c r="K535" s="36">
        <v>2.4696837999999999</v>
      </c>
      <c r="L535" s="38"/>
      <c r="M535" s="39">
        <f>LN(J535)</f>
        <v>-1.4996352577014511</v>
      </c>
      <c r="N535" s="39">
        <f>LN(K535)</f>
        <v>0.90409012625078145</v>
      </c>
      <c r="O535" s="10"/>
      <c r="P535" s="40">
        <f t="array" ref="P535:Q536">LINEST(M535:M539,N535:N539,TRUE,TRUE)</f>
        <v>-0.5051304597605456</v>
      </c>
      <c r="Q535" s="40">
        <v>-1.0429425402439987</v>
      </c>
      <c r="R535" s="9"/>
      <c r="S535" s="41">
        <f>EXP(Q535)*$S$4^P535</f>
        <v>0.21780165089652848</v>
      </c>
      <c r="T535" s="41">
        <f>S535*SQRT(Q536^2+(LN($S$4))^2*P536^2+(P535/$S$4)^2*$T$4^2-2*LN($S$4)*AVERAGE(N535:N539)*P536^2)</f>
        <v>4.4231625671323694E-5</v>
      </c>
      <c r="V535" s="19"/>
      <c r="AN535" s="42"/>
      <c r="AO535" s="43"/>
      <c r="AP535" s="43"/>
      <c r="AQ535" s="43"/>
      <c r="AS535" s="44"/>
      <c r="AT535" s="45"/>
      <c r="AU535" s="45"/>
      <c r="AV535" s="45"/>
      <c r="AW535" s="45"/>
      <c r="AX535" s="45"/>
      <c r="AY535" s="45"/>
      <c r="AZ535" s="45"/>
      <c r="BA535" s="45"/>
      <c r="BB535" s="45"/>
    </row>
    <row r="536" spans="1:62" s="11" customFormat="1">
      <c r="A536" s="6">
        <v>76</v>
      </c>
      <c r="B536" s="7"/>
      <c r="C536" s="7" t="s">
        <v>2</v>
      </c>
      <c r="D536" s="36">
        <v>25.171294</v>
      </c>
      <c r="E536" s="36">
        <v>10.175846999999999</v>
      </c>
      <c r="F536" s="36">
        <v>1.0531691E-4</v>
      </c>
      <c r="G536" s="36">
        <v>25.180267000000001</v>
      </c>
      <c r="H536" s="36">
        <v>5.6160671999999998</v>
      </c>
      <c r="I536" s="36"/>
      <c r="J536" s="36">
        <v>0.22303434</v>
      </c>
      <c r="K536" s="36">
        <v>2.4736346</v>
      </c>
      <c r="L536" s="38"/>
      <c r="M536" s="39">
        <f t="shared" ref="M536:M539" si="149">LN(J536)</f>
        <v>-1.5004295283460301</v>
      </c>
      <c r="N536" s="39">
        <f t="shared" ref="N536:N539" si="150">LN(K536)</f>
        <v>0.90568856702335865</v>
      </c>
      <c r="O536" s="10"/>
      <c r="P536" s="40">
        <v>2.564522186316638E-3</v>
      </c>
      <c r="Q536" s="40">
        <v>2.3257334919020282E-3</v>
      </c>
      <c r="R536" s="9"/>
      <c r="S536" s="39"/>
      <c r="T536" s="39"/>
      <c r="V536" s="46"/>
      <c r="Y536" s="43"/>
      <c r="AB536" s="43"/>
      <c r="AE536" s="43"/>
    </row>
    <row r="537" spans="1:62" s="11" customFormat="1">
      <c r="A537" s="6">
        <v>76</v>
      </c>
      <c r="B537" s="7"/>
      <c r="C537" s="7" t="s">
        <v>3</v>
      </c>
      <c r="D537" s="36">
        <v>22.666540000000001</v>
      </c>
      <c r="E537" s="36">
        <v>9.1527957000000004</v>
      </c>
      <c r="F537" s="36">
        <v>9.8413358E-5</v>
      </c>
      <c r="G537" s="36">
        <v>22.816921000000001</v>
      </c>
      <c r="H537" s="36">
        <v>5.0860773999999997</v>
      </c>
      <c r="I537" s="36"/>
      <c r="J537" s="36">
        <v>0.22290795999999999</v>
      </c>
      <c r="K537" s="36">
        <v>2.4764643999999998</v>
      </c>
      <c r="L537" s="38"/>
      <c r="M537" s="39">
        <f t="shared" si="149"/>
        <v>-1.5009963281467371</v>
      </c>
      <c r="N537" s="39">
        <f t="shared" si="150"/>
        <v>0.90683189781664597</v>
      </c>
      <c r="O537" s="10"/>
      <c r="P537" s="47">
        <f>ABS(P536/P535)</f>
        <v>5.0769501952670527E-3</v>
      </c>
      <c r="Q537" s="47">
        <f>ABS(Q536/Q535)</f>
        <v>2.2299727953928486E-3</v>
      </c>
      <c r="R537" s="9"/>
      <c r="S537" s="39"/>
      <c r="T537" s="39"/>
      <c r="V537" s="46"/>
      <c r="W537" s="48"/>
      <c r="Y537" s="48"/>
      <c r="Z537" s="48"/>
      <c r="AB537" s="48"/>
      <c r="AC537" s="48"/>
      <c r="AE537" s="48"/>
      <c r="AF537" s="48"/>
      <c r="AM537" s="48"/>
      <c r="AN537" s="48"/>
      <c r="AR537" s="49"/>
      <c r="BA537" s="43"/>
      <c r="BB537" s="43"/>
    </row>
    <row r="538" spans="1:62" s="11" customFormat="1">
      <c r="A538" s="6">
        <v>76</v>
      </c>
      <c r="B538" s="7"/>
      <c r="C538" s="7" t="s">
        <v>4</v>
      </c>
      <c r="D538" s="36">
        <v>20.559469</v>
      </c>
      <c r="E538" s="36">
        <v>8.2901644000000001</v>
      </c>
      <c r="F538" s="36">
        <v>8.8451525999999996E-5</v>
      </c>
      <c r="G538" s="36">
        <v>20.815335000000001</v>
      </c>
      <c r="H538" s="36">
        <v>4.6364935000000003</v>
      </c>
      <c r="I538" s="36"/>
      <c r="J538" s="36">
        <v>0.22274393000000001</v>
      </c>
      <c r="K538" s="36">
        <v>2.4799878</v>
      </c>
      <c r="L538" s="38"/>
      <c r="M538" s="39">
        <f t="shared" si="149"/>
        <v>-1.5017324632830975</v>
      </c>
      <c r="N538" s="39">
        <f t="shared" si="150"/>
        <v>0.90825364080995197</v>
      </c>
      <c r="O538" s="10"/>
      <c r="P538" s="50"/>
      <c r="Q538" s="50"/>
      <c r="R538" s="9"/>
      <c r="S538" s="39"/>
      <c r="T538" s="39"/>
      <c r="V538" s="46"/>
      <c r="W538" s="51"/>
      <c r="Y538" s="51"/>
      <c r="Z538" s="51"/>
      <c r="AB538" s="51"/>
      <c r="AC538" s="51"/>
      <c r="AE538" s="51"/>
      <c r="AF538" s="51"/>
      <c r="AK538" s="52"/>
      <c r="AL538" s="52"/>
      <c r="AM538" s="53"/>
      <c r="AN538" s="53"/>
      <c r="AO538" s="53"/>
      <c r="AP538" s="53"/>
      <c r="AQ538" s="53"/>
    </row>
    <row r="539" spans="1:62" s="11" customFormat="1">
      <c r="A539" s="6">
        <v>76</v>
      </c>
      <c r="B539" s="7"/>
      <c r="C539" s="7" t="s">
        <v>5</v>
      </c>
      <c r="D539" s="36">
        <v>18.265063999999999</v>
      </c>
      <c r="E539" s="36">
        <v>7.3553929</v>
      </c>
      <c r="F539" s="36">
        <v>8.1195405000000006E-5</v>
      </c>
      <c r="G539" s="36">
        <v>18.541474999999998</v>
      </c>
      <c r="H539" s="36">
        <v>4.1272704999999998</v>
      </c>
      <c r="I539" s="36"/>
      <c r="J539" s="36">
        <v>0.22259598</v>
      </c>
      <c r="K539" s="36">
        <v>2.4832394</v>
      </c>
      <c r="L539" s="54"/>
      <c r="M539" s="39">
        <f t="shared" si="149"/>
        <v>-1.5023968996029551</v>
      </c>
      <c r="N539" s="39">
        <f t="shared" si="150"/>
        <v>0.90956391750460031</v>
      </c>
      <c r="O539" s="10"/>
      <c r="R539" s="9"/>
      <c r="S539" s="39"/>
      <c r="T539" s="39"/>
      <c r="V539" s="46"/>
      <c r="W539" s="51"/>
      <c r="Y539" s="51"/>
      <c r="Z539" s="51"/>
      <c r="AB539" s="51"/>
      <c r="AC539" s="51"/>
      <c r="AE539" s="51"/>
      <c r="AF539" s="51"/>
      <c r="AK539" s="52"/>
      <c r="AL539" s="52"/>
      <c r="AM539" s="53"/>
      <c r="AN539" s="53"/>
      <c r="AO539" s="53"/>
      <c r="AP539" s="53"/>
      <c r="AQ539" s="53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</row>
    <row r="540" spans="1:62" s="11" customFormat="1">
      <c r="A540" s="6"/>
      <c r="B540" s="7"/>
      <c r="C540" s="7"/>
      <c r="D540" s="36"/>
      <c r="E540" s="36"/>
      <c r="F540" s="36"/>
      <c r="G540" s="36"/>
      <c r="H540" s="36"/>
      <c r="I540" s="36"/>
      <c r="J540" s="55"/>
      <c r="K540" s="55"/>
      <c r="L540" s="9"/>
      <c r="M540" s="9"/>
      <c r="N540" s="9"/>
      <c r="O540" s="9"/>
      <c r="P540" s="9"/>
      <c r="Q540" s="9"/>
      <c r="R540" s="9"/>
      <c r="S540" s="56"/>
      <c r="T540" s="56"/>
      <c r="V540" s="9"/>
    </row>
    <row r="541" spans="1:62" s="11" customFormat="1">
      <c r="A541" s="6">
        <v>77</v>
      </c>
      <c r="B541" s="31">
        <v>43657</v>
      </c>
      <c r="C541" s="26" t="s">
        <v>0</v>
      </c>
      <c r="D541" s="33">
        <v>1.2883678E-3</v>
      </c>
      <c r="E541" s="32">
        <v>4.9583408999999998E-4</v>
      </c>
      <c r="F541" s="33">
        <v>4.9799697999999998E-5</v>
      </c>
      <c r="G541" s="32">
        <v>9.0889930000000001E-4</v>
      </c>
      <c r="H541" s="32">
        <v>1.8095116999999999E-4</v>
      </c>
      <c r="I541" s="32"/>
      <c r="J541" s="32"/>
      <c r="K541" s="32"/>
      <c r="L541" s="9"/>
      <c r="M541" s="9"/>
      <c r="N541" s="9"/>
      <c r="O541" s="10"/>
      <c r="P541" s="9"/>
      <c r="Q541" s="9"/>
      <c r="R541" s="9"/>
      <c r="S541" s="39"/>
      <c r="T541" s="39"/>
      <c r="V541" s="40"/>
    </row>
    <row r="542" spans="1:62" s="11" customFormat="1">
      <c r="A542" s="6">
        <v>77</v>
      </c>
      <c r="B542" s="7"/>
      <c r="C542" s="7" t="s">
        <v>1</v>
      </c>
      <c r="D542" s="36">
        <v>27.637696999999999</v>
      </c>
      <c r="E542" s="36">
        <v>11.184760000000001</v>
      </c>
      <c r="F542" s="36">
        <v>9.8419958999999997E-5</v>
      </c>
      <c r="G542" s="36">
        <v>27.357512</v>
      </c>
      <c r="H542" s="36">
        <v>6.1050177000000003</v>
      </c>
      <c r="I542" s="36"/>
      <c r="J542" s="36">
        <v>0.22315647999999999</v>
      </c>
      <c r="K542" s="36">
        <v>2.4710250999999999</v>
      </c>
      <c r="L542" s="38"/>
      <c r="M542" s="39">
        <f>LN(J542)</f>
        <v>-1.4998820495653111</v>
      </c>
      <c r="N542" s="39">
        <f>LN(K542)</f>
        <v>0.90463308478572024</v>
      </c>
      <c r="O542" s="10"/>
      <c r="P542" s="40">
        <f t="array" ref="P542:Q543">LINEST(M542:M546,N542:N546,TRUE,TRUE)</f>
        <v>-0.51170094215636541</v>
      </c>
      <c r="Q542" s="40">
        <v>-1.0369720343577769</v>
      </c>
      <c r="R542" s="9"/>
      <c r="S542" s="41">
        <f>EXP(Q542)*$S$4^P542</f>
        <v>0.21773870122843303</v>
      </c>
      <c r="T542" s="41">
        <f>S542*SQRT(Q543^2+(LN($S$4))^2*P543^2+(P542/$S$4)^2*$T$4^2-2*LN($S$4)*AVERAGE(N542:N546)*P543^2)</f>
        <v>4.2804276599836967E-5</v>
      </c>
      <c r="V542" s="19"/>
      <c r="AN542" s="42"/>
      <c r="AO542" s="43"/>
      <c r="AP542" s="43"/>
      <c r="AQ542" s="43"/>
      <c r="AS542" s="44"/>
      <c r="AT542" s="45"/>
      <c r="AU542" s="45"/>
      <c r="AV542" s="45"/>
      <c r="AW542" s="45"/>
      <c r="AX542" s="45"/>
      <c r="AY542" s="45"/>
      <c r="AZ542" s="45"/>
      <c r="BA542" s="45"/>
      <c r="BB542" s="45"/>
    </row>
    <row r="543" spans="1:62" s="11" customFormat="1">
      <c r="A543" s="6">
        <v>77</v>
      </c>
      <c r="B543" s="7"/>
      <c r="C543" s="7" t="s">
        <v>2</v>
      </c>
      <c r="D543" s="36">
        <v>25.167435000000001</v>
      </c>
      <c r="E543" s="36">
        <v>10.172132</v>
      </c>
      <c r="F543" s="36">
        <v>1.0500843E-4</v>
      </c>
      <c r="G543" s="36">
        <v>25.141887000000001</v>
      </c>
      <c r="H543" s="36">
        <v>5.6070080000000004</v>
      </c>
      <c r="I543" s="36"/>
      <c r="J543" s="36">
        <v>0.22301443000000001</v>
      </c>
      <c r="K543" s="57">
        <v>2.4741596000000001</v>
      </c>
      <c r="L543" s="38"/>
      <c r="M543" s="39">
        <f t="shared" ref="M543:M546" si="151">LN(J543)</f>
        <v>-1.5005188010953447</v>
      </c>
      <c r="N543" s="39">
        <f t="shared" ref="N543:N546" si="152">LN(K543)</f>
        <v>0.90590078280305708</v>
      </c>
      <c r="O543" s="10"/>
      <c r="P543" s="40">
        <v>2.2536535471205333E-3</v>
      </c>
      <c r="Q543" s="40">
        <v>2.0446215071834128E-3</v>
      </c>
      <c r="R543" s="9"/>
      <c r="S543" s="39"/>
      <c r="T543" s="39"/>
      <c r="V543" s="46"/>
      <c r="Y543" s="43"/>
      <c r="AB543" s="43"/>
      <c r="AE543" s="43"/>
    </row>
    <row r="544" spans="1:62" s="11" customFormat="1">
      <c r="A544" s="6">
        <v>77</v>
      </c>
      <c r="B544" s="7"/>
      <c r="C544" s="7" t="s">
        <v>3</v>
      </c>
      <c r="D544" s="36">
        <v>22.623017000000001</v>
      </c>
      <c r="E544" s="36">
        <v>9.1312198999999996</v>
      </c>
      <c r="F544" s="36">
        <v>8.8435953999999999E-5</v>
      </c>
      <c r="G544" s="36">
        <v>22.777697</v>
      </c>
      <c r="H544" s="36">
        <v>5.0762377000000001</v>
      </c>
      <c r="I544" s="36"/>
      <c r="J544" s="36">
        <v>0.22285933999999999</v>
      </c>
      <c r="K544" s="57">
        <v>2.4775624000000001</v>
      </c>
      <c r="L544" s="38"/>
      <c r="M544" s="39">
        <f t="shared" si="151"/>
        <v>-1.5012144688681082</v>
      </c>
      <c r="N544" s="39">
        <f t="shared" si="152"/>
        <v>0.90727517358494802</v>
      </c>
      <c r="O544" s="10"/>
      <c r="P544" s="47">
        <f>ABS(P543/P542)</f>
        <v>4.4042395888961696E-3</v>
      </c>
      <c r="Q544" s="47">
        <f>ABS(Q543/Q542)</f>
        <v>1.9717229003670279E-3</v>
      </c>
      <c r="R544" s="9"/>
      <c r="S544" s="39"/>
      <c r="T544" s="39"/>
      <c r="V544" s="46"/>
      <c r="W544" s="48"/>
      <c r="Y544" s="48"/>
      <c r="Z544" s="48"/>
      <c r="AB544" s="48"/>
      <c r="AC544" s="48"/>
      <c r="AE544" s="48"/>
      <c r="AF544" s="48"/>
      <c r="AM544" s="48"/>
      <c r="AN544" s="48"/>
      <c r="AR544" s="49"/>
      <c r="BA544" s="43"/>
      <c r="BB544" s="43"/>
    </row>
    <row r="545" spans="1:62" s="11" customFormat="1">
      <c r="A545" s="6">
        <v>77</v>
      </c>
      <c r="B545" s="7"/>
      <c r="C545" s="7" t="s">
        <v>4</v>
      </c>
      <c r="D545" s="36">
        <v>20.428374999999999</v>
      </c>
      <c r="E545" s="36">
        <v>8.2347269999999995</v>
      </c>
      <c r="F545" s="36">
        <v>7.5078674000000006E-5</v>
      </c>
      <c r="G545" s="36">
        <v>20.668061000000002</v>
      </c>
      <c r="H545" s="36">
        <v>4.6029846000000001</v>
      </c>
      <c r="I545" s="36"/>
      <c r="J545" s="36">
        <v>0.22270928000000001</v>
      </c>
      <c r="K545" s="57">
        <v>2.4807771000000001</v>
      </c>
      <c r="L545" s="38"/>
      <c r="M545" s="39">
        <f t="shared" si="151"/>
        <v>-1.501888035178381</v>
      </c>
      <c r="N545" s="39">
        <f t="shared" si="152"/>
        <v>0.90857185786823702</v>
      </c>
      <c r="O545" s="10"/>
      <c r="P545" s="50"/>
      <c r="Q545" s="50"/>
      <c r="R545" s="9"/>
      <c r="S545" s="39"/>
      <c r="T545" s="39"/>
      <c r="V545" s="46"/>
      <c r="W545" s="51"/>
      <c r="Y545" s="51"/>
      <c r="Z545" s="51"/>
      <c r="AB545" s="51"/>
      <c r="AC545" s="51"/>
      <c r="AE545" s="51"/>
      <c r="AF545" s="51"/>
      <c r="AK545" s="52"/>
      <c r="AL545" s="52"/>
      <c r="AM545" s="53"/>
      <c r="AN545" s="53"/>
      <c r="AO545" s="53"/>
      <c r="AP545" s="53"/>
      <c r="AQ545" s="53"/>
    </row>
    <row r="546" spans="1:62" s="11" customFormat="1">
      <c r="A546" s="6">
        <v>77</v>
      </c>
      <c r="B546" s="7"/>
      <c r="C546" s="7" t="s">
        <v>5</v>
      </c>
      <c r="D546" s="57">
        <v>18.090875</v>
      </c>
      <c r="E546" s="57">
        <v>7.2831741000000001</v>
      </c>
      <c r="F546" s="57">
        <v>6.6436329999999995E-5</v>
      </c>
      <c r="G546" s="57">
        <v>18.347739000000001</v>
      </c>
      <c r="H546" s="57">
        <v>4.0835230999999999</v>
      </c>
      <c r="I546" s="57"/>
      <c r="J546" s="57">
        <v>0.22256213999999999</v>
      </c>
      <c r="K546" s="57">
        <v>2.4839425999999998</v>
      </c>
      <c r="L546" s="54"/>
      <c r="M546" s="39">
        <f t="shared" si="151"/>
        <v>-1.5025489354686163</v>
      </c>
      <c r="N546" s="39">
        <f t="shared" si="152"/>
        <v>0.9098470559137416</v>
      </c>
      <c r="O546" s="10"/>
      <c r="R546" s="9"/>
      <c r="S546" s="39"/>
      <c r="T546" s="39"/>
      <c r="V546" s="46"/>
      <c r="W546" s="51"/>
      <c r="Y546" s="51"/>
      <c r="Z546" s="51"/>
      <c r="AB546" s="51"/>
      <c r="AC546" s="51"/>
      <c r="AE546" s="51"/>
      <c r="AF546" s="51"/>
      <c r="AK546" s="52"/>
      <c r="AL546" s="52"/>
      <c r="AM546" s="53"/>
      <c r="AN546" s="53"/>
      <c r="AO546" s="53"/>
      <c r="AP546" s="53"/>
      <c r="AQ546" s="53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</row>
    <row r="547" spans="1:62" s="11" customFormat="1">
      <c r="A547" s="6"/>
      <c r="B547" s="7"/>
      <c r="C547" s="7"/>
      <c r="D547" s="36"/>
      <c r="E547" s="36"/>
      <c r="F547" s="36"/>
      <c r="G547" s="36"/>
      <c r="H547" s="36"/>
      <c r="I547" s="36"/>
      <c r="J547" s="55"/>
      <c r="K547" s="55"/>
      <c r="L547" s="9"/>
      <c r="M547" s="9"/>
      <c r="N547" s="9"/>
      <c r="O547" s="9"/>
      <c r="P547" s="9"/>
      <c r="Q547" s="9"/>
      <c r="R547" s="9"/>
      <c r="S547" s="56"/>
      <c r="T547" s="56"/>
      <c r="V547" s="9"/>
    </row>
    <row r="548" spans="1:62" s="11" customFormat="1">
      <c r="A548" s="26">
        <v>78</v>
      </c>
      <c r="B548" s="31">
        <v>43658</v>
      </c>
      <c r="C548" s="26" t="s">
        <v>0</v>
      </c>
      <c r="D548" s="33">
        <v>1.264327E-3</v>
      </c>
      <c r="E548" s="32">
        <v>4.8076637000000002E-4</v>
      </c>
      <c r="F548" s="33">
        <v>4.4725936999999999E-5</v>
      </c>
      <c r="G548" s="32">
        <v>1.1958226E-3</v>
      </c>
      <c r="H548" s="32">
        <v>2.5121240999999999E-4</v>
      </c>
      <c r="I548" s="32"/>
      <c r="J548" s="32"/>
      <c r="K548" s="32"/>
      <c r="L548" s="9"/>
      <c r="M548" s="9"/>
      <c r="N548" s="9"/>
      <c r="O548" s="10"/>
      <c r="P548" s="9"/>
      <c r="Q548" s="9"/>
      <c r="R548" s="9"/>
      <c r="S548" s="39"/>
      <c r="T548" s="39"/>
      <c r="V548" s="40"/>
    </row>
    <row r="549" spans="1:62" s="11" customFormat="1">
      <c r="A549" s="26">
        <v>78</v>
      </c>
      <c r="B549" s="26"/>
      <c r="C549" s="7" t="s">
        <v>1</v>
      </c>
      <c r="D549" s="36">
        <v>28.267892</v>
      </c>
      <c r="E549" s="36">
        <v>11.471800999999999</v>
      </c>
      <c r="F549" s="33">
        <v>1.171791E-4</v>
      </c>
      <c r="G549" s="36">
        <v>28.289726000000002</v>
      </c>
      <c r="H549" s="36">
        <v>6.3211320999999998</v>
      </c>
      <c r="I549" s="36"/>
      <c r="J549" s="36">
        <v>0.22344275</v>
      </c>
      <c r="K549" s="36">
        <v>2.4641196999999999</v>
      </c>
      <c r="L549" s="38"/>
      <c r="M549" s="39">
        <f>LN(J549)</f>
        <v>-1.4986000498663523</v>
      </c>
      <c r="N549" s="39">
        <f>LN(K549)</f>
        <v>0.90183462403677994</v>
      </c>
      <c r="O549" s="10"/>
      <c r="P549" s="40">
        <f t="array" ref="P549:Q550">LINEST(M549:M553,N549:N553,TRUE,TRUE)</f>
        <v>-0.50745458722583048</v>
      </c>
      <c r="Q549" s="40">
        <v>-1.0409515531610189</v>
      </c>
      <c r="R549" s="9"/>
      <c r="S549" s="41">
        <f>EXP(Q549)*$S$4^P549</f>
        <v>0.21775305085898741</v>
      </c>
      <c r="T549" s="41">
        <f>S549*SQRT(Q550^2+(LN($S$4))^2*P550^2+(P549/$S$4)^2*$T$4^2-2*LN($S$4)*AVERAGE(N549:N553)*P550^2)</f>
        <v>4.7213445635923112E-5</v>
      </c>
      <c r="V549" s="19"/>
      <c r="AN549" s="42"/>
      <c r="AO549" s="43"/>
      <c r="AP549" s="43"/>
      <c r="AQ549" s="43"/>
      <c r="AS549" s="44"/>
      <c r="AT549" s="45"/>
      <c r="AU549" s="45"/>
      <c r="AV549" s="45"/>
      <c r="AW549" s="45"/>
      <c r="AX549" s="45"/>
      <c r="AY549" s="45"/>
      <c r="AZ549" s="45"/>
      <c r="BA549" s="45"/>
      <c r="BB549" s="45"/>
    </row>
    <row r="550" spans="1:62" s="11" customFormat="1">
      <c r="A550" s="6">
        <v>78</v>
      </c>
      <c r="B550" s="7"/>
      <c r="C550" s="7" t="s">
        <v>2</v>
      </c>
      <c r="D550" s="36">
        <v>26.534814000000001</v>
      </c>
      <c r="E550" s="36">
        <v>10.759378</v>
      </c>
      <c r="F550" s="33">
        <v>1.3425524E-4</v>
      </c>
      <c r="G550" s="36">
        <v>26.797228</v>
      </c>
      <c r="H550" s="36">
        <v>5.9851451999999998</v>
      </c>
      <c r="I550" s="36"/>
      <c r="J550" s="36">
        <v>0.2233493</v>
      </c>
      <c r="K550" s="36">
        <v>2.4662069</v>
      </c>
      <c r="L550" s="38"/>
      <c r="M550" s="39">
        <f t="shared" ref="M550:M553" si="153">LN(J550)</f>
        <v>-1.4990183652833913</v>
      </c>
      <c r="N550" s="39">
        <f t="shared" ref="N550:N553" si="154">LN(K550)</f>
        <v>0.90268130227699495</v>
      </c>
      <c r="O550" s="10"/>
      <c r="P550" s="40">
        <v>2.8335577274405119E-3</v>
      </c>
      <c r="Q550" s="40">
        <v>2.5604875403846209E-3</v>
      </c>
      <c r="R550" s="9"/>
      <c r="S550" s="39"/>
      <c r="T550" s="39"/>
      <c r="V550" s="46"/>
      <c r="Y550" s="43"/>
      <c r="AB550" s="43"/>
      <c r="AE550" s="43"/>
    </row>
    <row r="551" spans="1:62" s="11" customFormat="1">
      <c r="A551" s="6">
        <v>78</v>
      </c>
      <c r="B551" s="7"/>
      <c r="C551" s="7" t="s">
        <v>3</v>
      </c>
      <c r="D551" s="36">
        <v>25.206288000000001</v>
      </c>
      <c r="E551" s="36">
        <v>10.212484</v>
      </c>
      <c r="F551" s="33">
        <v>1.3151218000000001E-4</v>
      </c>
      <c r="G551" s="36">
        <v>25.608255</v>
      </c>
      <c r="H551" s="36">
        <v>5.7172980000000004</v>
      </c>
      <c r="I551" s="36"/>
      <c r="J551" s="36">
        <v>0.22325987999999999</v>
      </c>
      <c r="K551" s="36">
        <v>2.4681875</v>
      </c>
      <c r="L551" s="38"/>
      <c r="M551" s="39">
        <f t="shared" si="153"/>
        <v>-1.4994188048856174</v>
      </c>
      <c r="N551" s="39">
        <f t="shared" si="154"/>
        <v>0.90348407560470689</v>
      </c>
      <c r="O551" s="10"/>
      <c r="P551" s="47">
        <f>ABS(P550/P549)</f>
        <v>5.5838646428069535E-3</v>
      </c>
      <c r="Q551" s="47">
        <f>ABS(Q550/Q549)</f>
        <v>2.4597566837854111E-3</v>
      </c>
      <c r="R551" s="9"/>
      <c r="S551" s="39"/>
      <c r="T551" s="39"/>
      <c r="V551" s="46"/>
      <c r="W551" s="48"/>
      <c r="Y551" s="48"/>
      <c r="Z551" s="48"/>
      <c r="AB551" s="48"/>
      <c r="AC551" s="48"/>
      <c r="AE551" s="48"/>
      <c r="AF551" s="48"/>
      <c r="AM551" s="48"/>
      <c r="AN551" s="48"/>
      <c r="AR551" s="49"/>
      <c r="BA551" s="43"/>
      <c r="BB551" s="43"/>
    </row>
    <row r="552" spans="1:62" s="11" customFormat="1">
      <c r="A552" s="6">
        <v>78</v>
      </c>
      <c r="B552" s="7"/>
      <c r="C552" s="7" t="s">
        <v>4</v>
      </c>
      <c r="D552" s="36">
        <v>22.934708000000001</v>
      </c>
      <c r="E552" s="36">
        <v>9.2826830000000005</v>
      </c>
      <c r="F552" s="33">
        <v>1.2142393E-4</v>
      </c>
      <c r="G552" s="36">
        <v>23.460726000000001</v>
      </c>
      <c r="H552" s="36">
        <v>5.2350947999999997</v>
      </c>
      <c r="I552" s="36"/>
      <c r="J552" s="36">
        <v>0.22314286999999999</v>
      </c>
      <c r="K552" s="36">
        <v>2.4706982000000002</v>
      </c>
      <c r="L552" s="38"/>
      <c r="M552" s="39">
        <f t="shared" si="153"/>
        <v>-1.4999430400193829</v>
      </c>
      <c r="N552" s="39">
        <f t="shared" si="154"/>
        <v>0.90450078276044232</v>
      </c>
      <c r="O552" s="10"/>
      <c r="R552" s="9"/>
      <c r="S552" s="39"/>
      <c r="T552" s="39"/>
      <c r="V552" s="46"/>
      <c r="W552" s="51"/>
      <c r="Y552" s="51"/>
      <c r="Z552" s="51"/>
      <c r="AB552" s="51"/>
      <c r="AC552" s="51"/>
      <c r="AE552" s="51"/>
      <c r="AF552" s="51"/>
      <c r="AK552" s="52"/>
      <c r="AL552" s="52"/>
      <c r="AM552" s="53"/>
      <c r="AN552" s="53"/>
      <c r="AO552" s="53"/>
      <c r="AP552" s="53"/>
      <c r="AQ552" s="53"/>
    </row>
    <row r="553" spans="1:62" s="11" customFormat="1">
      <c r="A553" s="6">
        <v>78</v>
      </c>
      <c r="B553" s="7"/>
      <c r="C553" s="7" t="s">
        <v>5</v>
      </c>
      <c r="D553" s="36">
        <v>20.722895999999999</v>
      </c>
      <c r="E553" s="36">
        <v>8.3778960999999992</v>
      </c>
      <c r="F553" s="33">
        <v>9.9912783999999999E-5</v>
      </c>
      <c r="G553" s="36">
        <v>21.330580999999999</v>
      </c>
      <c r="H553" s="36">
        <v>4.7569733000000003</v>
      </c>
      <c r="I553" s="36"/>
      <c r="J553" s="36">
        <v>0.22301177</v>
      </c>
      <c r="K553" s="36">
        <v>2.4735239999999998</v>
      </c>
      <c r="L553" s="54"/>
      <c r="M553" s="39">
        <f t="shared" si="153"/>
        <v>-1.5005307286457894</v>
      </c>
      <c r="N553" s="39">
        <f t="shared" si="154"/>
        <v>0.90564385448876605</v>
      </c>
      <c r="O553" s="10"/>
      <c r="R553" s="9"/>
      <c r="S553" s="39"/>
      <c r="T553" s="39"/>
      <c r="V553" s="46"/>
      <c r="W553" s="51"/>
      <c r="Y553" s="51"/>
      <c r="Z553" s="51"/>
      <c r="AB553" s="51"/>
      <c r="AC553" s="51"/>
      <c r="AE553" s="51"/>
      <c r="AF553" s="51"/>
      <c r="AK553" s="52"/>
      <c r="AL553" s="52"/>
      <c r="AM553" s="53"/>
      <c r="AN553" s="53"/>
      <c r="AO553" s="53"/>
      <c r="AP553" s="53"/>
      <c r="AQ553" s="53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</row>
    <row r="554" spans="1:62" s="11" customFormat="1">
      <c r="A554" s="6"/>
      <c r="B554" s="7"/>
      <c r="C554" s="7"/>
      <c r="D554" s="36"/>
      <c r="E554" s="36"/>
      <c r="F554" s="36"/>
      <c r="G554" s="36"/>
      <c r="H554" s="36"/>
      <c r="I554" s="36"/>
      <c r="J554" s="55"/>
      <c r="K554" s="55"/>
      <c r="L554" s="9"/>
      <c r="M554" s="9"/>
      <c r="N554" s="9"/>
      <c r="O554" s="9"/>
      <c r="P554" s="9"/>
      <c r="Q554" s="9"/>
      <c r="R554" s="9"/>
      <c r="S554" s="56"/>
      <c r="T554" s="56"/>
      <c r="V554" s="9"/>
    </row>
    <row r="555" spans="1:62" s="11" customFormat="1">
      <c r="A555" s="26">
        <v>79</v>
      </c>
      <c r="B555" s="31">
        <v>43658</v>
      </c>
      <c r="C555" s="26" t="s">
        <v>0</v>
      </c>
      <c r="D555" s="33">
        <v>1.264327E-3</v>
      </c>
      <c r="E555" s="32">
        <v>4.8076637000000002E-4</v>
      </c>
      <c r="F555" s="33">
        <v>4.4725936999999999E-5</v>
      </c>
      <c r="G555" s="32">
        <v>1.1958226E-3</v>
      </c>
      <c r="H555" s="32">
        <v>2.5121240999999999E-4</v>
      </c>
      <c r="I555" s="32"/>
      <c r="J555" s="32"/>
      <c r="K555" s="32"/>
      <c r="L555" s="9"/>
      <c r="M555" s="9"/>
      <c r="N555" s="9"/>
      <c r="O555" s="10"/>
      <c r="P555" s="9"/>
      <c r="Q555" s="9"/>
      <c r="R555" s="9"/>
      <c r="S555" s="39"/>
      <c r="T555" s="39"/>
      <c r="V555" s="40"/>
    </row>
    <row r="556" spans="1:62" s="11" customFormat="1">
      <c r="A556" s="26">
        <v>79</v>
      </c>
      <c r="B556" s="26"/>
      <c r="C556" s="7" t="s">
        <v>1</v>
      </c>
      <c r="D556" s="36">
        <v>28.492726000000001</v>
      </c>
      <c r="E556" s="36">
        <v>11.556103</v>
      </c>
      <c r="F556" s="33">
        <v>1.2929523E-4</v>
      </c>
      <c r="G556" s="36">
        <v>28.438175999999999</v>
      </c>
      <c r="H556" s="36">
        <v>6.3526001000000001</v>
      </c>
      <c r="I556" s="36"/>
      <c r="J556" s="36">
        <v>0.22338278</v>
      </c>
      <c r="K556" s="36">
        <v>2.4656018999999998</v>
      </c>
      <c r="L556" s="38"/>
      <c r="M556" s="39">
        <f>LN(J556)</f>
        <v>-1.4988684767861842</v>
      </c>
      <c r="N556" s="39">
        <f>LN(K556)</f>
        <v>0.90243595618692152</v>
      </c>
      <c r="O556" s="10"/>
      <c r="P556" s="40">
        <f t="array" ref="P556:Q557">LINEST(M556:M560,N556:N560,TRUE,TRUE)</f>
        <v>-0.51224156261375398</v>
      </c>
      <c r="Q556" s="40">
        <v>-1.0365892761878897</v>
      </c>
      <c r="R556" s="9"/>
      <c r="S556" s="41">
        <f>EXP(Q556)*$S$4^P556</f>
        <v>0.21770990056915235</v>
      </c>
      <c r="T556" s="41">
        <f>S556*SQRT(Q557^2+(LN($S$4))^2*P557^2+(P556/$S$4)^2*$T$4^2-2*LN($S$4)*AVERAGE(N556:N560)*P557^2)</f>
        <v>6.3124628180804534E-5</v>
      </c>
      <c r="V556" s="19"/>
      <c r="AN556" s="42"/>
      <c r="AO556" s="43"/>
      <c r="AP556" s="43"/>
      <c r="AQ556" s="43"/>
      <c r="AS556" s="44"/>
      <c r="AT556" s="45"/>
      <c r="AU556" s="45"/>
      <c r="AV556" s="45"/>
      <c r="AW556" s="45"/>
      <c r="AX556" s="45"/>
      <c r="AY556" s="45"/>
      <c r="AZ556" s="45"/>
      <c r="BA556" s="45"/>
      <c r="BB556" s="45"/>
    </row>
    <row r="557" spans="1:62" s="11" customFormat="1">
      <c r="A557" s="6">
        <v>79</v>
      </c>
      <c r="B557" s="7"/>
      <c r="C557" s="7" t="s">
        <v>2</v>
      </c>
      <c r="D557" s="36">
        <v>27.330037000000001</v>
      </c>
      <c r="E557" s="36">
        <v>11.075621999999999</v>
      </c>
      <c r="F557" s="33">
        <v>1.3185633999999999E-4</v>
      </c>
      <c r="G557" s="36">
        <v>27.501113</v>
      </c>
      <c r="H557" s="36">
        <v>6.1408402999999998</v>
      </c>
      <c r="I557" s="36"/>
      <c r="J557" s="36">
        <v>0.2232941</v>
      </c>
      <c r="K557" s="36">
        <v>2.4675872000000001</v>
      </c>
      <c r="L557" s="38"/>
      <c r="M557" s="39">
        <f t="shared" ref="M557:M560" si="155">LN(J557)</f>
        <v>-1.4992655423390964</v>
      </c>
      <c r="N557" s="39">
        <f t="shared" ref="N557:N560" si="156">LN(K557)</f>
        <v>0.903240831113438</v>
      </c>
      <c r="O557" s="10"/>
      <c r="P557" s="40">
        <v>4.8831416266196109E-3</v>
      </c>
      <c r="Q557" s="40">
        <v>4.4158220336947326E-3</v>
      </c>
      <c r="R557" s="9"/>
      <c r="S557" s="39"/>
      <c r="T557" s="39"/>
      <c r="V557" s="46"/>
      <c r="Y557" s="43"/>
      <c r="AB557" s="43"/>
      <c r="AE557" s="43"/>
    </row>
    <row r="558" spans="1:62" s="11" customFormat="1">
      <c r="A558" s="6">
        <v>79</v>
      </c>
      <c r="B558" s="7"/>
      <c r="C558" s="7" t="s">
        <v>3</v>
      </c>
      <c r="D558" s="36">
        <v>24.618683999999998</v>
      </c>
      <c r="E558" s="36">
        <v>9.9682729999999999</v>
      </c>
      <c r="F558" s="33">
        <v>1.2477351999999999E-4</v>
      </c>
      <c r="G558" s="36">
        <v>24.936357999999998</v>
      </c>
      <c r="H558" s="36">
        <v>5.5658037</v>
      </c>
      <c r="I558" s="36"/>
      <c r="J558" s="36">
        <v>0.22320023999999999</v>
      </c>
      <c r="K558" s="36">
        <v>2.4697062999999999</v>
      </c>
      <c r="L558" s="38"/>
      <c r="M558" s="39">
        <f t="shared" si="155"/>
        <v>-1.499685973206742</v>
      </c>
      <c r="N558" s="39">
        <f t="shared" si="156"/>
        <v>0.90409923668731085</v>
      </c>
      <c r="O558" s="10"/>
      <c r="P558" s="47">
        <f>ABS(P557/P556)</f>
        <v>9.5328883538910551E-3</v>
      </c>
      <c r="Q558" s="47">
        <f>ABS(Q557/Q556)</f>
        <v>4.2599534214111737E-3</v>
      </c>
      <c r="R558" s="9"/>
      <c r="S558" s="39"/>
      <c r="T558" s="39"/>
      <c r="V558" s="46"/>
      <c r="W558" s="48"/>
      <c r="Y558" s="48"/>
      <c r="Z558" s="48"/>
      <c r="AB558" s="48"/>
      <c r="AC558" s="48"/>
      <c r="AE558" s="48"/>
      <c r="AF558" s="48"/>
      <c r="AM558" s="48"/>
      <c r="AN558" s="48"/>
      <c r="AR558" s="49"/>
      <c r="BA558" s="43"/>
      <c r="BB558" s="43"/>
    </row>
    <row r="559" spans="1:62" s="11" customFormat="1">
      <c r="A559" s="6">
        <v>79</v>
      </c>
      <c r="B559" s="7"/>
      <c r="C559" s="7" t="s">
        <v>4</v>
      </c>
      <c r="D559" s="36">
        <v>22.979334000000001</v>
      </c>
      <c r="E559" s="36">
        <v>9.2941000000000003</v>
      </c>
      <c r="F559" s="33">
        <v>1.1603214E-4</v>
      </c>
      <c r="G559" s="36">
        <v>23.449974999999998</v>
      </c>
      <c r="H559" s="36">
        <v>5.2309561999999996</v>
      </c>
      <c r="I559" s="36"/>
      <c r="J559" s="36">
        <v>0.22306873999999999</v>
      </c>
      <c r="K559" s="36">
        <v>2.472464</v>
      </c>
      <c r="L559" s="38"/>
      <c r="M559" s="39">
        <f t="shared" si="155"/>
        <v>-1.5002753039005581</v>
      </c>
      <c r="N559" s="39">
        <f t="shared" si="156"/>
        <v>0.90521522424695033</v>
      </c>
      <c r="O559" s="10"/>
      <c r="P559" s="50"/>
      <c r="Q559" s="50"/>
      <c r="R559" s="9"/>
      <c r="S559" s="39"/>
      <c r="T559" s="39"/>
      <c r="V559" s="46"/>
      <c r="W559" s="51"/>
      <c r="Y559" s="51"/>
      <c r="Z559" s="51"/>
      <c r="AB559" s="51"/>
      <c r="AC559" s="51"/>
      <c r="AE559" s="51"/>
      <c r="AF559" s="51"/>
      <c r="AK559" s="52"/>
      <c r="AL559" s="52"/>
      <c r="AM559" s="53"/>
      <c r="AN559" s="53"/>
      <c r="AO559" s="53"/>
      <c r="AP559" s="53"/>
      <c r="AQ559" s="53"/>
    </row>
    <row r="560" spans="1:62" s="11" customFormat="1">
      <c r="A560" s="6">
        <v>79</v>
      </c>
      <c r="B560" s="7"/>
      <c r="C560" s="7" t="s">
        <v>5</v>
      </c>
      <c r="D560" s="36">
        <v>20.143820999999999</v>
      </c>
      <c r="E560" s="36">
        <v>8.1368364999999994</v>
      </c>
      <c r="F560" s="33">
        <v>9.4706802000000005E-5</v>
      </c>
      <c r="G560" s="36">
        <v>20.688956999999998</v>
      </c>
      <c r="H560" s="36">
        <v>4.6119687000000003</v>
      </c>
      <c r="I560" s="36"/>
      <c r="J560" s="36">
        <v>0.22291899000000001</v>
      </c>
      <c r="K560" s="36">
        <v>2.4756426999999999</v>
      </c>
      <c r="L560" s="54"/>
      <c r="M560" s="39">
        <f t="shared" si="155"/>
        <v>-1.5009468470644369</v>
      </c>
      <c r="N560" s="39">
        <f t="shared" si="156"/>
        <v>0.90650003907815424</v>
      </c>
      <c r="O560" s="10"/>
      <c r="R560" s="9"/>
      <c r="S560" s="39"/>
      <c r="T560" s="39"/>
      <c r="V560" s="46"/>
      <c r="W560" s="51"/>
      <c r="Y560" s="51"/>
      <c r="Z560" s="51"/>
      <c r="AB560" s="51"/>
      <c r="AC560" s="51"/>
      <c r="AE560" s="51"/>
      <c r="AF560" s="51"/>
      <c r="AK560" s="52"/>
      <c r="AL560" s="52"/>
      <c r="AM560" s="53"/>
      <c r="AN560" s="53"/>
      <c r="AO560" s="53"/>
      <c r="AP560" s="53"/>
      <c r="AQ560" s="53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</row>
    <row r="561" spans="1:62" s="11" customFormat="1">
      <c r="A561" s="6"/>
      <c r="B561" s="7"/>
      <c r="C561" s="7"/>
      <c r="D561" s="36"/>
      <c r="E561" s="36"/>
      <c r="F561" s="36"/>
      <c r="G561" s="36"/>
      <c r="H561" s="36"/>
      <c r="I561" s="36"/>
      <c r="J561" s="55"/>
      <c r="K561" s="55"/>
      <c r="L561" s="9"/>
      <c r="M561" s="9"/>
      <c r="N561" s="9"/>
      <c r="O561" s="9"/>
      <c r="P561" s="9"/>
      <c r="Q561" s="9"/>
      <c r="R561" s="9"/>
      <c r="S561" s="56"/>
      <c r="T561" s="56"/>
      <c r="V561" s="9"/>
    </row>
    <row r="562" spans="1:62" s="11" customFormat="1">
      <c r="A562" s="26">
        <v>80</v>
      </c>
      <c r="B562" s="31">
        <v>43658</v>
      </c>
      <c r="C562" s="26" t="s">
        <v>0</v>
      </c>
      <c r="D562" s="33">
        <v>1.264327E-3</v>
      </c>
      <c r="E562" s="32">
        <v>4.8076637000000002E-4</v>
      </c>
      <c r="F562" s="33">
        <v>4.4725936999999999E-5</v>
      </c>
      <c r="G562" s="32">
        <v>1.1958226E-3</v>
      </c>
      <c r="H562" s="32">
        <v>2.5121240999999999E-4</v>
      </c>
      <c r="I562" s="32"/>
      <c r="J562" s="32"/>
      <c r="K562" s="32"/>
      <c r="L562" s="9"/>
      <c r="M562" s="9"/>
      <c r="N562" s="9"/>
      <c r="O562" s="10"/>
      <c r="P562" s="9"/>
      <c r="Q562" s="9"/>
      <c r="R562" s="9"/>
      <c r="S562" s="39"/>
      <c r="T562" s="39"/>
      <c r="V562" s="40"/>
    </row>
    <row r="563" spans="1:62" s="11" customFormat="1">
      <c r="A563" s="26">
        <v>80</v>
      </c>
      <c r="B563" s="26"/>
      <c r="C563" s="7" t="s">
        <v>1</v>
      </c>
      <c r="D563" s="32">
        <v>29.379442999999998</v>
      </c>
      <c r="E563" s="32">
        <v>11.911227</v>
      </c>
      <c r="F563" s="33">
        <v>1.3283941000000001E-4</v>
      </c>
      <c r="G563" s="32">
        <v>29.220645999999999</v>
      </c>
      <c r="H563" s="32">
        <v>6.5262054000000003</v>
      </c>
      <c r="I563" s="32"/>
      <c r="J563" s="32">
        <v>0.22334229</v>
      </c>
      <c r="K563" s="32">
        <v>2.4665333999999999</v>
      </c>
      <c r="L563" s="38"/>
      <c r="M563" s="39">
        <f>LN(J563)</f>
        <v>-1.4990497515917862</v>
      </c>
      <c r="N563" s="39">
        <f>LN(K563)</f>
        <v>0.90281368305547494</v>
      </c>
      <c r="O563" s="10"/>
      <c r="P563" s="40">
        <f t="array" ref="P563:Q564">LINEST(M563:M567,N563:N567,TRUE,TRUE)</f>
        <v>-0.50952352040649074</v>
      </c>
      <c r="Q563" s="40">
        <v>-1.0390343947237071</v>
      </c>
      <c r="R563" s="9"/>
      <c r="S563" s="41">
        <f>EXP(Q563)*$S$4^P563</f>
        <v>0.21774131996926674</v>
      </c>
      <c r="T563" s="41">
        <f>S563*SQRT(Q564^2+(LN($S$4))^2*P564^2+(P563/$S$4)^2*$T$4^2-2*LN($S$4)*AVERAGE(N563:N567)*P564^2)</f>
        <v>4.9403692652076375E-5</v>
      </c>
      <c r="V563" s="19"/>
      <c r="AN563" s="42"/>
      <c r="AO563" s="43"/>
      <c r="AP563" s="43"/>
      <c r="AQ563" s="43"/>
      <c r="AS563" s="44"/>
      <c r="AT563" s="45"/>
      <c r="AU563" s="45"/>
      <c r="AV563" s="45"/>
      <c r="AW563" s="45"/>
      <c r="AX563" s="45"/>
      <c r="AY563" s="45"/>
      <c r="AZ563" s="45"/>
      <c r="BA563" s="45"/>
      <c r="BB563" s="45"/>
    </row>
    <row r="564" spans="1:62" s="11" customFormat="1">
      <c r="A564" s="6">
        <v>80</v>
      </c>
      <c r="B564" s="7"/>
      <c r="C564" s="7" t="s">
        <v>2</v>
      </c>
      <c r="D564" s="32">
        <v>26.900409</v>
      </c>
      <c r="E564" s="32">
        <v>10.894882000000001</v>
      </c>
      <c r="F564" s="33">
        <v>1.2787842E-4</v>
      </c>
      <c r="G564" s="32">
        <v>27.033496</v>
      </c>
      <c r="H564" s="32">
        <v>6.0346279000000003</v>
      </c>
      <c r="I564" s="32"/>
      <c r="J564" s="32">
        <v>0.22322769000000001</v>
      </c>
      <c r="K564" s="32">
        <v>2.4690896000000002</v>
      </c>
      <c r="L564" s="38"/>
      <c r="M564" s="39">
        <f t="shared" ref="M564:M567" si="157">LN(J564)</f>
        <v>-1.4995629970298949</v>
      </c>
      <c r="N564" s="39">
        <f t="shared" ref="N564:N567" si="158">LN(K564)</f>
        <v>0.9038494997005263</v>
      </c>
      <c r="O564" s="10"/>
      <c r="P564" s="40">
        <v>3.205966237426779E-3</v>
      </c>
      <c r="Q564" s="40">
        <v>2.9007966967131132E-3</v>
      </c>
      <c r="R564" s="9"/>
      <c r="S564" s="39"/>
      <c r="T564" s="39"/>
      <c r="V564" s="46"/>
      <c r="Y564" s="43"/>
      <c r="AB564" s="43"/>
      <c r="AE564" s="43"/>
    </row>
    <row r="565" spans="1:62" s="11" customFormat="1">
      <c r="A565" s="6">
        <v>80</v>
      </c>
      <c r="B565" s="7"/>
      <c r="C565" s="7" t="s">
        <v>3</v>
      </c>
      <c r="D565" s="32">
        <v>25.421372000000002</v>
      </c>
      <c r="E565" s="32">
        <v>10.288857999999999</v>
      </c>
      <c r="F565" s="33">
        <v>1.2316525000000001E-4</v>
      </c>
      <c r="G565" s="32">
        <v>25.674866000000002</v>
      </c>
      <c r="H565" s="32">
        <v>5.7293949</v>
      </c>
      <c r="I565" s="32"/>
      <c r="J565" s="32">
        <v>0.22315186000000001</v>
      </c>
      <c r="K565" s="32">
        <v>2.4707694</v>
      </c>
      <c r="L565" s="38"/>
      <c r="M565" s="39">
        <f t="shared" si="157"/>
        <v>-1.499902752741058</v>
      </c>
      <c r="N565" s="39">
        <f t="shared" si="158"/>
        <v>0.90452960011017258</v>
      </c>
      <c r="O565" s="10"/>
      <c r="P565" s="47">
        <f>ABS(P564/P563)</f>
        <v>6.2920868400130068E-3</v>
      </c>
      <c r="Q565" s="47">
        <f>ABS(Q564/Q563)</f>
        <v>2.7918197043751117E-3</v>
      </c>
      <c r="R565" s="9"/>
      <c r="S565" s="39"/>
      <c r="T565" s="39"/>
      <c r="V565" s="46"/>
      <c r="W565" s="48"/>
      <c r="Y565" s="48"/>
      <c r="Z565" s="48"/>
      <c r="AB565" s="48"/>
      <c r="AC565" s="48"/>
      <c r="AE565" s="48"/>
      <c r="AF565" s="48"/>
      <c r="AM565" s="48"/>
      <c r="AN565" s="48"/>
      <c r="AR565" s="49"/>
      <c r="BA565" s="43"/>
      <c r="BB565" s="43"/>
    </row>
    <row r="566" spans="1:62" s="11" customFormat="1">
      <c r="A566" s="6">
        <v>80</v>
      </c>
      <c r="B566" s="7"/>
      <c r="C566" s="7" t="s">
        <v>4</v>
      </c>
      <c r="D566" s="32">
        <v>22.466480000000001</v>
      </c>
      <c r="E566" s="32">
        <v>9.0808748000000001</v>
      </c>
      <c r="F566" s="33">
        <v>1.117091E-4</v>
      </c>
      <c r="G566" s="32">
        <v>22.887052000000001</v>
      </c>
      <c r="H566" s="32">
        <v>5.1038104000000004</v>
      </c>
      <c r="I566" s="32"/>
      <c r="J566" s="32">
        <v>0.22299959</v>
      </c>
      <c r="K566" s="32">
        <v>2.4740508999999999</v>
      </c>
      <c r="L566" s="38"/>
      <c r="M566" s="39">
        <f t="shared" si="157"/>
        <v>-1.5005853460887308</v>
      </c>
      <c r="N566" s="39">
        <f t="shared" si="158"/>
        <v>0.9058568477279354</v>
      </c>
      <c r="O566" s="10"/>
      <c r="P566" s="50"/>
      <c r="Q566" s="50"/>
      <c r="R566" s="9"/>
      <c r="S566" s="39"/>
      <c r="T566" s="39"/>
      <c r="V566" s="46"/>
      <c r="W566" s="51"/>
      <c r="Y566" s="51"/>
      <c r="Z566" s="51"/>
      <c r="AB566" s="51"/>
      <c r="AC566" s="51"/>
      <c r="AE566" s="51"/>
      <c r="AF566" s="51"/>
      <c r="AK566" s="52"/>
      <c r="AL566" s="52"/>
      <c r="AM566" s="53"/>
      <c r="AN566" s="53"/>
      <c r="AO566" s="53"/>
      <c r="AP566" s="53"/>
      <c r="AQ566" s="53"/>
    </row>
    <row r="567" spans="1:62" s="11" customFormat="1">
      <c r="A567" s="6">
        <v>80</v>
      </c>
      <c r="B567" s="7"/>
      <c r="C567" s="7" t="s">
        <v>5</v>
      </c>
      <c r="D567" s="32">
        <v>20.314986000000001</v>
      </c>
      <c r="E567" s="32">
        <v>8.2018185999999993</v>
      </c>
      <c r="F567" s="33">
        <v>1.0560808E-4</v>
      </c>
      <c r="G567" s="32">
        <v>20.806134</v>
      </c>
      <c r="H567" s="32">
        <v>4.6369908999999998</v>
      </c>
      <c r="I567" s="32"/>
      <c r="J567" s="32">
        <v>0.22286634999999999</v>
      </c>
      <c r="K567" s="32">
        <v>2.4768914</v>
      </c>
      <c r="L567" s="54"/>
      <c r="M567" s="39">
        <f t="shared" si="157"/>
        <v>-1.5011830145447076</v>
      </c>
      <c r="N567" s="39">
        <f t="shared" si="158"/>
        <v>0.90700430618717243</v>
      </c>
      <c r="O567" s="10"/>
      <c r="R567" s="9"/>
      <c r="S567" s="39"/>
      <c r="T567" s="39"/>
      <c r="V567" s="46"/>
      <c r="W567" s="51"/>
      <c r="Y567" s="51"/>
      <c r="Z567" s="51"/>
      <c r="AB567" s="51"/>
      <c r="AC567" s="51"/>
      <c r="AE567" s="51"/>
      <c r="AF567" s="51"/>
      <c r="AK567" s="52"/>
      <c r="AL567" s="52"/>
      <c r="AM567" s="53"/>
      <c r="AN567" s="53"/>
      <c r="AO567" s="53"/>
      <c r="AP567" s="53"/>
      <c r="AQ567" s="53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</row>
    <row r="568" spans="1:62" s="11" customFormat="1">
      <c r="A568" s="6"/>
      <c r="B568" s="7"/>
      <c r="C568" s="7"/>
      <c r="D568" s="36"/>
      <c r="E568" s="36"/>
      <c r="F568" s="36"/>
      <c r="G568" s="36"/>
      <c r="H568" s="36"/>
      <c r="I568" s="36"/>
      <c r="J568" s="55"/>
      <c r="K568" s="55"/>
      <c r="L568" s="9"/>
      <c r="M568" s="9"/>
      <c r="N568" s="9"/>
      <c r="O568" s="9"/>
      <c r="P568" s="9"/>
      <c r="Q568" s="9"/>
      <c r="R568" s="9"/>
      <c r="S568" s="56"/>
      <c r="T568" s="56"/>
      <c r="V568" s="9"/>
    </row>
    <row r="569" spans="1:62" s="11" customFormat="1">
      <c r="A569" s="6">
        <v>81</v>
      </c>
      <c r="B569" s="31">
        <v>43658</v>
      </c>
      <c r="C569" s="26" t="s">
        <v>0</v>
      </c>
      <c r="D569" s="33">
        <v>1.264327E-3</v>
      </c>
      <c r="E569" s="32">
        <v>4.8076637000000002E-4</v>
      </c>
      <c r="F569" s="33">
        <v>4.4725936999999999E-5</v>
      </c>
      <c r="G569" s="32">
        <v>1.1958226E-3</v>
      </c>
      <c r="H569" s="32">
        <v>2.5121240999999999E-4</v>
      </c>
      <c r="I569" s="32"/>
      <c r="J569" s="32"/>
      <c r="K569" s="32"/>
      <c r="L569" s="9"/>
      <c r="M569" s="9"/>
      <c r="N569" s="9"/>
      <c r="O569" s="10"/>
      <c r="P569" s="9"/>
      <c r="Q569" s="9"/>
      <c r="R569" s="9"/>
      <c r="S569" s="39"/>
      <c r="T569" s="39"/>
      <c r="V569" s="40"/>
    </row>
    <row r="570" spans="1:62" s="11" customFormat="1">
      <c r="A570" s="6">
        <v>81</v>
      </c>
      <c r="B570" s="7"/>
      <c r="C570" s="7" t="s">
        <v>1</v>
      </c>
      <c r="D570" s="32">
        <v>29.648966000000001</v>
      </c>
      <c r="E570" s="32">
        <v>12.016299999999999</v>
      </c>
      <c r="F570" s="33">
        <v>1.2106086E-4</v>
      </c>
      <c r="G570" s="32">
        <v>29.419419000000001</v>
      </c>
      <c r="H570" s="32">
        <v>6.5696133000000003</v>
      </c>
      <c r="I570" s="32"/>
      <c r="J570" s="32">
        <v>0.22330863000000001</v>
      </c>
      <c r="K570" s="32">
        <v>2.4673981</v>
      </c>
      <c r="L570" s="38"/>
      <c r="M570" s="39">
        <f>LN(J570)</f>
        <v>-1.4992004733234854</v>
      </c>
      <c r="N570" s="39">
        <f>LN(K570)</f>
        <v>0.90316419461359165</v>
      </c>
      <c r="O570" s="10"/>
      <c r="P570" s="40">
        <f t="array" ref="P570:Q571">LINEST(M570:M574,N570:N574,TRUE,TRUE)</f>
        <v>-0.51193481193800316</v>
      </c>
      <c r="Q570" s="40">
        <v>-1.0368309644023479</v>
      </c>
      <c r="R570" s="9"/>
      <c r="S570" s="41">
        <f>EXP(Q570)*$S$4^P570</f>
        <v>0.21772090546846998</v>
      </c>
      <c r="T570" s="41">
        <f>S570*SQRT(Q571^2+(LN($S$4))^2*P571^2+(P570/$S$4)^2*$T$4^2-2*LN($S$4)*AVERAGE(N570:N574)*P571^2)</f>
        <v>5.2664767157568221E-5</v>
      </c>
      <c r="V570" s="19"/>
      <c r="AN570" s="42"/>
      <c r="AO570" s="43"/>
      <c r="AP570" s="43"/>
      <c r="AQ570" s="43"/>
      <c r="AS570" s="44"/>
      <c r="AT570" s="45"/>
      <c r="AU570" s="45"/>
      <c r="AV570" s="45"/>
      <c r="AW570" s="45"/>
      <c r="AX570" s="45"/>
      <c r="AY570" s="45"/>
      <c r="AZ570" s="45"/>
      <c r="BA570" s="45"/>
      <c r="BB570" s="45"/>
    </row>
    <row r="571" spans="1:62" s="11" customFormat="1">
      <c r="A571" s="6">
        <v>81</v>
      </c>
      <c r="B571" s="7"/>
      <c r="C571" s="7" t="s">
        <v>2</v>
      </c>
      <c r="D571" s="36">
        <v>27.389652999999999</v>
      </c>
      <c r="E571" s="36">
        <v>11.088682</v>
      </c>
      <c r="F571" s="33">
        <v>1.3119623000000001E-4</v>
      </c>
      <c r="G571" s="36">
        <v>27.466487000000001</v>
      </c>
      <c r="H571" s="36">
        <v>6.1301585000000003</v>
      </c>
      <c r="I571" s="36"/>
      <c r="J571" s="36">
        <v>0.22318648999999999</v>
      </c>
      <c r="K571" s="36">
        <v>2.470062</v>
      </c>
      <c r="L571" s="38"/>
      <c r="M571" s="39">
        <f t="shared" ref="M571:M574" si="159">LN(J571)</f>
        <v>-1.4997475789807504</v>
      </c>
      <c r="N571" s="39">
        <f t="shared" ref="N571:N574" si="160">LN(K571)</f>
        <v>0.90424325153943053</v>
      </c>
      <c r="O571" s="10"/>
      <c r="P571" s="40">
        <v>3.679727336902046E-3</v>
      </c>
      <c r="Q571" s="40">
        <v>3.3315201904830457E-3</v>
      </c>
      <c r="R571" s="9"/>
      <c r="S571" s="39"/>
      <c r="T571" s="39"/>
      <c r="V571" s="46"/>
      <c r="Y571" s="43"/>
      <c r="AB571" s="43"/>
      <c r="AE571" s="43"/>
    </row>
    <row r="572" spans="1:62" s="11" customFormat="1">
      <c r="A572" s="6">
        <v>81</v>
      </c>
      <c r="B572" s="7"/>
      <c r="C572" s="7" t="s">
        <v>3</v>
      </c>
      <c r="D572" s="36">
        <v>24.912761</v>
      </c>
      <c r="E572" s="36">
        <v>10.075672000000001</v>
      </c>
      <c r="F572" s="33">
        <v>1.1498279000000001E-4</v>
      </c>
      <c r="G572" s="36">
        <v>25.165662000000001</v>
      </c>
      <c r="H572" s="36">
        <v>5.6138404</v>
      </c>
      <c r="I572" s="36"/>
      <c r="J572" s="36">
        <v>0.22307513000000001</v>
      </c>
      <c r="K572" s="36">
        <v>2.4725735000000002</v>
      </c>
      <c r="L572" s="38"/>
      <c r="M572" s="39">
        <f t="shared" si="159"/>
        <v>-1.5002466584324472</v>
      </c>
      <c r="N572" s="39">
        <f t="shared" si="160"/>
        <v>0.90525951106985847</v>
      </c>
      <c r="O572" s="10"/>
      <c r="P572" s="47">
        <f>ABS(P571/P570)</f>
        <v>7.1878826192184643E-3</v>
      </c>
      <c r="Q572" s="47">
        <f>ABS(Q571/Q570)</f>
        <v>3.2131758260165455E-3</v>
      </c>
      <c r="R572" s="9"/>
      <c r="S572" s="39"/>
      <c r="T572" s="39"/>
      <c r="V572" s="46"/>
      <c r="W572" s="48"/>
      <c r="Y572" s="48"/>
      <c r="Z572" s="48"/>
      <c r="AB572" s="48"/>
      <c r="AC572" s="48"/>
      <c r="AE572" s="48"/>
      <c r="AF572" s="48"/>
      <c r="AM572" s="48"/>
      <c r="AN572" s="48"/>
      <c r="AR572" s="49"/>
      <c r="BA572" s="43"/>
      <c r="BB572" s="43"/>
    </row>
    <row r="573" spans="1:62" s="11" customFormat="1">
      <c r="A573" s="6">
        <v>81</v>
      </c>
      <c r="B573" s="7"/>
      <c r="C573" s="7" t="s">
        <v>4</v>
      </c>
      <c r="D573" s="36">
        <v>22.361325999999998</v>
      </c>
      <c r="E573" s="36">
        <v>9.0326179</v>
      </c>
      <c r="F573" s="33">
        <v>1.0595029999999999E-4</v>
      </c>
      <c r="G573" s="36">
        <v>22.753587</v>
      </c>
      <c r="H573" s="36">
        <v>5.0724855</v>
      </c>
      <c r="I573" s="36"/>
      <c r="J573" s="36">
        <v>0.22293114999999999</v>
      </c>
      <c r="K573" s="36">
        <v>2.4756216000000002</v>
      </c>
      <c r="L573" s="38"/>
      <c r="M573" s="39">
        <f t="shared" si="159"/>
        <v>-1.5008922995880001</v>
      </c>
      <c r="N573" s="39">
        <f t="shared" si="160"/>
        <v>0.90649151600254307</v>
      </c>
      <c r="O573" s="10"/>
      <c r="P573" s="50"/>
      <c r="Q573" s="50"/>
      <c r="R573" s="9"/>
      <c r="S573" s="39"/>
      <c r="T573" s="39"/>
      <c r="V573" s="46"/>
      <c r="W573" s="51"/>
      <c r="Y573" s="51"/>
      <c r="Z573" s="51"/>
      <c r="AB573" s="51"/>
      <c r="AC573" s="51"/>
      <c r="AE573" s="51"/>
      <c r="AF573" s="51"/>
      <c r="AK573" s="52"/>
      <c r="AL573" s="52"/>
      <c r="AM573" s="53"/>
      <c r="AN573" s="53"/>
      <c r="AO573" s="53"/>
      <c r="AP573" s="53"/>
      <c r="AQ573" s="53"/>
    </row>
    <row r="574" spans="1:62" s="11" customFormat="1">
      <c r="A574" s="6">
        <v>81</v>
      </c>
      <c r="B574" s="7"/>
      <c r="C574" s="7" t="s">
        <v>5</v>
      </c>
      <c r="D574" s="36">
        <v>20.215679000000002</v>
      </c>
      <c r="E574" s="36">
        <v>8.1561532000000003</v>
      </c>
      <c r="F574" s="33">
        <v>8.8289385999999997E-5</v>
      </c>
      <c r="G574" s="36">
        <v>20.673396</v>
      </c>
      <c r="H574" s="36">
        <v>4.6058643999999997</v>
      </c>
      <c r="I574" s="36"/>
      <c r="J574" s="36">
        <v>0.22279124</v>
      </c>
      <c r="K574" s="36">
        <v>2.4785949999999999</v>
      </c>
      <c r="L574" s="54"/>
      <c r="M574" s="39">
        <f t="shared" si="159"/>
        <v>-1.5015200894757601</v>
      </c>
      <c r="N574" s="39">
        <f t="shared" si="160"/>
        <v>0.9076918673787896</v>
      </c>
      <c r="O574" s="10"/>
      <c r="R574" s="9"/>
      <c r="S574" s="39"/>
      <c r="T574" s="39"/>
      <c r="V574" s="46"/>
      <c r="W574" s="51"/>
      <c r="Y574" s="51"/>
      <c r="Z574" s="51"/>
      <c r="AB574" s="51"/>
      <c r="AC574" s="51"/>
      <c r="AE574" s="51"/>
      <c r="AF574" s="51"/>
      <c r="AK574" s="52"/>
      <c r="AL574" s="52"/>
      <c r="AM574" s="53"/>
      <c r="AN574" s="53"/>
      <c r="AO574" s="53"/>
      <c r="AP574" s="53"/>
      <c r="AQ574" s="53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</row>
    <row r="575" spans="1:62" s="11" customFormat="1">
      <c r="A575" s="6"/>
      <c r="B575" s="7"/>
      <c r="C575" s="7"/>
      <c r="D575" s="36"/>
      <c r="E575" s="36"/>
      <c r="F575" s="36"/>
      <c r="G575" s="36"/>
      <c r="H575" s="36"/>
      <c r="I575" s="36"/>
      <c r="J575" s="55"/>
      <c r="K575" s="55"/>
      <c r="L575" s="9"/>
      <c r="M575" s="9"/>
      <c r="N575" s="9"/>
      <c r="O575" s="9"/>
      <c r="P575" s="9"/>
      <c r="Q575" s="9"/>
      <c r="R575" s="9"/>
      <c r="S575" s="56"/>
      <c r="T575" s="56"/>
      <c r="V575" s="9"/>
    </row>
    <row r="576" spans="1:62" s="11" customFormat="1">
      <c r="A576" s="6">
        <v>82</v>
      </c>
      <c r="B576" s="31">
        <v>43658</v>
      </c>
      <c r="C576" s="26" t="s">
        <v>0</v>
      </c>
      <c r="D576" s="33">
        <v>1.264327E-3</v>
      </c>
      <c r="E576" s="32">
        <v>4.8076637000000002E-4</v>
      </c>
      <c r="F576" s="33">
        <v>4.4725936999999999E-5</v>
      </c>
      <c r="G576" s="32">
        <v>1.1958226E-3</v>
      </c>
      <c r="H576" s="32">
        <v>2.5121240999999999E-4</v>
      </c>
      <c r="I576" s="32"/>
      <c r="J576" s="32"/>
      <c r="K576" s="32"/>
      <c r="L576" s="9"/>
      <c r="M576" s="9"/>
      <c r="N576" s="9"/>
      <c r="O576" s="10"/>
      <c r="P576" s="9"/>
      <c r="Q576" s="9"/>
      <c r="R576" s="9"/>
      <c r="S576" s="39"/>
      <c r="T576" s="39"/>
      <c r="V576" s="40"/>
    </row>
    <row r="577" spans="1:62" s="11" customFormat="1">
      <c r="A577" s="6">
        <v>82</v>
      </c>
      <c r="B577" s="7"/>
      <c r="C577" s="7" t="s">
        <v>1</v>
      </c>
      <c r="D577" s="36">
        <v>30.039090000000002</v>
      </c>
      <c r="E577" s="36">
        <v>12.171291</v>
      </c>
      <c r="F577" s="33">
        <v>1.2803789999999999E-4</v>
      </c>
      <c r="G577" s="36">
        <v>29.719722000000001</v>
      </c>
      <c r="H577" s="36">
        <v>6.6359335000000002</v>
      </c>
      <c r="I577" s="36"/>
      <c r="J577" s="36">
        <v>0.22328377999999999</v>
      </c>
      <c r="K577" s="36">
        <v>2.4680304999999998</v>
      </c>
      <c r="L577" s="38"/>
      <c r="M577" s="39">
        <f>LN(J577)</f>
        <v>-1.4993117604813915</v>
      </c>
      <c r="N577" s="39">
        <f>LN(K577)</f>
        <v>0.90342046415154453</v>
      </c>
      <c r="O577" s="10"/>
      <c r="P577" s="40">
        <f t="array" ref="P577:Q578">LINEST(M577:M581,N577:N581,TRUE,TRUE)</f>
        <v>-0.51009847210427017</v>
      </c>
      <c r="Q577" s="40">
        <v>-1.0384767727605253</v>
      </c>
      <c r="R577" s="9"/>
      <c r="S577" s="41">
        <f>EXP(Q577)*$S$4^P577</f>
        <v>0.21774347054156212</v>
      </c>
      <c r="T577" s="41">
        <f>S577*SQRT(Q578^2+(LN($S$4))^2*P578^2+(P577/$S$4)^2*$T$4^2-2*LN($S$4)*AVERAGE(N577:N581)*P578^2)</f>
        <v>4.3468075758651188E-5</v>
      </c>
      <c r="V577" s="19"/>
      <c r="AN577" s="42"/>
      <c r="AO577" s="43"/>
      <c r="AP577" s="43"/>
      <c r="AQ577" s="43"/>
      <c r="AS577" s="44"/>
      <c r="AT577" s="45"/>
      <c r="AU577" s="45"/>
      <c r="AV577" s="45"/>
      <c r="AW577" s="45"/>
      <c r="AX577" s="45"/>
      <c r="AY577" s="45"/>
      <c r="AZ577" s="45"/>
      <c r="BA577" s="45"/>
      <c r="BB577" s="45"/>
    </row>
    <row r="578" spans="1:62" s="11" customFormat="1">
      <c r="A578" s="6">
        <v>82</v>
      </c>
      <c r="B578" s="7"/>
      <c r="C578" s="7" t="s">
        <v>2</v>
      </c>
      <c r="D578" s="36">
        <v>27.750841999999999</v>
      </c>
      <c r="E578" s="36">
        <v>11.229964000000001</v>
      </c>
      <c r="F578" s="33">
        <v>1.2528084E-4</v>
      </c>
      <c r="G578" s="36">
        <v>27.78735</v>
      </c>
      <c r="H578" s="36">
        <v>6.2004457999999998</v>
      </c>
      <c r="I578" s="36"/>
      <c r="J578" s="36">
        <v>0.22313907999999999</v>
      </c>
      <c r="K578" s="36">
        <v>2.4711449000000001</v>
      </c>
      <c r="L578" s="38"/>
      <c r="M578" s="39">
        <f t="shared" ref="M578:M581" si="161">LN(J578)</f>
        <v>-1.4999600247977281</v>
      </c>
      <c r="N578" s="39">
        <f t="shared" ref="N578:N581" si="162">LN(K578)</f>
        <v>0.90468156551383105</v>
      </c>
      <c r="O578" s="10"/>
      <c r="P578" s="40">
        <v>2.3241672491156927E-3</v>
      </c>
      <c r="Q578" s="40">
        <v>2.10524613580718E-3</v>
      </c>
      <c r="R578" s="9"/>
      <c r="S578" s="39"/>
      <c r="T578" s="39"/>
      <c r="V578" s="46"/>
      <c r="Y578" s="43"/>
      <c r="AB578" s="43"/>
      <c r="AE578" s="43"/>
    </row>
    <row r="579" spans="1:62" s="11" customFormat="1">
      <c r="A579" s="6">
        <v>82</v>
      </c>
      <c r="B579" s="7"/>
      <c r="C579" s="7" t="s">
        <v>3</v>
      </c>
      <c r="D579" s="36">
        <v>25.187042000000002</v>
      </c>
      <c r="E579" s="36">
        <v>10.181697</v>
      </c>
      <c r="F579" s="33">
        <v>1.1779486E-4</v>
      </c>
      <c r="G579" s="36">
        <v>25.412514000000002</v>
      </c>
      <c r="H579" s="36">
        <v>5.6675694999999999</v>
      </c>
      <c r="I579" s="36"/>
      <c r="J579" s="36">
        <v>0.22302277000000001</v>
      </c>
      <c r="K579" s="36">
        <v>2.4737583999999999</v>
      </c>
      <c r="L579" s="38"/>
      <c r="M579" s="39">
        <f t="shared" si="161"/>
        <v>-1.5004814051113284</v>
      </c>
      <c r="N579" s="39">
        <f t="shared" si="162"/>
        <v>0.90573861358324403</v>
      </c>
      <c r="O579" s="10"/>
      <c r="P579" s="47">
        <f>ABS(P578/P577)</f>
        <v>4.5563109403719314E-3</v>
      </c>
      <c r="Q579" s="47">
        <f>ABS(Q578/Q577)</f>
        <v>2.0272443168959098E-3</v>
      </c>
      <c r="R579" s="9"/>
      <c r="S579" s="39"/>
      <c r="T579" s="39"/>
      <c r="V579" s="46"/>
      <c r="W579" s="48"/>
      <c r="Y579" s="48"/>
      <c r="Z579" s="48"/>
      <c r="AB579" s="48"/>
      <c r="AC579" s="48"/>
      <c r="AE579" s="48"/>
      <c r="AF579" s="48"/>
      <c r="AM579" s="48"/>
      <c r="AN579" s="48"/>
      <c r="AR579" s="49"/>
      <c r="BA579" s="43"/>
      <c r="BB579" s="43"/>
    </row>
    <row r="580" spans="1:62" s="11" customFormat="1">
      <c r="A580" s="6">
        <v>82</v>
      </c>
      <c r="B580" s="7"/>
      <c r="C580" s="7" t="s">
        <v>4</v>
      </c>
      <c r="D580" s="36">
        <v>22.246221999999999</v>
      </c>
      <c r="E580" s="36">
        <v>8.9807729999999992</v>
      </c>
      <c r="F580" s="33">
        <v>1.0110604999999999E-4</v>
      </c>
      <c r="G580" s="36">
        <v>22.611075</v>
      </c>
      <c r="H580" s="36">
        <v>5.0392777000000004</v>
      </c>
      <c r="I580" s="36"/>
      <c r="J580" s="36">
        <v>0.22286732000000001</v>
      </c>
      <c r="K580" s="36">
        <v>2.4771036</v>
      </c>
      <c r="L580" s="38"/>
      <c r="M580" s="39">
        <f t="shared" si="161"/>
        <v>-1.5011786621698915</v>
      </c>
      <c r="N580" s="39">
        <f t="shared" si="162"/>
        <v>0.90708997442064054</v>
      </c>
      <c r="O580" s="10"/>
      <c r="R580" s="9"/>
      <c r="S580" s="39"/>
      <c r="T580" s="39"/>
      <c r="V580" s="46"/>
      <c r="W580" s="51"/>
      <c r="Y580" s="51"/>
      <c r="Z580" s="51"/>
      <c r="AB580" s="51"/>
      <c r="AC580" s="51"/>
      <c r="AE580" s="51"/>
      <c r="AF580" s="51"/>
      <c r="AK580" s="52"/>
      <c r="AL580" s="52"/>
      <c r="AM580" s="53"/>
      <c r="AN580" s="53"/>
      <c r="AO580" s="53"/>
      <c r="AP580" s="53"/>
      <c r="AQ580" s="53"/>
    </row>
    <row r="581" spans="1:62" s="11" customFormat="1">
      <c r="A581" s="6">
        <v>82</v>
      </c>
      <c r="B581" s="7"/>
      <c r="C581" s="7" t="s">
        <v>5</v>
      </c>
      <c r="D581" s="36">
        <v>19.92409</v>
      </c>
      <c r="E581" s="36">
        <v>8.0352297999999998</v>
      </c>
      <c r="F581" s="36">
        <v>9.0755923000000006E-5</v>
      </c>
      <c r="G581" s="36">
        <v>20.316379000000001</v>
      </c>
      <c r="H581" s="36">
        <v>4.5254950999999997</v>
      </c>
      <c r="I581" s="36"/>
      <c r="J581" s="36">
        <v>0.22275093000000001</v>
      </c>
      <c r="K581" s="36">
        <v>2.4795943</v>
      </c>
      <c r="L581" s="54"/>
      <c r="M581" s="39">
        <f t="shared" si="161"/>
        <v>-1.5017010375557589</v>
      </c>
      <c r="N581" s="39">
        <f t="shared" si="162"/>
        <v>0.90809495808512097</v>
      </c>
      <c r="O581" s="10"/>
      <c r="R581" s="9"/>
      <c r="S581" s="39"/>
      <c r="T581" s="39"/>
      <c r="V581" s="46"/>
      <c r="W581" s="51"/>
      <c r="Y581" s="51"/>
      <c r="Z581" s="51"/>
      <c r="AB581" s="51"/>
      <c r="AC581" s="51"/>
      <c r="AE581" s="51"/>
      <c r="AF581" s="51"/>
      <c r="AK581" s="52"/>
      <c r="AL581" s="52"/>
      <c r="AM581" s="53"/>
      <c r="AN581" s="53"/>
      <c r="AO581" s="53"/>
      <c r="AP581" s="53"/>
      <c r="AQ581" s="53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</row>
    <row r="582" spans="1:62" s="11" customFormat="1">
      <c r="A582" s="6"/>
      <c r="B582" s="7"/>
      <c r="C582" s="7"/>
      <c r="D582" s="36"/>
      <c r="E582" s="36"/>
      <c r="F582" s="36"/>
      <c r="G582" s="36"/>
      <c r="H582" s="36"/>
      <c r="I582" s="36"/>
      <c r="J582" s="55"/>
      <c r="K582" s="55"/>
      <c r="L582" s="9"/>
      <c r="M582" s="9"/>
      <c r="N582" s="9"/>
      <c r="O582" s="9"/>
      <c r="P582" s="9"/>
      <c r="Q582" s="9"/>
      <c r="R582" s="9"/>
      <c r="S582" s="56"/>
      <c r="T582" s="56"/>
      <c r="V582" s="9"/>
    </row>
    <row r="583" spans="1:62" s="11" customFormat="1">
      <c r="A583" s="6">
        <v>83</v>
      </c>
      <c r="B583" s="31">
        <v>43658</v>
      </c>
      <c r="C583" s="26" t="s">
        <v>0</v>
      </c>
      <c r="D583" s="33">
        <v>1.264327E-3</v>
      </c>
      <c r="E583" s="32">
        <v>4.8076637000000002E-4</v>
      </c>
      <c r="F583" s="33">
        <v>4.4725936999999999E-5</v>
      </c>
      <c r="G583" s="32">
        <v>1.1958226E-3</v>
      </c>
      <c r="H583" s="32">
        <v>2.5121240999999999E-4</v>
      </c>
      <c r="I583" s="32"/>
      <c r="J583" s="32"/>
      <c r="K583" s="32"/>
      <c r="L583" s="9"/>
      <c r="M583" s="9"/>
      <c r="N583" s="9"/>
      <c r="O583" s="10"/>
      <c r="P583" s="9"/>
      <c r="Q583" s="9"/>
      <c r="R583" s="9"/>
      <c r="S583" s="39"/>
      <c r="T583" s="39"/>
      <c r="V583" s="40"/>
    </row>
    <row r="584" spans="1:62" s="11" customFormat="1">
      <c r="A584" s="6">
        <v>83</v>
      </c>
      <c r="B584" s="7"/>
      <c r="C584" s="7" t="s">
        <v>1</v>
      </c>
      <c r="D584" s="36">
        <v>30.165427999999999</v>
      </c>
      <c r="E584" s="36">
        <v>12.216042</v>
      </c>
      <c r="F584" s="36">
        <v>1.2797869000000001E-4</v>
      </c>
      <c r="G584" s="36">
        <v>29.860824000000001</v>
      </c>
      <c r="H584" s="36">
        <v>6.6656107000000002</v>
      </c>
      <c r="I584" s="36"/>
      <c r="J584" s="36">
        <v>0.22322241000000001</v>
      </c>
      <c r="K584" s="36">
        <v>2.4693337</v>
      </c>
      <c r="L584" s="38"/>
      <c r="M584" s="39">
        <f>LN(J584)</f>
        <v>-1.4995866502892412</v>
      </c>
      <c r="N584" s="39">
        <f>LN(K584)</f>
        <v>0.90394835716387845</v>
      </c>
      <c r="O584" s="10"/>
      <c r="P584" s="40">
        <f t="array" ref="P584:Q585">LINEST(M584:M588,N584:N588,TRUE,TRUE)</f>
        <v>-0.5062952325429676</v>
      </c>
      <c r="Q584" s="40">
        <v>-1.0419128433932388</v>
      </c>
      <c r="R584" s="9"/>
      <c r="S584" s="41">
        <f>EXP(Q584)*$S$4^P584</f>
        <v>0.21778423628434024</v>
      </c>
      <c r="T584" s="41">
        <f>S584*SQRT(Q585^2+(LN($S$4))^2*P585^2+(P584/$S$4)^2*$T$4^2-2*LN($S$4)*AVERAGE(N584:N588)*P585^2)</f>
        <v>4.2660722432179184E-5</v>
      </c>
      <c r="V584" s="19"/>
      <c r="AN584" s="42"/>
      <c r="AO584" s="43"/>
      <c r="AP584" s="43"/>
      <c r="AQ584" s="43"/>
      <c r="AS584" s="44"/>
      <c r="AT584" s="45"/>
      <c r="AU584" s="45"/>
      <c r="AV584" s="45"/>
      <c r="AW584" s="45"/>
      <c r="AX584" s="45"/>
      <c r="AY584" s="45"/>
      <c r="AZ584" s="45"/>
      <c r="BA584" s="45"/>
      <c r="BB584" s="45"/>
    </row>
    <row r="585" spans="1:62" s="11" customFormat="1">
      <c r="A585" s="6">
        <v>83</v>
      </c>
      <c r="B585" s="7"/>
      <c r="C585" s="7" t="s">
        <v>2</v>
      </c>
      <c r="D585" s="36">
        <v>27.408042999999999</v>
      </c>
      <c r="E585" s="36">
        <v>11.08595</v>
      </c>
      <c r="F585" s="36">
        <v>1.1789194E-4</v>
      </c>
      <c r="G585" s="36">
        <v>27.428132000000002</v>
      </c>
      <c r="H585" s="36">
        <v>6.1189188999999997</v>
      </c>
      <c r="I585" s="36"/>
      <c r="J585" s="36">
        <v>0.22308905000000001</v>
      </c>
      <c r="K585" s="36">
        <v>2.4723261000000001</v>
      </c>
      <c r="L585" s="38"/>
      <c r="M585" s="39">
        <f t="shared" ref="M585:M588" si="163">LN(J585)</f>
        <v>-1.5001842598777066</v>
      </c>
      <c r="N585" s="39">
        <f t="shared" ref="N585:N588" si="164">LN(K585)</f>
        <v>0.90515944837082751</v>
      </c>
      <c r="O585" s="10"/>
      <c r="P585" s="40">
        <v>2.239301907811621E-3</v>
      </c>
      <c r="Q585" s="40">
        <v>2.0293976914668756E-3</v>
      </c>
      <c r="R585" s="9"/>
      <c r="S585" s="39"/>
      <c r="T585" s="39"/>
      <c r="V585" s="46"/>
      <c r="Y585" s="43"/>
      <c r="AB585" s="43"/>
      <c r="AE585" s="43"/>
    </row>
    <row r="586" spans="1:62" s="11" customFormat="1">
      <c r="A586" s="6">
        <v>83</v>
      </c>
      <c r="B586" s="7"/>
      <c r="C586" s="7" t="s">
        <v>3</v>
      </c>
      <c r="D586" s="36">
        <v>25.096457000000001</v>
      </c>
      <c r="E586" s="36">
        <v>10.14221</v>
      </c>
      <c r="F586" s="36">
        <v>1.1624872E-4</v>
      </c>
      <c r="G586" s="36">
        <v>25.257632999999998</v>
      </c>
      <c r="H586" s="36">
        <v>5.6322418000000001</v>
      </c>
      <c r="I586" s="36"/>
      <c r="J586" s="36">
        <v>0.22299113000000001</v>
      </c>
      <c r="K586" s="36">
        <v>2.4744682</v>
      </c>
      <c r="L586" s="38"/>
      <c r="M586" s="39">
        <f t="shared" si="163"/>
        <v>-1.5006232840978491</v>
      </c>
      <c r="N586" s="39">
        <f t="shared" si="164"/>
        <v>0.90602550424620143</v>
      </c>
      <c r="O586" s="10"/>
      <c r="P586" s="47">
        <f>ABS(P585/P584)</f>
        <v>4.422917230652728E-3</v>
      </c>
      <c r="Q586" s="47">
        <f>ABS(Q585/Q584)</f>
        <v>1.9477614700070841E-3</v>
      </c>
      <c r="R586" s="9"/>
      <c r="S586" s="39"/>
      <c r="T586" s="39"/>
      <c r="V586" s="46"/>
      <c r="W586" s="48"/>
      <c r="Y586" s="48"/>
      <c r="Z586" s="48"/>
      <c r="AB586" s="48"/>
      <c r="AC586" s="48"/>
      <c r="AE586" s="48"/>
      <c r="AF586" s="48"/>
      <c r="AM586" s="48"/>
      <c r="AN586" s="48"/>
      <c r="AR586" s="49"/>
      <c r="BA586" s="43"/>
      <c r="BB586" s="43"/>
    </row>
    <row r="587" spans="1:62" s="11" customFormat="1">
      <c r="A587" s="6">
        <v>83</v>
      </c>
      <c r="B587" s="7"/>
      <c r="C587" s="7" t="s">
        <v>4</v>
      </c>
      <c r="D587" s="36">
        <v>22.384371000000002</v>
      </c>
      <c r="E587" s="36">
        <v>9.0333027999999995</v>
      </c>
      <c r="F587" s="36">
        <v>1.1159507E-4</v>
      </c>
      <c r="G587" s="36">
        <v>22.705286999999998</v>
      </c>
      <c r="H587" s="36">
        <v>5.0594257999999996</v>
      </c>
      <c r="I587" s="36"/>
      <c r="J587" s="36">
        <v>0.22283011999999999</v>
      </c>
      <c r="K587" s="36">
        <v>2.4779871999999998</v>
      </c>
      <c r="L587" s="38"/>
      <c r="M587" s="39">
        <f t="shared" si="163"/>
        <v>-1.501345591556277</v>
      </c>
      <c r="N587" s="39">
        <f t="shared" si="164"/>
        <v>0.90744661773759672</v>
      </c>
      <c r="O587" s="10"/>
      <c r="P587" s="50"/>
      <c r="Q587" s="50"/>
      <c r="R587" s="9"/>
      <c r="S587" s="39"/>
      <c r="T587" s="39"/>
      <c r="V587" s="46"/>
      <c r="W587" s="51"/>
      <c r="Y587" s="51"/>
      <c r="Z587" s="51"/>
      <c r="AB587" s="51"/>
      <c r="AC587" s="51"/>
      <c r="AE587" s="51"/>
      <c r="AF587" s="51"/>
      <c r="AK587" s="52"/>
      <c r="AL587" s="52"/>
      <c r="AM587" s="53"/>
      <c r="AN587" s="53"/>
      <c r="AO587" s="53"/>
      <c r="AP587" s="53"/>
      <c r="AQ587" s="53"/>
    </row>
    <row r="588" spans="1:62" s="11" customFormat="1">
      <c r="A588" s="6">
        <v>83</v>
      </c>
      <c r="B588" s="7"/>
      <c r="C588" s="7" t="s">
        <v>5</v>
      </c>
      <c r="D588" s="36">
        <v>20.17877</v>
      </c>
      <c r="E588" s="36">
        <v>8.1328028999999997</v>
      </c>
      <c r="F588" s="36">
        <v>8.7309196999999999E-5</v>
      </c>
      <c r="G588" s="36">
        <v>20.564789000000001</v>
      </c>
      <c r="H588" s="36">
        <v>4.5794446000000004</v>
      </c>
      <c r="I588" s="36"/>
      <c r="J588" s="36">
        <v>0.22268321999999999</v>
      </c>
      <c r="K588" s="36">
        <v>2.4811695</v>
      </c>
      <c r="L588" s="54"/>
      <c r="M588" s="39">
        <f t="shared" si="163"/>
        <v>-1.5020050555594147</v>
      </c>
      <c r="N588" s="39">
        <f t="shared" si="164"/>
        <v>0.90873002160213046</v>
      </c>
      <c r="O588" s="10"/>
      <c r="R588" s="9"/>
      <c r="S588" s="39"/>
      <c r="T588" s="39"/>
      <c r="V588" s="46"/>
      <c r="W588" s="51"/>
      <c r="Y588" s="51"/>
      <c r="Z588" s="51"/>
      <c r="AB588" s="51"/>
      <c r="AC588" s="51"/>
      <c r="AE588" s="51"/>
      <c r="AF588" s="51"/>
      <c r="AK588" s="52"/>
      <c r="AL588" s="52"/>
      <c r="AM588" s="53"/>
      <c r="AN588" s="53"/>
      <c r="AO588" s="53"/>
      <c r="AP588" s="53"/>
      <c r="AQ588" s="53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</row>
    <row r="589" spans="1:62" s="11" customFormat="1">
      <c r="A589" s="6"/>
      <c r="B589" s="7"/>
      <c r="C589" s="7"/>
      <c r="D589" s="36"/>
      <c r="E589" s="36"/>
      <c r="F589" s="36"/>
      <c r="G589" s="36"/>
      <c r="H589" s="36"/>
      <c r="I589" s="36"/>
      <c r="J589" s="55"/>
      <c r="K589" s="55"/>
      <c r="L589" s="9"/>
      <c r="M589" s="9"/>
      <c r="N589" s="9"/>
      <c r="O589" s="9"/>
      <c r="P589" s="9"/>
      <c r="Q589" s="9"/>
      <c r="R589" s="9"/>
      <c r="S589" s="56"/>
      <c r="T589" s="56"/>
      <c r="V589" s="9"/>
    </row>
    <row r="590" spans="1:62" s="11" customFormat="1">
      <c r="A590" s="6">
        <v>84</v>
      </c>
      <c r="B590" s="31">
        <v>43658</v>
      </c>
      <c r="C590" s="26" t="s">
        <v>0</v>
      </c>
      <c r="D590" s="33">
        <v>1.264327E-3</v>
      </c>
      <c r="E590" s="32">
        <v>4.8076637000000002E-4</v>
      </c>
      <c r="F590" s="33">
        <v>4.4725936999999999E-5</v>
      </c>
      <c r="G590" s="32">
        <v>1.1958226E-3</v>
      </c>
      <c r="H590" s="32">
        <v>2.5121240999999999E-4</v>
      </c>
      <c r="I590" s="32"/>
      <c r="J590" s="32"/>
      <c r="K590" s="32"/>
      <c r="L590" s="9"/>
      <c r="M590" s="9"/>
      <c r="N590" s="9"/>
      <c r="O590" s="10"/>
      <c r="P590" s="9"/>
      <c r="Q590" s="9"/>
      <c r="R590" s="9"/>
      <c r="S590" s="39"/>
      <c r="T590" s="39"/>
      <c r="V590" s="40"/>
    </row>
    <row r="591" spans="1:62" s="11" customFormat="1">
      <c r="A591" s="6">
        <v>84</v>
      </c>
      <c r="B591" s="7"/>
      <c r="C591" s="7" t="s">
        <v>1</v>
      </c>
      <c r="D591" s="57">
        <v>30.096392999999999</v>
      </c>
      <c r="E591" s="57">
        <v>12.186071</v>
      </c>
      <c r="F591" s="57">
        <v>1.1911369E-4</v>
      </c>
      <c r="G591" s="57">
        <v>29.720330000000001</v>
      </c>
      <c r="H591" s="57">
        <v>6.6338546999999997</v>
      </c>
      <c r="I591" s="57"/>
      <c r="J591" s="57">
        <v>0.22320926999999999</v>
      </c>
      <c r="K591" s="57">
        <v>2.4697382000000001</v>
      </c>
      <c r="L591" s="38"/>
      <c r="M591" s="39">
        <f>LN(J591)</f>
        <v>-1.499645517079357</v>
      </c>
      <c r="N591" s="39">
        <f>LN(K591)</f>
        <v>0.90411215311951321</v>
      </c>
      <c r="O591" s="10"/>
      <c r="P591" s="40">
        <f t="array" ref="P591:Q592">LINEST(M591:M595,N591:N595,TRUE,TRUE)</f>
        <v>-0.50916698363826374</v>
      </c>
      <c r="Q591" s="40">
        <v>-1.0392916284799316</v>
      </c>
      <c r="R591" s="9"/>
      <c r="S591" s="41">
        <f>EXP(Q591)*$S$4^P591</f>
        <v>0.21775926953478125</v>
      </c>
      <c r="T591" s="41">
        <f>S591*SQRT(Q592^2+(LN($S$4))^2*P592^2+(P591/$S$4)^2*$T$4^2-2*LN($S$4)*AVERAGE(N591:N595)*P592^2)</f>
        <v>4.4437315260752882E-5</v>
      </c>
      <c r="V591" s="19"/>
      <c r="AN591" s="42"/>
      <c r="AO591" s="43"/>
      <c r="AP591" s="43"/>
      <c r="AQ591" s="43"/>
      <c r="AS591" s="44"/>
      <c r="AT591" s="45"/>
      <c r="AU591" s="45"/>
      <c r="AV591" s="45"/>
      <c r="AW591" s="45"/>
      <c r="AX591" s="45"/>
      <c r="AY591" s="45"/>
      <c r="AZ591" s="45"/>
      <c r="BA591" s="45"/>
      <c r="BB591" s="45"/>
    </row>
    <row r="592" spans="1:62" s="11" customFormat="1">
      <c r="A592" s="6">
        <v>84</v>
      </c>
      <c r="B592" s="7"/>
      <c r="C592" s="7" t="s">
        <v>2</v>
      </c>
      <c r="D592" s="57">
        <v>27.056063000000002</v>
      </c>
      <c r="E592" s="57">
        <v>10.939662999999999</v>
      </c>
      <c r="F592" s="57">
        <v>1.1998197E-4</v>
      </c>
      <c r="G592" s="57">
        <v>27.054314000000002</v>
      </c>
      <c r="H592" s="57">
        <v>6.0345801000000003</v>
      </c>
      <c r="I592" s="57"/>
      <c r="J592" s="57">
        <v>0.22305395</v>
      </c>
      <c r="K592" s="57">
        <v>2.4732169000000002</v>
      </c>
      <c r="L592" s="38"/>
      <c r="M592" s="39">
        <f t="shared" ref="M592:M595" si="165">LN(J592)</f>
        <v>-1.5003416085308174</v>
      </c>
      <c r="N592" s="39">
        <f t="shared" ref="N592:N595" si="166">LN(K592)</f>
        <v>0.90551969193139659</v>
      </c>
      <c r="O592" s="10"/>
      <c r="P592" s="40">
        <v>2.5449197554666255E-3</v>
      </c>
      <c r="Q592" s="40">
        <v>2.3072048424916569E-3</v>
      </c>
      <c r="R592" s="9"/>
      <c r="S592" s="39"/>
      <c r="T592" s="39"/>
      <c r="V592" s="46"/>
      <c r="Y592" s="43"/>
      <c r="AB592" s="43"/>
      <c r="AE592" s="43"/>
    </row>
    <row r="593" spans="1:62" s="11" customFormat="1">
      <c r="A593" s="6">
        <v>84</v>
      </c>
      <c r="B593" s="7"/>
      <c r="C593" s="7" t="s">
        <v>3</v>
      </c>
      <c r="D593" s="57">
        <v>25.272784999999999</v>
      </c>
      <c r="E593" s="57">
        <v>10.209116</v>
      </c>
      <c r="F593" s="57">
        <v>1.1044641999999999E-4</v>
      </c>
      <c r="G593" s="57">
        <v>25.429321000000002</v>
      </c>
      <c r="H593" s="57">
        <v>5.6693819000000003</v>
      </c>
      <c r="I593" s="57"/>
      <c r="J593" s="57">
        <v>0.22294659999999999</v>
      </c>
      <c r="K593" s="57">
        <v>2.4755143999999998</v>
      </c>
      <c r="L593" s="38"/>
      <c r="M593" s="39">
        <f t="shared" si="165"/>
        <v>-1.5008229980810011</v>
      </c>
      <c r="N593" s="39">
        <f t="shared" si="166"/>
        <v>0.90644821280908716</v>
      </c>
      <c r="O593" s="10"/>
      <c r="P593" s="47">
        <f>ABS(P592/P591)</f>
        <v>4.9982026275188669E-3</v>
      </c>
      <c r="Q593" s="47">
        <f>ABS(Q592/Q591)</f>
        <v>2.2199782806546567E-3</v>
      </c>
      <c r="R593" s="9"/>
      <c r="S593" s="39"/>
      <c r="T593" s="39"/>
      <c r="V593" s="46"/>
      <c r="W593" s="48"/>
      <c r="Y593" s="48"/>
      <c r="Z593" s="48"/>
      <c r="AB593" s="48"/>
      <c r="AC593" s="48"/>
      <c r="AE593" s="48"/>
      <c r="AF593" s="48"/>
      <c r="AM593" s="48"/>
      <c r="AN593" s="48"/>
      <c r="AR593" s="49"/>
      <c r="BA593" s="43"/>
      <c r="BB593" s="43"/>
    </row>
    <row r="594" spans="1:62" s="11" customFormat="1">
      <c r="A594" s="6">
        <v>84</v>
      </c>
      <c r="B594" s="7"/>
      <c r="C594" s="7" t="s">
        <v>4</v>
      </c>
      <c r="D594" s="57">
        <v>22.374593999999998</v>
      </c>
      <c r="E594" s="57">
        <v>9.0258377999999997</v>
      </c>
      <c r="F594" s="57">
        <v>9.7887476000000002E-5</v>
      </c>
      <c r="G594" s="57">
        <v>22.673905999999999</v>
      </c>
      <c r="H594" s="57">
        <v>5.0515103999999997</v>
      </c>
      <c r="I594" s="57"/>
      <c r="J594" s="57">
        <v>0.22278922000000001</v>
      </c>
      <c r="K594" s="57">
        <v>2.4789604000000001</v>
      </c>
      <c r="L594" s="38"/>
      <c r="M594" s="39">
        <f t="shared" si="165"/>
        <v>-1.5015291563006385</v>
      </c>
      <c r="N594" s="39">
        <f t="shared" si="166"/>
        <v>0.90783927874232651</v>
      </c>
      <c r="O594" s="10"/>
      <c r="P594" s="50"/>
      <c r="Q594" s="50"/>
      <c r="R594" s="9"/>
      <c r="S594" s="39"/>
      <c r="T594" s="39"/>
      <c r="V594" s="46"/>
      <c r="W594" s="51"/>
      <c r="Y594" s="51"/>
      <c r="Z594" s="51"/>
      <c r="AB594" s="51"/>
      <c r="AC594" s="51"/>
      <c r="AE594" s="51"/>
      <c r="AF594" s="51"/>
      <c r="AK594" s="52"/>
      <c r="AL594" s="52"/>
      <c r="AM594" s="53"/>
      <c r="AN594" s="53"/>
      <c r="AO594" s="53"/>
      <c r="AP594" s="53"/>
      <c r="AQ594" s="53"/>
    </row>
    <row r="595" spans="1:62" s="11" customFormat="1">
      <c r="A595" s="6">
        <v>84</v>
      </c>
      <c r="B595" s="7"/>
      <c r="C595" s="7" t="s">
        <v>5</v>
      </c>
      <c r="D595" s="57">
        <v>20.102692000000001</v>
      </c>
      <c r="E595" s="57">
        <v>8.0996486999999995</v>
      </c>
      <c r="F595" s="57">
        <v>9.0906454999999998E-5</v>
      </c>
      <c r="G595" s="57">
        <v>20.453185999999999</v>
      </c>
      <c r="H595" s="57">
        <v>4.5539285999999999</v>
      </c>
      <c r="I595" s="57"/>
      <c r="J595" s="57">
        <v>0.22265112000000001</v>
      </c>
      <c r="K595" s="57">
        <v>2.4819247</v>
      </c>
      <c r="L595" s="54"/>
      <c r="M595" s="39">
        <f t="shared" si="165"/>
        <v>-1.5021492169104371</v>
      </c>
      <c r="N595" s="39">
        <f t="shared" si="166"/>
        <v>0.90903434788545123</v>
      </c>
      <c r="O595" s="10"/>
      <c r="R595" s="9"/>
      <c r="S595" s="39"/>
      <c r="T595" s="39"/>
      <c r="V595" s="46"/>
      <c r="W595" s="51"/>
      <c r="Y595" s="51"/>
      <c r="Z595" s="51"/>
      <c r="AB595" s="51"/>
      <c r="AC595" s="51"/>
      <c r="AE595" s="51"/>
      <c r="AF595" s="51"/>
      <c r="AK595" s="52"/>
      <c r="AL595" s="52"/>
      <c r="AM595" s="53"/>
      <c r="AN595" s="53"/>
      <c r="AO595" s="53"/>
      <c r="AP595" s="53"/>
      <c r="AQ595" s="53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</row>
    <row r="596" spans="1:62" s="11" customFormat="1">
      <c r="A596" s="6"/>
      <c r="B596" s="7"/>
      <c r="C596" s="7"/>
      <c r="D596" s="36"/>
      <c r="E596" s="36"/>
      <c r="F596" s="36"/>
      <c r="G596" s="36"/>
      <c r="H596" s="36"/>
      <c r="I596" s="36"/>
      <c r="J596" s="55"/>
      <c r="K596" s="55"/>
      <c r="L596" s="9"/>
      <c r="M596" s="9"/>
      <c r="N596" s="9"/>
      <c r="O596" s="9"/>
      <c r="P596" s="9"/>
      <c r="Q596" s="9"/>
      <c r="R596" s="9"/>
      <c r="S596" s="56"/>
      <c r="T596" s="56"/>
      <c r="V596" s="9"/>
    </row>
    <row r="597" spans="1:62" s="11" customFormat="1">
      <c r="A597" s="6">
        <v>85</v>
      </c>
      <c r="B597" s="31">
        <v>43662</v>
      </c>
      <c r="C597" s="26" t="s">
        <v>0</v>
      </c>
      <c r="D597" s="33">
        <v>2.2666725999999999E-4</v>
      </c>
      <c r="E597" s="32">
        <v>9.1547175999999998E-5</v>
      </c>
      <c r="F597" s="33">
        <v>7.2890418999999994E-5</v>
      </c>
      <c r="G597" s="32">
        <v>1.3522376E-3</v>
      </c>
      <c r="H597" s="32">
        <v>2.8830684000000001E-4</v>
      </c>
      <c r="I597" s="32"/>
      <c r="J597" s="32"/>
      <c r="K597" s="32"/>
      <c r="L597" s="9"/>
      <c r="M597" s="9"/>
      <c r="N597" s="9"/>
      <c r="O597" s="10"/>
      <c r="P597" s="9"/>
      <c r="Q597" s="9"/>
      <c r="R597" s="9"/>
      <c r="S597" s="39"/>
      <c r="T597" s="39"/>
      <c r="V597" s="40"/>
    </row>
    <row r="598" spans="1:62" s="11" customFormat="1">
      <c r="A598" s="6">
        <v>85</v>
      </c>
      <c r="B598" s="7"/>
      <c r="C598" s="7" t="s">
        <v>1</v>
      </c>
      <c r="D598" s="36">
        <v>25.088512000000001</v>
      </c>
      <c r="E598" s="36">
        <v>10.178011</v>
      </c>
      <c r="F598" s="33">
        <v>7.6466652000000006E-5</v>
      </c>
      <c r="G598" s="36">
        <v>25.148796999999998</v>
      </c>
      <c r="H598" s="36">
        <v>5.6187544999999997</v>
      </c>
      <c r="I598" s="36"/>
      <c r="J598" s="36">
        <v>0.22342036000000001</v>
      </c>
      <c r="K598" s="36">
        <v>2.4649733</v>
      </c>
      <c r="L598" s="38"/>
      <c r="M598" s="39">
        <f>LN(J598)</f>
        <v>-1.4987002595257208</v>
      </c>
      <c r="N598" s="39">
        <f>LN(K598)</f>
        <v>0.90218097579298873</v>
      </c>
      <c r="O598" s="10"/>
      <c r="P598" s="40">
        <f t="array" ref="P598:Q599">LINEST(M598:M602,N598:N602,TRUE,TRUE)</f>
        <v>-0.51035551195662909</v>
      </c>
      <c r="Q598" s="40">
        <v>-1.0382464916137686</v>
      </c>
      <c r="R598" s="9"/>
      <c r="S598" s="41">
        <f>EXP(Q598)*$S$4^P598</f>
        <v>0.21774029244352916</v>
      </c>
      <c r="T598" s="41">
        <f>S598*SQRT(Q599^2+(LN($S$4))^2*P599^2+(P598/$S$4)^2*$T$4^2-2*LN($S$4)*AVERAGE(N598:N602)*P599^2)</f>
        <v>5.9572936244240384E-5</v>
      </c>
      <c r="V598" s="19"/>
      <c r="AN598" s="42"/>
      <c r="AO598" s="43"/>
      <c r="AP598" s="43"/>
      <c r="AQ598" s="43"/>
      <c r="AS598" s="44"/>
      <c r="AT598" s="45"/>
      <c r="AU598" s="45"/>
      <c r="AV598" s="45"/>
      <c r="AW598" s="45"/>
      <c r="AX598" s="45"/>
      <c r="AY598" s="45"/>
      <c r="AZ598" s="45"/>
      <c r="BA598" s="45"/>
      <c r="BB598" s="45"/>
    </row>
    <row r="599" spans="1:62" s="11" customFormat="1">
      <c r="A599" s="6">
        <v>85</v>
      </c>
      <c r="B599" s="7"/>
      <c r="C599" s="7" t="s">
        <v>2</v>
      </c>
      <c r="D599" s="36">
        <v>23.596641999999999</v>
      </c>
      <c r="E599" s="36">
        <v>9.5585056999999995</v>
      </c>
      <c r="F599" s="33">
        <v>7.2952849999999994E-5</v>
      </c>
      <c r="G599" s="36">
        <v>23.822420999999999</v>
      </c>
      <c r="H599" s="36">
        <v>5.3185617000000001</v>
      </c>
      <c r="I599" s="36"/>
      <c r="J599" s="36">
        <v>0.22325863000000001</v>
      </c>
      <c r="K599" s="36">
        <v>2.4686558000000001</v>
      </c>
      <c r="L599" s="38"/>
      <c r="M599" s="39">
        <f t="shared" ref="M599:M602" si="167">LN(J599)</f>
        <v>-1.4994244037576552</v>
      </c>
      <c r="N599" s="39">
        <f t="shared" ref="N599:N602" si="168">LN(K599)</f>
        <v>0.90367379197727427</v>
      </c>
      <c r="O599" s="10"/>
      <c r="P599" s="40">
        <v>4.5501657849802675E-3</v>
      </c>
      <c r="Q599" s="40">
        <v>4.1186050235677884E-3</v>
      </c>
      <c r="R599" s="9"/>
      <c r="S599" s="39"/>
      <c r="T599" s="39"/>
      <c r="V599" s="46"/>
      <c r="Y599" s="43"/>
      <c r="AB599" s="43"/>
      <c r="AE599" s="43"/>
    </row>
    <row r="600" spans="1:62" s="11" customFormat="1">
      <c r="A600" s="6">
        <v>85</v>
      </c>
      <c r="B600" s="7"/>
      <c r="C600" s="7" t="s">
        <v>3</v>
      </c>
      <c r="D600" s="36">
        <v>21.415458000000001</v>
      </c>
      <c r="E600" s="36">
        <v>8.6619586000000002</v>
      </c>
      <c r="F600" s="33">
        <v>6.6699856000000001E-5</v>
      </c>
      <c r="G600" s="36">
        <v>21.780206</v>
      </c>
      <c r="H600" s="36">
        <v>4.8588684000000004</v>
      </c>
      <c r="I600" s="36"/>
      <c r="J600" s="36">
        <v>0.22308632</v>
      </c>
      <c r="K600" s="36">
        <v>2.4723592000000001</v>
      </c>
      <c r="L600" s="38"/>
      <c r="M600" s="39">
        <f t="shared" si="167"/>
        <v>-1.5001964972183739</v>
      </c>
      <c r="N600" s="39">
        <f t="shared" si="168"/>
        <v>0.90517283648270608</v>
      </c>
      <c r="O600" s="10"/>
      <c r="P600" s="47">
        <f>ABS(P599/P598)</f>
        <v>8.9156787344876337E-3</v>
      </c>
      <c r="Q600" s="47">
        <f>ABS(Q599/Q598)</f>
        <v>3.9668855679600252E-3</v>
      </c>
      <c r="R600" s="9"/>
      <c r="S600" s="39"/>
      <c r="T600" s="39"/>
      <c r="V600" s="46"/>
      <c r="W600" s="48"/>
      <c r="Y600" s="48"/>
      <c r="Z600" s="48"/>
      <c r="AB600" s="48"/>
      <c r="AC600" s="48"/>
      <c r="AE600" s="48"/>
      <c r="AF600" s="48"/>
      <c r="AM600" s="48"/>
      <c r="AN600" s="48"/>
      <c r="AR600" s="49"/>
      <c r="BA600" s="43"/>
      <c r="BB600" s="43"/>
    </row>
    <row r="601" spans="1:62" s="11" customFormat="1">
      <c r="A601" s="6">
        <v>85</v>
      </c>
      <c r="B601" s="7"/>
      <c r="C601" s="7" t="s">
        <v>4</v>
      </c>
      <c r="D601" s="36">
        <v>19.201732</v>
      </c>
      <c r="E601" s="36">
        <v>7.7550634000000001</v>
      </c>
      <c r="F601" s="33">
        <v>5.3054950000000003E-5</v>
      </c>
      <c r="G601" s="36">
        <v>19.648326999999998</v>
      </c>
      <c r="H601" s="36">
        <v>4.3799735999999996</v>
      </c>
      <c r="I601" s="36"/>
      <c r="J601" s="36">
        <v>0.22291828</v>
      </c>
      <c r="K601" s="36">
        <v>2.4760273000000002</v>
      </c>
      <c r="L601" s="38"/>
      <c r="M601" s="39">
        <f t="shared" si="167"/>
        <v>-1.5009500320830427</v>
      </c>
      <c r="N601" s="39">
        <f t="shared" si="168"/>
        <v>0.90665538060970763</v>
      </c>
      <c r="O601" s="10"/>
      <c r="P601" s="50"/>
      <c r="Q601" s="50"/>
      <c r="R601" s="9"/>
      <c r="S601" s="39"/>
      <c r="T601" s="39"/>
      <c r="V601" s="46"/>
      <c r="W601" s="51"/>
      <c r="Y601" s="51"/>
      <c r="Z601" s="51"/>
      <c r="AB601" s="51"/>
      <c r="AC601" s="51"/>
      <c r="AE601" s="51"/>
      <c r="AF601" s="51"/>
      <c r="AK601" s="52"/>
      <c r="AL601" s="52"/>
      <c r="AM601" s="53"/>
      <c r="AN601" s="53"/>
      <c r="AO601" s="53"/>
      <c r="AP601" s="53"/>
      <c r="AQ601" s="53"/>
    </row>
    <row r="602" spans="1:62" s="11" customFormat="1">
      <c r="A602" s="6">
        <v>85</v>
      </c>
      <c r="B602" s="7"/>
      <c r="C602" s="7" t="s">
        <v>5</v>
      </c>
      <c r="D602" s="36">
        <v>17.253094000000001</v>
      </c>
      <c r="E602" s="36">
        <v>6.9581388000000004</v>
      </c>
      <c r="F602" s="33">
        <v>5.2797448999999998E-5</v>
      </c>
      <c r="G602" s="36">
        <v>17.717604999999999</v>
      </c>
      <c r="H602" s="36">
        <v>3.9465816999999999</v>
      </c>
      <c r="I602" s="36"/>
      <c r="J602" s="36">
        <v>0.22274911999999999</v>
      </c>
      <c r="K602" s="36">
        <v>2.4795563</v>
      </c>
      <c r="L602" s="54"/>
      <c r="M602" s="39">
        <f t="shared" si="167"/>
        <v>-1.501709163256306</v>
      </c>
      <c r="N602" s="39">
        <f t="shared" si="168"/>
        <v>0.90807963288003413</v>
      </c>
      <c r="O602" s="10"/>
      <c r="R602" s="9"/>
      <c r="S602" s="39"/>
      <c r="T602" s="39"/>
      <c r="V602" s="46"/>
      <c r="W602" s="51"/>
      <c r="Y602" s="51"/>
      <c r="Z602" s="51"/>
      <c r="AB602" s="51"/>
      <c r="AC602" s="51"/>
      <c r="AE602" s="51"/>
      <c r="AF602" s="51"/>
      <c r="AK602" s="52"/>
      <c r="AL602" s="52"/>
      <c r="AM602" s="53"/>
      <c r="AN602" s="53"/>
      <c r="AO602" s="53"/>
      <c r="AP602" s="53"/>
      <c r="AQ602" s="53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</row>
    <row r="603" spans="1:62" s="11" customFormat="1">
      <c r="A603" s="6"/>
      <c r="B603" s="7"/>
      <c r="C603" s="7"/>
      <c r="D603" s="36"/>
      <c r="E603" s="36"/>
      <c r="F603" s="36"/>
      <c r="G603" s="36"/>
      <c r="H603" s="36"/>
      <c r="I603" s="36"/>
      <c r="J603" s="55"/>
      <c r="K603" s="55"/>
      <c r="L603" s="9"/>
      <c r="M603" s="9"/>
      <c r="N603" s="9"/>
      <c r="O603" s="9"/>
      <c r="P603" s="9"/>
      <c r="Q603" s="9"/>
      <c r="R603" s="9"/>
      <c r="S603" s="56"/>
      <c r="T603" s="56"/>
      <c r="V603" s="9"/>
    </row>
    <row r="604" spans="1:62" s="11" customFormat="1">
      <c r="A604" s="6">
        <v>86</v>
      </c>
      <c r="B604" s="31">
        <v>43662</v>
      </c>
      <c r="C604" s="26" t="s">
        <v>0</v>
      </c>
      <c r="D604" s="33">
        <v>2.2666725999999999E-4</v>
      </c>
      <c r="E604" s="32">
        <v>9.1547175999999998E-5</v>
      </c>
      <c r="F604" s="33">
        <v>7.2890418999999994E-5</v>
      </c>
      <c r="G604" s="32">
        <v>1.3522376E-3</v>
      </c>
      <c r="H604" s="32">
        <v>2.8830684000000001E-4</v>
      </c>
      <c r="I604" s="32"/>
      <c r="J604" s="32"/>
      <c r="K604" s="32"/>
      <c r="L604" s="9"/>
      <c r="M604" s="9"/>
      <c r="N604" s="9"/>
      <c r="O604" s="10"/>
      <c r="P604" s="9"/>
      <c r="Q604" s="9"/>
      <c r="R604" s="9"/>
      <c r="S604" s="39"/>
      <c r="T604" s="39"/>
      <c r="V604" s="40"/>
    </row>
    <row r="605" spans="1:62" s="11" customFormat="1">
      <c r="A605" s="6">
        <v>86</v>
      </c>
      <c r="B605" s="7"/>
      <c r="C605" s="7" t="s">
        <v>1</v>
      </c>
      <c r="D605" s="36">
        <v>25.592345000000002</v>
      </c>
      <c r="E605" s="36">
        <v>10.369486</v>
      </c>
      <c r="F605" s="33">
        <v>6.8966387000000002E-5</v>
      </c>
      <c r="G605" s="36">
        <v>25.554735999999998</v>
      </c>
      <c r="H605" s="36">
        <v>5.7060092999999998</v>
      </c>
      <c r="I605" s="36"/>
      <c r="J605" s="36">
        <v>0.22328588999999999</v>
      </c>
      <c r="K605" s="36">
        <v>2.4680415</v>
      </c>
      <c r="L605" s="38"/>
      <c r="M605" s="39">
        <f>LN(J605)</f>
        <v>-1.4993023106681069</v>
      </c>
      <c r="N605" s="39">
        <f>LN(K605)</f>
        <v>0.90342492113677497</v>
      </c>
      <c r="O605" s="10"/>
      <c r="P605" s="40">
        <f t="array" ref="P605:Q606">LINEST(M605:M609,N605:N609,TRUE,TRUE)</f>
        <v>-0.5096376938126429</v>
      </c>
      <c r="Q605" s="40">
        <v>-1.0388661268205348</v>
      </c>
      <c r="R605" s="9"/>
      <c r="S605" s="41">
        <f>EXP(Q605)*$S$4^P605</f>
        <v>0.21775427533684616</v>
      </c>
      <c r="T605" s="41">
        <f>S605*SQRT(Q606^2+(LN($S$4))^2*P606^2+(P605/$S$4)^2*$T$4^2-2*LN($S$4)*AVERAGE(N605:N609)*P606^2)</f>
        <v>5.0006061361267069E-5</v>
      </c>
      <c r="V605" s="19"/>
      <c r="AN605" s="42"/>
      <c r="AO605" s="43"/>
      <c r="AP605" s="43"/>
      <c r="AQ605" s="43"/>
      <c r="AS605" s="44"/>
      <c r="AT605" s="45"/>
      <c r="AU605" s="45"/>
      <c r="AV605" s="45"/>
      <c r="AW605" s="45"/>
      <c r="AX605" s="45"/>
      <c r="AY605" s="45"/>
      <c r="AZ605" s="45"/>
      <c r="BA605" s="45"/>
      <c r="BB605" s="45"/>
    </row>
    <row r="606" spans="1:62" s="11" customFormat="1">
      <c r="A606" s="6">
        <v>86</v>
      </c>
      <c r="B606" s="7"/>
      <c r="C606" s="7" t="s">
        <v>2</v>
      </c>
      <c r="D606" s="36">
        <v>23.349506000000002</v>
      </c>
      <c r="E606" s="36">
        <v>9.4449477999999996</v>
      </c>
      <c r="F606" s="33">
        <v>6.8990301000000005E-5</v>
      </c>
      <c r="G606" s="36">
        <v>23.540521999999999</v>
      </c>
      <c r="H606" s="36">
        <v>5.2519507000000001</v>
      </c>
      <c r="I606" s="36"/>
      <c r="J606" s="36">
        <v>0.22310248999999999</v>
      </c>
      <c r="K606" s="36">
        <v>2.4721712999999998</v>
      </c>
      <c r="L606" s="38"/>
      <c r="M606" s="39">
        <f t="shared" ref="M606:M609" si="169">LN(J606)</f>
        <v>-1.5001240166915446</v>
      </c>
      <c r="N606" s="39">
        <f t="shared" ref="N606:N609" si="170">LN(K606)</f>
        <v>0.90509683331108415</v>
      </c>
      <c r="O606" s="10"/>
      <c r="P606" s="40">
        <v>3.4072154913016087E-3</v>
      </c>
      <c r="Q606" s="40">
        <v>3.0886221469857283E-3</v>
      </c>
      <c r="R606" s="9"/>
      <c r="S606" s="39"/>
      <c r="T606" s="39"/>
      <c r="V606" s="46"/>
      <c r="Y606" s="43"/>
      <c r="AB606" s="43"/>
      <c r="AE606" s="43"/>
    </row>
    <row r="607" spans="1:62" s="11" customFormat="1">
      <c r="A607" s="6">
        <v>86</v>
      </c>
      <c r="B607" s="7"/>
      <c r="C607" s="7" t="s">
        <v>3</v>
      </c>
      <c r="D607" s="36">
        <v>21.320122999999999</v>
      </c>
      <c r="E607" s="36">
        <v>8.6117092</v>
      </c>
      <c r="F607" s="33">
        <v>6.4671471000000007E-5</v>
      </c>
      <c r="G607" s="36">
        <v>21.647500000000001</v>
      </c>
      <c r="H607" s="36">
        <v>4.8260942</v>
      </c>
      <c r="I607" s="36"/>
      <c r="J607" s="36">
        <v>0.22293985999999999</v>
      </c>
      <c r="K607" s="36">
        <v>2.4757172999999999</v>
      </c>
      <c r="L607" s="38"/>
      <c r="M607" s="39">
        <f t="shared" si="169"/>
        <v>-1.5008532299925084</v>
      </c>
      <c r="N607" s="39">
        <f t="shared" si="170"/>
        <v>0.90653017221329513</v>
      </c>
      <c r="O607" s="10"/>
      <c r="P607" s="47">
        <f>ABS(P606/P605)</f>
        <v>6.6855641422673036E-3</v>
      </c>
      <c r="Q607" s="47">
        <f>ABS(Q606/Q605)</f>
        <v>2.9730704151828516E-3</v>
      </c>
      <c r="R607" s="9"/>
      <c r="S607" s="39"/>
      <c r="T607" s="39"/>
      <c r="V607" s="46"/>
      <c r="W607" s="48"/>
      <c r="Y607" s="48"/>
      <c r="Z607" s="48"/>
      <c r="AB607" s="48"/>
      <c r="AC607" s="48"/>
      <c r="AE607" s="48"/>
      <c r="AF607" s="48"/>
      <c r="AM607" s="48"/>
      <c r="AN607" s="48"/>
      <c r="AR607" s="49"/>
      <c r="BA607" s="43"/>
      <c r="BB607" s="43"/>
    </row>
    <row r="608" spans="1:62" s="11" customFormat="1">
      <c r="A608" s="6">
        <v>86</v>
      </c>
      <c r="B608" s="7"/>
      <c r="C608" s="7" t="s">
        <v>4</v>
      </c>
      <c r="D608" s="36">
        <v>18.781018</v>
      </c>
      <c r="E608" s="36">
        <v>7.5762587000000003</v>
      </c>
      <c r="F608" s="33">
        <v>6.0480246000000003E-5</v>
      </c>
      <c r="G608" s="36">
        <v>19.150842999999998</v>
      </c>
      <c r="H608" s="36">
        <v>4.2665956999999999</v>
      </c>
      <c r="I608" s="36"/>
      <c r="J608" s="36">
        <v>0.22278882999999999</v>
      </c>
      <c r="K608" s="36">
        <v>2.4789316000000001</v>
      </c>
      <c r="L608" s="38"/>
      <c r="M608" s="39">
        <f t="shared" si="169"/>
        <v>-1.5015309068357019</v>
      </c>
      <c r="N608" s="39">
        <f t="shared" si="170"/>
        <v>0.90782766090151823</v>
      </c>
      <c r="O608" s="10"/>
      <c r="R608" s="9"/>
      <c r="S608" s="39"/>
      <c r="T608" s="39"/>
      <c r="V608" s="46"/>
      <c r="W608" s="51"/>
      <c r="Y608" s="51"/>
      <c r="Z608" s="51"/>
      <c r="AB608" s="51"/>
      <c r="AC608" s="51"/>
      <c r="AE608" s="51"/>
      <c r="AF608" s="51"/>
      <c r="AK608" s="52"/>
      <c r="AL608" s="52"/>
      <c r="AM608" s="53"/>
      <c r="AN608" s="53"/>
      <c r="AO608" s="53"/>
      <c r="AP608" s="53"/>
      <c r="AQ608" s="53"/>
    </row>
    <row r="609" spans="1:62" s="11" customFormat="1">
      <c r="A609" s="6">
        <v>86</v>
      </c>
      <c r="B609" s="7"/>
      <c r="C609" s="7" t="s">
        <v>5</v>
      </c>
      <c r="D609" s="36">
        <v>16.806574000000001</v>
      </c>
      <c r="E609" s="36">
        <v>6.7679024999999999</v>
      </c>
      <c r="F609" s="33">
        <v>4.8840690999999997E-5</v>
      </c>
      <c r="G609" s="36">
        <v>17.198779999999999</v>
      </c>
      <c r="H609" s="36">
        <v>3.8282446999999999</v>
      </c>
      <c r="I609" s="36"/>
      <c r="J609" s="36">
        <v>0.22258802</v>
      </c>
      <c r="K609" s="36">
        <v>2.4832804999999998</v>
      </c>
      <c r="L609" s="54"/>
      <c r="M609" s="39">
        <f t="shared" si="169"/>
        <v>-1.502432660097496</v>
      </c>
      <c r="N609" s="39">
        <f t="shared" si="170"/>
        <v>0.90958046832925354</v>
      </c>
      <c r="O609" s="10"/>
      <c r="R609" s="9"/>
      <c r="S609" s="39"/>
      <c r="T609" s="39"/>
      <c r="V609" s="46"/>
      <c r="W609" s="51"/>
      <c r="Y609" s="51"/>
      <c r="Z609" s="51"/>
      <c r="AB609" s="51"/>
      <c r="AC609" s="51"/>
      <c r="AE609" s="51"/>
      <c r="AF609" s="51"/>
      <c r="AK609" s="52"/>
      <c r="AL609" s="52"/>
      <c r="AM609" s="53"/>
      <c r="AN609" s="53"/>
      <c r="AO609" s="53"/>
      <c r="AP609" s="53"/>
      <c r="AQ609" s="53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</row>
    <row r="610" spans="1:62" s="11" customFormat="1">
      <c r="A610" s="6"/>
      <c r="B610" s="7"/>
      <c r="C610" s="7"/>
      <c r="D610" s="36"/>
      <c r="E610" s="36"/>
      <c r="F610" s="36"/>
      <c r="G610" s="36"/>
      <c r="H610" s="36"/>
      <c r="I610" s="36"/>
      <c r="J610" s="55"/>
      <c r="K610" s="55"/>
      <c r="L610" s="9"/>
      <c r="M610" s="9"/>
      <c r="N610" s="9"/>
      <c r="O610" s="9"/>
      <c r="P610" s="9"/>
      <c r="Q610" s="9"/>
      <c r="R610" s="9"/>
      <c r="S610" s="56"/>
      <c r="T610" s="56"/>
      <c r="V610" s="9"/>
    </row>
    <row r="611" spans="1:62" s="11" customFormat="1">
      <c r="A611" s="6">
        <v>87</v>
      </c>
      <c r="B611" s="31">
        <v>43662</v>
      </c>
      <c r="C611" s="26" t="s">
        <v>0</v>
      </c>
      <c r="D611" s="33">
        <v>2.2666725999999999E-4</v>
      </c>
      <c r="E611" s="32">
        <v>9.1547175999999998E-5</v>
      </c>
      <c r="F611" s="33">
        <v>7.2890418999999994E-5</v>
      </c>
      <c r="G611" s="32">
        <v>1.3522376E-3</v>
      </c>
      <c r="H611" s="32">
        <v>2.8830684000000001E-4</v>
      </c>
      <c r="I611" s="32"/>
      <c r="J611" s="32"/>
      <c r="K611" s="32"/>
      <c r="L611" s="9"/>
      <c r="M611" s="9"/>
      <c r="N611" s="9"/>
      <c r="O611" s="10"/>
      <c r="P611" s="9"/>
      <c r="Q611" s="9"/>
      <c r="R611" s="9"/>
      <c r="S611" s="39"/>
      <c r="T611" s="39"/>
      <c r="V611" s="40"/>
    </row>
    <row r="612" spans="1:62" s="11" customFormat="1">
      <c r="A612" s="6">
        <v>87</v>
      </c>
      <c r="B612" s="7"/>
      <c r="C612" s="7" t="s">
        <v>1</v>
      </c>
      <c r="D612" s="32">
        <v>25.703277</v>
      </c>
      <c r="E612" s="32">
        <v>10.402158999999999</v>
      </c>
      <c r="F612" s="33">
        <v>6.5728913999999998E-5</v>
      </c>
      <c r="G612" s="32">
        <v>25.645275999999999</v>
      </c>
      <c r="H612" s="32">
        <v>5.7229874000000001</v>
      </c>
      <c r="I612" s="32"/>
      <c r="J612" s="32">
        <v>0.22315958</v>
      </c>
      <c r="K612" s="32">
        <v>2.4709549000000002</v>
      </c>
      <c r="L612" s="38"/>
      <c r="M612" s="39">
        <f>LN(J612)</f>
        <v>-1.499868158064297</v>
      </c>
      <c r="N612" s="39">
        <f>LN(K612)</f>
        <v>0.90460467511995701</v>
      </c>
      <c r="O612" s="10"/>
      <c r="P612" s="40">
        <f t="array" ref="P612:Q613">LINEST(M612:M616,N612:N616,TRUE,TRUE)</f>
        <v>-0.50863388436310686</v>
      </c>
      <c r="Q612" s="40">
        <v>-1.0397455013320851</v>
      </c>
      <c r="R612" s="9"/>
      <c r="S612" s="41">
        <f>EXP(Q612)*$S$4^P612</f>
        <v>0.21777102894904579</v>
      </c>
      <c r="T612" s="41">
        <f>S612*SQRT(Q613^2+(LN($S$4))^2*P613^2+(P612/$S$4)^2*$T$4^2-2*LN($S$4)*AVERAGE(N612:N616)*P613^2)</f>
        <v>4.2372295896415382E-5</v>
      </c>
      <c r="V612" s="19"/>
      <c r="AN612" s="42"/>
      <c r="AO612" s="43"/>
      <c r="AP612" s="43"/>
      <c r="AQ612" s="43"/>
      <c r="AS612" s="44"/>
      <c r="AT612" s="45"/>
      <c r="AU612" s="45"/>
      <c r="AV612" s="45"/>
      <c r="AW612" s="45"/>
      <c r="AX612" s="45"/>
      <c r="AY612" s="45"/>
      <c r="AZ612" s="45"/>
      <c r="BA612" s="45"/>
      <c r="BB612" s="45"/>
    </row>
    <row r="613" spans="1:62" s="11" customFormat="1">
      <c r="A613" s="6">
        <v>87</v>
      </c>
      <c r="B613" s="7"/>
      <c r="C613" s="7" t="s">
        <v>2</v>
      </c>
      <c r="D613" s="32">
        <v>23.166829</v>
      </c>
      <c r="E613" s="32">
        <v>9.3618790999999995</v>
      </c>
      <c r="F613" s="33">
        <v>7.8986768999999996E-5</v>
      </c>
      <c r="G613" s="32">
        <v>23.295953999999998</v>
      </c>
      <c r="H613" s="32">
        <v>5.1949513999999999</v>
      </c>
      <c r="I613" s="32"/>
      <c r="J613" s="32">
        <v>0.22299803000000001</v>
      </c>
      <c r="K613" s="32">
        <v>2.4745925</v>
      </c>
      <c r="L613" s="38"/>
      <c r="M613" s="39">
        <f t="shared" ref="M613:M616" si="171">LN(J613)</f>
        <v>-1.5005923416417564</v>
      </c>
      <c r="N613" s="39">
        <f t="shared" ref="N613:N616" si="172">LN(K613)</f>
        <v>0.90607573600029001</v>
      </c>
      <c r="O613" s="10"/>
      <c r="P613" s="40">
        <v>2.2233622877570664E-3</v>
      </c>
      <c r="Q613" s="40">
        <v>2.0180216733745168E-3</v>
      </c>
      <c r="R613" s="9"/>
      <c r="S613" s="39"/>
      <c r="T613" s="39"/>
      <c r="V613" s="46"/>
      <c r="Y613" s="43"/>
      <c r="AB613" s="43"/>
      <c r="AE613" s="43"/>
    </row>
    <row r="614" spans="1:62" s="11" customFormat="1">
      <c r="A614" s="6">
        <v>87</v>
      </c>
      <c r="B614" s="7"/>
      <c r="C614" s="7" t="s">
        <v>3</v>
      </c>
      <c r="D614" s="32">
        <v>21.417567999999999</v>
      </c>
      <c r="E614" s="32">
        <v>8.6417970999999998</v>
      </c>
      <c r="F614" s="33">
        <v>7.0351839999999996E-5</v>
      </c>
      <c r="G614" s="32">
        <v>21.679020999999999</v>
      </c>
      <c r="H614" s="32">
        <v>4.8305461999999997</v>
      </c>
      <c r="I614" s="32"/>
      <c r="J614" s="32">
        <v>0.22282128000000001</v>
      </c>
      <c r="K614" s="32">
        <v>2.4783686999999999</v>
      </c>
      <c r="L614" s="38"/>
      <c r="M614" s="39">
        <f t="shared" si="171"/>
        <v>-1.5013852638202982</v>
      </c>
      <c r="N614" s="39">
        <f t="shared" si="172"/>
        <v>0.90760056148516066</v>
      </c>
      <c r="O614" s="10"/>
      <c r="P614" s="47">
        <f>ABS(P613/P612)</f>
        <v>4.3712429629832487E-3</v>
      </c>
      <c r="Q614" s="47">
        <f>ABS(Q613/Q612)</f>
        <v>1.9408804085125628E-3</v>
      </c>
      <c r="R614" s="9"/>
      <c r="S614" s="39"/>
      <c r="T614" s="39"/>
      <c r="V614" s="46"/>
      <c r="W614" s="48"/>
      <c r="Y614" s="48"/>
      <c r="Z614" s="48"/>
      <c r="AB614" s="48"/>
      <c r="AC614" s="48"/>
      <c r="AE614" s="48"/>
      <c r="AF614" s="48"/>
      <c r="AM614" s="48"/>
      <c r="AN614" s="48"/>
      <c r="AR614" s="49"/>
      <c r="BA614" s="43"/>
      <c r="BB614" s="43"/>
    </row>
    <row r="615" spans="1:62" s="11" customFormat="1">
      <c r="A615" s="6">
        <v>87</v>
      </c>
      <c r="B615" s="7"/>
      <c r="C615" s="7" t="s">
        <v>4</v>
      </c>
      <c r="D615" s="32">
        <v>18.975580000000001</v>
      </c>
      <c r="E615" s="32">
        <v>7.6445691</v>
      </c>
      <c r="F615" s="33">
        <v>5.563444E-5</v>
      </c>
      <c r="G615" s="32">
        <v>19.288523000000001</v>
      </c>
      <c r="H615" s="32">
        <v>4.294524</v>
      </c>
      <c r="I615" s="32"/>
      <c r="J615" s="32">
        <v>0.22264647000000001</v>
      </c>
      <c r="K615" s="32">
        <v>2.4822337999999999</v>
      </c>
      <c r="L615" s="38"/>
      <c r="M615" s="39">
        <f t="shared" si="171"/>
        <v>-1.5021701018202349</v>
      </c>
      <c r="N615" s="39">
        <f t="shared" si="172"/>
        <v>0.9091588805732771</v>
      </c>
      <c r="O615" s="10"/>
      <c r="P615" s="50"/>
      <c r="Q615" s="50"/>
      <c r="R615" s="9"/>
      <c r="S615" s="39"/>
      <c r="T615" s="39"/>
      <c r="V615" s="46"/>
      <c r="W615" s="51"/>
      <c r="Y615" s="51"/>
      <c r="Z615" s="51"/>
      <c r="AB615" s="51"/>
      <c r="AC615" s="51"/>
      <c r="AE615" s="51"/>
      <c r="AF615" s="51"/>
      <c r="AK615" s="52"/>
      <c r="AL615" s="52"/>
      <c r="AM615" s="53"/>
      <c r="AN615" s="53"/>
      <c r="AO615" s="53"/>
      <c r="AP615" s="53"/>
      <c r="AQ615" s="53"/>
    </row>
    <row r="616" spans="1:62" s="11" customFormat="1">
      <c r="A616" s="6">
        <v>87</v>
      </c>
      <c r="B616" s="7"/>
      <c r="C616" s="7" t="s">
        <v>5</v>
      </c>
      <c r="D616" s="32">
        <v>16.747053999999999</v>
      </c>
      <c r="E616" s="32">
        <v>6.7359315000000004</v>
      </c>
      <c r="F616" s="33">
        <v>4.5383241999999998E-5</v>
      </c>
      <c r="G616" s="32">
        <v>17.055130999999999</v>
      </c>
      <c r="H616" s="32">
        <v>3.7941262</v>
      </c>
      <c r="I616" s="32"/>
      <c r="J616" s="32">
        <v>0.22246228000000001</v>
      </c>
      <c r="K616" s="32">
        <v>2.4862302000000001</v>
      </c>
      <c r="L616" s="54"/>
      <c r="M616" s="39">
        <f t="shared" si="171"/>
        <v>-1.5029977198372406</v>
      </c>
      <c r="N616" s="39">
        <f t="shared" si="172"/>
        <v>0.91076758735342866</v>
      </c>
      <c r="O616" s="10"/>
      <c r="R616" s="9"/>
      <c r="S616" s="39"/>
      <c r="T616" s="39"/>
      <c r="V616" s="46"/>
      <c r="W616" s="51"/>
      <c r="Y616" s="51"/>
      <c r="Z616" s="51"/>
      <c r="AB616" s="51"/>
      <c r="AC616" s="51"/>
      <c r="AE616" s="51"/>
      <c r="AF616" s="51"/>
      <c r="AK616" s="52"/>
      <c r="AL616" s="52"/>
      <c r="AM616" s="53"/>
      <c r="AN616" s="53"/>
      <c r="AO616" s="53"/>
      <c r="AP616" s="53"/>
      <c r="AQ616" s="53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</row>
    <row r="617" spans="1:62" s="11" customFormat="1">
      <c r="A617" s="6"/>
      <c r="B617" s="7"/>
      <c r="C617" s="7"/>
      <c r="D617" s="36"/>
      <c r="E617" s="36"/>
      <c r="F617" s="36"/>
      <c r="G617" s="36"/>
      <c r="H617" s="36"/>
      <c r="I617" s="36"/>
      <c r="J617" s="55"/>
      <c r="K617" s="55"/>
      <c r="L617" s="9"/>
      <c r="M617" s="9"/>
      <c r="N617" s="9"/>
      <c r="O617" s="9"/>
      <c r="P617" s="9"/>
      <c r="Q617" s="9"/>
      <c r="R617" s="9"/>
      <c r="S617" s="56"/>
      <c r="T617" s="56"/>
      <c r="V617" s="9"/>
    </row>
    <row r="618" spans="1:62" s="11" customFormat="1">
      <c r="A618" s="6">
        <v>88</v>
      </c>
      <c r="B618" s="31">
        <v>43662</v>
      </c>
      <c r="C618" s="26" t="s">
        <v>0</v>
      </c>
      <c r="D618" s="33">
        <v>2.2666725999999999E-4</v>
      </c>
      <c r="E618" s="32">
        <v>9.1547175999999998E-5</v>
      </c>
      <c r="F618" s="33">
        <v>7.2890418999999994E-5</v>
      </c>
      <c r="G618" s="32">
        <v>1.3522376E-3</v>
      </c>
      <c r="H618" s="32">
        <v>2.8830684000000001E-4</v>
      </c>
      <c r="I618" s="32"/>
      <c r="J618" s="32"/>
      <c r="K618" s="32"/>
      <c r="L618" s="9"/>
      <c r="M618" s="9"/>
      <c r="N618" s="9"/>
      <c r="O618" s="10"/>
      <c r="P618" s="9"/>
      <c r="Q618" s="9"/>
      <c r="R618" s="9"/>
      <c r="S618" s="39"/>
      <c r="T618" s="39"/>
      <c r="V618" s="40"/>
    </row>
    <row r="619" spans="1:62" s="11" customFormat="1">
      <c r="A619" s="6">
        <v>88</v>
      </c>
      <c r="B619" s="7"/>
      <c r="C619" s="7" t="s">
        <v>1</v>
      </c>
      <c r="D619" s="32">
        <v>25.970693000000001</v>
      </c>
      <c r="E619" s="32">
        <v>10.500779</v>
      </c>
      <c r="F619" s="33">
        <v>8.1306911000000003E-5</v>
      </c>
      <c r="G619" s="32">
        <v>25.829695000000001</v>
      </c>
      <c r="H619" s="32">
        <v>5.7615502999999997</v>
      </c>
      <c r="I619" s="32"/>
      <c r="J619" s="32">
        <v>0.22305907</v>
      </c>
      <c r="K619" s="32">
        <v>2.4732210000000001</v>
      </c>
      <c r="L619" s="38"/>
      <c r="M619" s="39">
        <f>LN(J619)</f>
        <v>-1.5003186547062453</v>
      </c>
      <c r="N619" s="39">
        <f>LN(K619)</f>
        <v>0.90552134969000297</v>
      </c>
      <c r="O619" s="10"/>
      <c r="P619" s="40">
        <f t="array" ref="P619:Q620">LINEST(M619:M623,N619:N623,TRUE,TRUE)</f>
        <v>-0.50781268190208928</v>
      </c>
      <c r="Q619" s="40">
        <v>-1.0404695158494297</v>
      </c>
      <c r="R619" s="9"/>
      <c r="S619" s="41">
        <f>EXP(Q619)*$S$4^P619</f>
        <v>0.21778373170091633</v>
      </c>
      <c r="T619" s="41">
        <f>S619*SQRT(Q620^2+(LN($S$4))^2*P620^2+(P619/$S$4)^2*$T$4^2-2*LN($S$4)*AVERAGE(N619:N623)*P620^2)</f>
        <v>4.3516078793848367E-5</v>
      </c>
      <c r="V619" s="19"/>
      <c r="AN619" s="42"/>
      <c r="AO619" s="43"/>
      <c r="AP619" s="43"/>
      <c r="AQ619" s="43"/>
      <c r="AS619" s="44"/>
      <c r="AT619" s="45"/>
      <c r="AU619" s="45"/>
      <c r="AV619" s="45"/>
      <c r="AW619" s="45"/>
      <c r="AX619" s="45"/>
      <c r="AY619" s="45"/>
      <c r="AZ619" s="45"/>
      <c r="BA619" s="45"/>
      <c r="BB619" s="45"/>
    </row>
    <row r="620" spans="1:62" s="11" customFormat="1">
      <c r="A620" s="6">
        <v>88</v>
      </c>
      <c r="B620" s="7"/>
      <c r="C620" s="7" t="s">
        <v>2</v>
      </c>
      <c r="D620" s="36">
        <v>23.34412</v>
      </c>
      <c r="E620" s="36">
        <v>9.4225299000000007</v>
      </c>
      <c r="F620" s="33">
        <v>6.5511937999999996E-5</v>
      </c>
      <c r="G620" s="36">
        <v>23.414676</v>
      </c>
      <c r="H620" s="36">
        <v>5.2184375000000003</v>
      </c>
      <c r="I620" s="36"/>
      <c r="J620" s="36">
        <v>0.22287037000000001</v>
      </c>
      <c r="K620" s="36">
        <v>2.4774799000000001</v>
      </c>
      <c r="L620" s="38"/>
      <c r="M620" s="39">
        <f t="shared" ref="M620:M623" si="173">LN(J620)</f>
        <v>-1.5011649769910587</v>
      </c>
      <c r="N620" s="39">
        <f t="shared" ref="N620:N623" si="174">LN(K620)</f>
        <v>0.90724187417194091</v>
      </c>
      <c r="O620" s="10"/>
      <c r="P620" s="40">
        <v>2.5125600778721476E-3</v>
      </c>
      <c r="Q620" s="40">
        <v>2.2833347589365622E-3</v>
      </c>
      <c r="R620" s="9"/>
      <c r="S620" s="39"/>
      <c r="T620" s="39"/>
      <c r="V620" s="46"/>
      <c r="Y620" s="43"/>
      <c r="AB620" s="43"/>
      <c r="AE620" s="43"/>
    </row>
    <row r="621" spans="1:62" s="11" customFormat="1">
      <c r="A621" s="6">
        <v>88</v>
      </c>
      <c r="B621" s="7"/>
      <c r="C621" s="7" t="s">
        <v>3</v>
      </c>
      <c r="D621" s="36">
        <v>21.053080000000001</v>
      </c>
      <c r="E621" s="36">
        <v>8.4841081000000003</v>
      </c>
      <c r="F621" s="33">
        <v>6.8693094000000005E-5</v>
      </c>
      <c r="G621" s="36">
        <v>21.245549</v>
      </c>
      <c r="H621" s="36">
        <v>4.7310977999999997</v>
      </c>
      <c r="I621" s="36"/>
      <c r="J621" s="36">
        <v>0.22268631</v>
      </c>
      <c r="K621" s="36">
        <v>2.4814778</v>
      </c>
      <c r="L621" s="38"/>
      <c r="M621" s="39">
        <f t="shared" si="173"/>
        <v>-1.5019911794417553</v>
      </c>
      <c r="N621" s="39">
        <f t="shared" si="174"/>
        <v>0.90885426980344686</v>
      </c>
      <c r="O621" s="10"/>
      <c r="P621" s="47">
        <f>ABS(P620/P619)</f>
        <v>4.9478088425459824E-3</v>
      </c>
      <c r="Q621" s="47">
        <f>ABS(Q620/Q619)</f>
        <v>2.1945234571072165E-3</v>
      </c>
      <c r="R621" s="9"/>
      <c r="S621" s="39"/>
      <c r="T621" s="39"/>
      <c r="V621" s="46"/>
      <c r="W621" s="48"/>
      <c r="Y621" s="48"/>
      <c r="Z621" s="48"/>
      <c r="AB621" s="48"/>
      <c r="AC621" s="48"/>
      <c r="AE621" s="48"/>
      <c r="AF621" s="48"/>
      <c r="AM621" s="48"/>
      <c r="AN621" s="48"/>
      <c r="AR621" s="49"/>
      <c r="BA621" s="43"/>
      <c r="BB621" s="43"/>
    </row>
    <row r="622" spans="1:62" s="11" customFormat="1">
      <c r="A622" s="6">
        <v>88</v>
      </c>
      <c r="B622" s="7"/>
      <c r="C622" s="7" t="s">
        <v>4</v>
      </c>
      <c r="D622" s="36">
        <v>19.183568999999999</v>
      </c>
      <c r="E622" s="36">
        <v>7.7214789000000001</v>
      </c>
      <c r="F622" s="33">
        <v>5.0968911000000003E-5</v>
      </c>
      <c r="G622" s="36">
        <v>19.39546</v>
      </c>
      <c r="H622" s="36">
        <v>4.3164702000000004</v>
      </c>
      <c r="I622" s="36"/>
      <c r="J622" s="36">
        <v>0.22255021999999999</v>
      </c>
      <c r="K622" s="36">
        <v>2.4844514000000002</v>
      </c>
      <c r="L622" s="38"/>
      <c r="M622" s="39">
        <f t="shared" si="173"/>
        <v>-1.5026024949788617</v>
      </c>
      <c r="N622" s="39">
        <f t="shared" si="174"/>
        <v>0.91005187058897841</v>
      </c>
      <c r="O622" s="10"/>
      <c r="P622" s="50"/>
      <c r="Q622" s="50"/>
      <c r="R622" s="9"/>
      <c r="S622" s="39"/>
      <c r="T622" s="39"/>
      <c r="V622" s="46"/>
      <c r="W622" s="51"/>
      <c r="Y622" s="51"/>
      <c r="Z622" s="51"/>
      <c r="AB622" s="51"/>
      <c r="AC622" s="51"/>
      <c r="AE622" s="51"/>
      <c r="AF622" s="51"/>
      <c r="AK622" s="52"/>
      <c r="AL622" s="52"/>
      <c r="AM622" s="53"/>
      <c r="AN622" s="53"/>
      <c r="AO622" s="53"/>
      <c r="AP622" s="53"/>
      <c r="AQ622" s="53"/>
    </row>
    <row r="623" spans="1:62" s="11" customFormat="1">
      <c r="A623" s="6">
        <v>88</v>
      </c>
      <c r="B623" s="7"/>
      <c r="C623" s="7" t="s">
        <v>5</v>
      </c>
      <c r="D623" s="36">
        <v>16.396633000000001</v>
      </c>
      <c r="E623" s="36">
        <v>6.5858574000000001</v>
      </c>
      <c r="F623" s="33">
        <v>3.4193470000000002E-5</v>
      </c>
      <c r="G623" s="36">
        <v>16.621829000000002</v>
      </c>
      <c r="H623" s="36">
        <v>3.6952050999999999</v>
      </c>
      <c r="I623" s="36"/>
      <c r="J623" s="36">
        <v>0.22230985</v>
      </c>
      <c r="K623" s="36">
        <v>2.4896881</v>
      </c>
      <c r="L623" s="54"/>
      <c r="M623" s="39">
        <f t="shared" si="173"/>
        <v>-1.5036831495019447</v>
      </c>
      <c r="N623" s="39">
        <f t="shared" si="174"/>
        <v>0.91215744158661971</v>
      </c>
      <c r="O623" s="10"/>
      <c r="R623" s="9"/>
      <c r="S623" s="39"/>
      <c r="T623" s="39"/>
      <c r="V623" s="46"/>
      <c r="W623" s="51"/>
      <c r="Y623" s="51"/>
      <c r="Z623" s="51"/>
      <c r="AB623" s="51"/>
      <c r="AC623" s="51"/>
      <c r="AE623" s="51"/>
      <c r="AF623" s="51"/>
      <c r="AK623" s="52"/>
      <c r="AL623" s="52"/>
      <c r="AM623" s="53"/>
      <c r="AN623" s="53"/>
      <c r="AO623" s="53"/>
      <c r="AP623" s="53"/>
      <c r="AQ623" s="53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</row>
    <row r="624" spans="1:62" s="11" customFormat="1">
      <c r="A624" s="6"/>
      <c r="B624" s="7"/>
      <c r="C624" s="7"/>
      <c r="D624" s="36"/>
      <c r="E624" s="36"/>
      <c r="F624" s="36"/>
      <c r="G624" s="36"/>
      <c r="H624" s="36"/>
      <c r="I624" s="36"/>
      <c r="J624" s="55"/>
      <c r="K624" s="55"/>
      <c r="L624" s="9"/>
      <c r="M624" s="9"/>
      <c r="N624" s="9"/>
      <c r="O624" s="9"/>
      <c r="P624" s="9"/>
      <c r="Q624" s="9"/>
      <c r="R624" s="9"/>
      <c r="S624" s="56"/>
      <c r="T624" s="56"/>
      <c r="V624" s="9"/>
    </row>
    <row r="625" spans="1:62" s="11" customFormat="1">
      <c r="A625" s="6">
        <v>89</v>
      </c>
      <c r="B625" s="31">
        <v>43662</v>
      </c>
      <c r="C625" s="26" t="s">
        <v>0</v>
      </c>
      <c r="D625" s="33">
        <v>2.2666725999999999E-4</v>
      </c>
      <c r="E625" s="32">
        <v>9.1547175999999998E-5</v>
      </c>
      <c r="F625" s="33">
        <v>7.2890418999999994E-5</v>
      </c>
      <c r="G625" s="32">
        <v>1.3522376E-3</v>
      </c>
      <c r="H625" s="32">
        <v>2.8830684000000001E-4</v>
      </c>
      <c r="I625" s="32"/>
      <c r="J625" s="32"/>
      <c r="K625" s="32"/>
      <c r="L625" s="9"/>
      <c r="M625" s="9"/>
      <c r="N625" s="9"/>
      <c r="O625" s="10"/>
      <c r="P625" s="9"/>
      <c r="Q625" s="9"/>
      <c r="R625" s="9"/>
      <c r="S625" s="39"/>
      <c r="T625" s="39"/>
      <c r="V625" s="40"/>
    </row>
    <row r="626" spans="1:62" s="11" customFormat="1">
      <c r="A626" s="6">
        <v>89</v>
      </c>
      <c r="B626" s="7"/>
      <c r="C626" s="7" t="s">
        <v>1</v>
      </c>
      <c r="D626" s="36">
        <v>26.185784999999999</v>
      </c>
      <c r="E626" s="36">
        <v>10.580363999999999</v>
      </c>
      <c r="F626" s="33">
        <v>6.4515729000000002E-5</v>
      </c>
      <c r="G626" s="36">
        <v>25.924329</v>
      </c>
      <c r="H626" s="36">
        <v>5.7807760000000004</v>
      </c>
      <c r="I626" s="36"/>
      <c r="J626" s="36">
        <v>0.22298625</v>
      </c>
      <c r="K626" s="36">
        <v>2.4749487000000001</v>
      </c>
      <c r="L626" s="38"/>
      <c r="M626" s="39">
        <f>LN(J626)</f>
        <v>-1.5006451686158495</v>
      </c>
      <c r="N626" s="39">
        <f>LN(K626)</f>
        <v>0.90621966853311353</v>
      </c>
      <c r="O626" s="10"/>
      <c r="P626" s="40">
        <f t="array" ref="P626:Q627">LINEST(M626:M630,N626:N630,TRUE,TRUE)</f>
        <v>-0.50600991788152683</v>
      </c>
      <c r="Q626" s="40">
        <v>-1.042085730136588</v>
      </c>
      <c r="R626" s="9"/>
      <c r="S626" s="41">
        <f>EXP(Q626)*$S$4^P626</f>
        <v>0.21780578208603296</v>
      </c>
      <c r="T626" s="41">
        <f>S626*SQRT(Q627^2+(LN($S$4))^2*P627^2+(P626/$S$4)^2*$T$4^2-2*LN($S$4)*AVERAGE(N626:N630)*P627^2)</f>
        <v>3.9059259946494011E-5</v>
      </c>
      <c r="V626" s="19"/>
      <c r="AN626" s="42"/>
      <c r="AO626" s="43"/>
      <c r="AP626" s="43"/>
      <c r="AQ626" s="43"/>
      <c r="AS626" s="44"/>
      <c r="AT626" s="45"/>
      <c r="AU626" s="45"/>
      <c r="AV626" s="45"/>
      <c r="AW626" s="45"/>
      <c r="AX626" s="45"/>
      <c r="AY626" s="45"/>
      <c r="AZ626" s="45"/>
      <c r="BA626" s="45"/>
      <c r="BB626" s="45"/>
    </row>
    <row r="627" spans="1:62" s="11" customFormat="1">
      <c r="A627" s="6">
        <v>89</v>
      </c>
      <c r="B627" s="7"/>
      <c r="C627" s="7" t="s">
        <v>2</v>
      </c>
      <c r="D627" s="36">
        <v>23.203336</v>
      </c>
      <c r="E627" s="36">
        <v>9.3547928000000002</v>
      </c>
      <c r="F627" s="33">
        <v>7.1688649000000004E-5</v>
      </c>
      <c r="G627" s="36">
        <v>23.228251</v>
      </c>
      <c r="H627" s="36">
        <v>5.1739243999999998</v>
      </c>
      <c r="I627" s="36"/>
      <c r="J627" s="36">
        <v>0.22274248999999999</v>
      </c>
      <c r="K627" s="36">
        <v>2.4803750999999998</v>
      </c>
      <c r="L627" s="38"/>
      <c r="M627" s="39">
        <f t="shared" ref="M627:M630" si="175">LN(J627)</f>
        <v>-1.5017389281266276</v>
      </c>
      <c r="N627" s="39">
        <f t="shared" ref="N627:N630" si="176">LN(K627)</f>
        <v>0.90840979873976269</v>
      </c>
      <c r="O627" s="10"/>
      <c r="P627" s="40">
        <v>1.5843443409289863E-3</v>
      </c>
      <c r="Q627" s="40">
        <v>1.4413757049142721E-3</v>
      </c>
      <c r="R627" s="9"/>
      <c r="S627" s="39"/>
      <c r="T627" s="39"/>
      <c r="V627" s="46"/>
      <c r="Y627" s="43"/>
      <c r="AB627" s="43"/>
      <c r="AE627" s="43"/>
    </row>
    <row r="628" spans="1:62" s="11" customFormat="1">
      <c r="A628" s="6">
        <v>89</v>
      </c>
      <c r="B628" s="7"/>
      <c r="C628" s="7" t="s">
        <v>3</v>
      </c>
      <c r="D628" s="36">
        <v>20.833144000000001</v>
      </c>
      <c r="E628" s="36">
        <v>8.3878305999999991</v>
      </c>
      <c r="F628" s="33">
        <v>6.2437590999999995E-5</v>
      </c>
      <c r="G628" s="36">
        <v>20.939751000000001</v>
      </c>
      <c r="H628" s="36">
        <v>4.6608920999999999</v>
      </c>
      <c r="I628" s="36"/>
      <c r="J628" s="36">
        <v>0.22258563000000001</v>
      </c>
      <c r="K628" s="36">
        <v>2.4837402000000002</v>
      </c>
      <c r="L628" s="38"/>
      <c r="M628" s="39">
        <f t="shared" si="175"/>
        <v>-1.5024433974805376</v>
      </c>
      <c r="N628" s="39">
        <f t="shared" si="176"/>
        <v>0.90976556922940199</v>
      </c>
      <c r="O628" s="10"/>
      <c r="P628" s="47">
        <f>ABS(P627/P626)</f>
        <v>3.131053927879596E-3</v>
      </c>
      <c r="Q628" s="47">
        <f>ABS(Q627/Q626)</f>
        <v>1.3831642284606934E-3</v>
      </c>
      <c r="R628" s="9"/>
      <c r="S628" s="39"/>
      <c r="T628" s="39"/>
      <c r="V628" s="46"/>
      <c r="W628" s="48"/>
      <c r="Y628" s="48"/>
      <c r="Z628" s="48"/>
      <c r="AB628" s="48"/>
      <c r="AC628" s="48"/>
      <c r="AE628" s="48"/>
      <c r="AF628" s="48"/>
      <c r="AM628" s="48"/>
      <c r="AN628" s="48"/>
      <c r="AR628" s="49"/>
      <c r="BA628" s="43"/>
      <c r="BB628" s="43"/>
    </row>
    <row r="629" spans="1:62" s="11" customFormat="1">
      <c r="A629" s="6">
        <v>89</v>
      </c>
      <c r="B629" s="7"/>
      <c r="C629" s="7" t="s">
        <v>4</v>
      </c>
      <c r="D629" s="36">
        <v>19.014600000000002</v>
      </c>
      <c r="E629" s="36">
        <v>7.6431665000000004</v>
      </c>
      <c r="F629" s="33">
        <v>5.9382953999999998E-5</v>
      </c>
      <c r="G629" s="36">
        <v>19.178318999999998</v>
      </c>
      <c r="H629" s="36">
        <v>4.2653163000000003</v>
      </c>
      <c r="I629" s="36"/>
      <c r="J629" s="36">
        <v>0.22240288999999999</v>
      </c>
      <c r="K629" s="36">
        <v>2.4877940999999999</v>
      </c>
      <c r="L629" s="38"/>
      <c r="M629" s="39">
        <f t="shared" si="175"/>
        <v>-1.5032647220858224</v>
      </c>
      <c r="N629" s="39">
        <f t="shared" si="176"/>
        <v>0.9113964142176374</v>
      </c>
      <c r="O629" s="10"/>
      <c r="P629" s="50"/>
      <c r="Q629" s="50"/>
      <c r="R629" s="9"/>
      <c r="S629" s="39"/>
      <c r="T629" s="39"/>
      <c r="V629" s="46"/>
      <c r="W629" s="51"/>
      <c r="Y629" s="51"/>
      <c r="Z629" s="51"/>
      <c r="AB629" s="51"/>
      <c r="AC629" s="51"/>
      <c r="AE629" s="51"/>
      <c r="AF629" s="51"/>
      <c r="AK629" s="52"/>
      <c r="AL629" s="52"/>
      <c r="AM629" s="53"/>
      <c r="AN629" s="53"/>
      <c r="AO629" s="53"/>
      <c r="AP629" s="53"/>
      <c r="AQ629" s="53"/>
    </row>
    <row r="630" spans="1:62" s="11" customFormat="1">
      <c r="A630" s="6">
        <v>89</v>
      </c>
      <c r="B630" s="7"/>
      <c r="C630" s="7" t="s">
        <v>5</v>
      </c>
      <c r="D630" s="36">
        <v>16.406915000000001</v>
      </c>
      <c r="E630" s="36">
        <v>6.5844282999999999</v>
      </c>
      <c r="F630" s="36">
        <v>3.3670751000000002E-5</v>
      </c>
      <c r="G630" s="36">
        <v>16.563866999999998</v>
      </c>
      <c r="H630" s="36">
        <v>3.6808938000000002</v>
      </c>
      <c r="I630" s="36"/>
      <c r="J630" s="36">
        <v>0.22222368000000001</v>
      </c>
      <c r="K630" s="36">
        <v>2.4917907000000001</v>
      </c>
      <c r="L630" s="54"/>
      <c r="M630" s="39">
        <f t="shared" si="175"/>
        <v>-1.5040708367977909</v>
      </c>
      <c r="N630" s="39">
        <f t="shared" si="176"/>
        <v>0.91300160863390811</v>
      </c>
      <c r="O630" s="10"/>
      <c r="R630" s="9"/>
      <c r="S630" s="39"/>
      <c r="T630" s="39"/>
      <c r="V630" s="46"/>
      <c r="W630" s="51"/>
      <c r="Y630" s="51"/>
      <c r="Z630" s="51"/>
      <c r="AB630" s="51"/>
      <c r="AC630" s="51"/>
      <c r="AE630" s="51"/>
      <c r="AF630" s="51"/>
      <c r="AK630" s="52"/>
      <c r="AL630" s="52"/>
      <c r="AM630" s="53"/>
      <c r="AN630" s="53"/>
      <c r="AO630" s="53"/>
      <c r="AP630" s="53"/>
      <c r="AQ630" s="53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</row>
    <row r="631" spans="1:62" s="11" customFormat="1">
      <c r="A631" s="6"/>
      <c r="B631" s="7"/>
      <c r="C631" s="7"/>
      <c r="D631" s="36"/>
      <c r="E631" s="36"/>
      <c r="F631" s="36"/>
      <c r="G631" s="36"/>
      <c r="H631" s="36"/>
      <c r="I631" s="36"/>
      <c r="J631" s="55"/>
      <c r="K631" s="55"/>
      <c r="L631" s="9"/>
      <c r="M631" s="9"/>
      <c r="N631" s="9"/>
      <c r="O631" s="9"/>
      <c r="P631" s="9"/>
      <c r="Q631" s="9"/>
      <c r="R631" s="9"/>
      <c r="S631" s="56"/>
      <c r="T631" s="56"/>
      <c r="V631" s="9"/>
    </row>
    <row r="632" spans="1:62" s="11" customFormat="1">
      <c r="A632" s="6">
        <v>90</v>
      </c>
      <c r="B632" s="31">
        <v>43662</v>
      </c>
      <c r="C632" s="26" t="s">
        <v>0</v>
      </c>
      <c r="D632" s="33">
        <v>2.2666725999999999E-4</v>
      </c>
      <c r="E632" s="32">
        <v>9.1547175999999998E-5</v>
      </c>
      <c r="F632" s="33">
        <v>7.2890418999999994E-5</v>
      </c>
      <c r="G632" s="32">
        <v>1.3522376E-3</v>
      </c>
      <c r="H632" s="32">
        <v>2.8830684000000001E-4</v>
      </c>
      <c r="I632" s="32"/>
      <c r="J632" s="32"/>
      <c r="K632" s="32"/>
      <c r="L632" s="9"/>
      <c r="M632" s="9"/>
      <c r="N632" s="9"/>
      <c r="O632" s="10"/>
      <c r="P632" s="9"/>
      <c r="Q632" s="9"/>
      <c r="R632" s="9"/>
      <c r="S632" s="39"/>
      <c r="T632" s="39"/>
      <c r="V632" s="40"/>
    </row>
    <row r="633" spans="1:62" s="11" customFormat="1">
      <c r="A633" s="6">
        <v>90</v>
      </c>
      <c r="B633" s="7"/>
      <c r="C633" s="7" t="s">
        <v>1</v>
      </c>
      <c r="D633" s="36">
        <v>26.187939</v>
      </c>
      <c r="E633" s="36">
        <v>10.570677999999999</v>
      </c>
      <c r="F633" s="36">
        <v>6.8657476999999995E-5</v>
      </c>
      <c r="G633" s="36">
        <v>25.930544000000001</v>
      </c>
      <c r="H633" s="36">
        <v>5.7793612000000003</v>
      </c>
      <c r="I633" s="36"/>
      <c r="J633" s="36">
        <v>0.22287825</v>
      </c>
      <c r="K633" s="36">
        <v>2.4774208</v>
      </c>
      <c r="L633" s="38"/>
      <c r="M633" s="39">
        <f>LN(J633)</f>
        <v>-1.5011296207402607</v>
      </c>
      <c r="N633" s="39">
        <f>LN(K633)</f>
        <v>0.90721801900164345</v>
      </c>
      <c r="O633" s="10"/>
      <c r="P633" s="40">
        <f t="array" ref="P633:Q634">LINEST(M633:M637,N633:N637,TRUE,TRUE)</f>
        <v>-0.50704987492116349</v>
      </c>
      <c r="Q633" s="40">
        <v>-1.0411247566715911</v>
      </c>
      <c r="R633" s="9"/>
      <c r="S633" s="41">
        <f>EXP(Q633)*$S$4^P633</f>
        <v>0.21779929737546122</v>
      </c>
      <c r="T633" s="41">
        <f>S633*SQRT(Q634^2+(LN($S$4))^2*P634^2+(P633/$S$4)^2*$T$4^2-2*LN($S$4)*AVERAGE(N633:N637)*P634^2)</f>
        <v>3.7039502883045443E-5</v>
      </c>
      <c r="V633" s="19"/>
      <c r="AN633" s="42"/>
      <c r="AO633" s="43"/>
      <c r="AP633" s="43"/>
      <c r="AQ633" s="43"/>
      <c r="AS633" s="44"/>
      <c r="AT633" s="45"/>
      <c r="AU633" s="45"/>
      <c r="AV633" s="45"/>
      <c r="AW633" s="45"/>
      <c r="AX633" s="45"/>
      <c r="AY633" s="45"/>
      <c r="AZ633" s="45"/>
      <c r="BA633" s="45"/>
      <c r="BB633" s="45"/>
    </row>
    <row r="634" spans="1:62" s="11" customFormat="1">
      <c r="A634" s="6">
        <v>90</v>
      </c>
      <c r="B634" s="7"/>
      <c r="C634" s="7" t="s">
        <v>2</v>
      </c>
      <c r="D634" s="36">
        <v>23.649363999999998</v>
      </c>
      <c r="E634" s="36">
        <v>9.5306920000000002</v>
      </c>
      <c r="F634" s="36">
        <v>7.1607961000000003E-5</v>
      </c>
      <c r="G634" s="36">
        <v>23.594989000000002</v>
      </c>
      <c r="H634" s="36">
        <v>5.2545434999999996</v>
      </c>
      <c r="I634" s="36"/>
      <c r="J634" s="36">
        <v>0.22269722</v>
      </c>
      <c r="K634" s="36">
        <v>2.4813952000000001</v>
      </c>
      <c r="L634" s="38"/>
      <c r="M634" s="39">
        <f t="shared" ref="M634:M637" si="177">LN(J634)</f>
        <v>-1.5019421879579338</v>
      </c>
      <c r="N634" s="39">
        <f t="shared" ref="N634:N637" si="178">LN(K634)</f>
        <v>0.90882098263288769</v>
      </c>
      <c r="O634" s="10"/>
      <c r="P634" s="40">
        <v>8.4723277608238733E-4</v>
      </c>
      <c r="Q634" s="40">
        <v>7.7132347991783711E-4</v>
      </c>
      <c r="R634" s="9"/>
      <c r="S634" s="39"/>
      <c r="T634" s="39"/>
      <c r="V634" s="46"/>
      <c r="Y634" s="43"/>
      <c r="AB634" s="43"/>
      <c r="AE634" s="43"/>
    </row>
    <row r="635" spans="1:62" s="11" customFormat="1">
      <c r="A635" s="6">
        <v>90</v>
      </c>
      <c r="B635" s="7"/>
      <c r="C635" s="7" t="s">
        <v>3</v>
      </c>
      <c r="D635" s="36">
        <v>20.975935</v>
      </c>
      <c r="E635" s="36">
        <v>8.4400081</v>
      </c>
      <c r="F635" s="36">
        <v>6.1815439999999994E-5</v>
      </c>
      <c r="G635" s="36">
        <v>21.039877000000001</v>
      </c>
      <c r="H635" s="36">
        <v>4.6818033000000003</v>
      </c>
      <c r="I635" s="36"/>
      <c r="J635" s="36">
        <v>0.22252018000000001</v>
      </c>
      <c r="K635" s="36">
        <v>2.4853044999999998</v>
      </c>
      <c r="L635" s="38"/>
      <c r="M635" s="39">
        <f t="shared" si="177"/>
        <v>-1.5027374848593191</v>
      </c>
      <c r="N635" s="39">
        <f t="shared" si="178"/>
        <v>0.91039518725303381</v>
      </c>
      <c r="O635" s="10"/>
      <c r="P635" s="47">
        <f>ABS(P634/P633)</f>
        <v>1.6709061928357951E-3</v>
      </c>
      <c r="Q635" s="47">
        <f>ABS(Q634/Q633)</f>
        <v>7.4085595888019097E-4</v>
      </c>
      <c r="R635" s="9"/>
      <c r="S635" s="39"/>
      <c r="T635" s="39"/>
      <c r="V635" s="46"/>
      <c r="W635" s="48"/>
      <c r="Y635" s="48"/>
      <c r="Z635" s="48"/>
      <c r="AB635" s="48"/>
      <c r="AC635" s="48"/>
      <c r="AE635" s="48"/>
      <c r="AF635" s="48"/>
      <c r="AM635" s="48"/>
      <c r="AN635" s="48"/>
      <c r="AR635" s="49"/>
      <c r="BA635" s="43"/>
      <c r="BB635" s="43"/>
    </row>
    <row r="636" spans="1:62" s="11" customFormat="1">
      <c r="A636" s="6">
        <v>90</v>
      </c>
      <c r="B636" s="7"/>
      <c r="C636" s="7" t="s">
        <v>4</v>
      </c>
      <c r="D636" s="36">
        <v>18.810379999999999</v>
      </c>
      <c r="E636" s="36">
        <v>7.5567598</v>
      </c>
      <c r="F636" s="36">
        <v>4.4061182000000002E-5</v>
      </c>
      <c r="G636" s="36">
        <v>18.932144000000001</v>
      </c>
      <c r="H636" s="36">
        <v>4.2093911000000004</v>
      </c>
      <c r="I636" s="36"/>
      <c r="J636" s="36">
        <v>0.2223407</v>
      </c>
      <c r="K636" s="36">
        <v>2.4892181</v>
      </c>
      <c r="L636" s="38"/>
      <c r="M636" s="39">
        <f t="shared" si="177"/>
        <v>-1.5035443888502398</v>
      </c>
      <c r="N636" s="39">
        <f t="shared" si="178"/>
        <v>0.91196864509899123</v>
      </c>
      <c r="O636" s="10"/>
      <c r="R636" s="9"/>
      <c r="S636" s="39"/>
      <c r="T636" s="39"/>
      <c r="V636" s="46"/>
      <c r="W636" s="51"/>
      <c r="Y636" s="51"/>
      <c r="Z636" s="51"/>
      <c r="AB636" s="51"/>
      <c r="AC636" s="51"/>
      <c r="AE636" s="51"/>
      <c r="AF636" s="51"/>
      <c r="AK636" s="52"/>
      <c r="AL636" s="52"/>
      <c r="AM636" s="53"/>
      <c r="AN636" s="53"/>
      <c r="AO636" s="53"/>
      <c r="AP636" s="53"/>
      <c r="AQ636" s="53"/>
    </row>
    <row r="637" spans="1:62" s="11" customFormat="1">
      <c r="A637" s="6">
        <v>90</v>
      </c>
      <c r="B637" s="7"/>
      <c r="C637" s="7" t="s">
        <v>5</v>
      </c>
      <c r="D637" s="36">
        <v>15.721329000000001</v>
      </c>
      <c r="E637" s="36">
        <v>6.3055117000000003</v>
      </c>
      <c r="F637" s="36">
        <v>3.6039750000000003E-5</v>
      </c>
      <c r="G637" s="36">
        <v>15.838331999999999</v>
      </c>
      <c r="H637" s="36">
        <v>3.5186348000000001</v>
      </c>
      <c r="I637" s="36"/>
      <c r="J637" s="36">
        <v>0.22215890999999999</v>
      </c>
      <c r="K637" s="36">
        <v>2.4932810999999999</v>
      </c>
      <c r="L637" s="54"/>
      <c r="M637" s="39">
        <f t="shared" si="177"/>
        <v>-1.5043623423694139</v>
      </c>
      <c r="N637" s="39">
        <f t="shared" si="178"/>
        <v>0.91359955390097769</v>
      </c>
      <c r="O637" s="10"/>
      <c r="R637" s="9"/>
      <c r="S637" s="39"/>
      <c r="T637" s="39"/>
      <c r="V637" s="46"/>
      <c r="W637" s="51"/>
      <c r="Y637" s="51"/>
      <c r="Z637" s="51"/>
      <c r="AB637" s="51"/>
      <c r="AC637" s="51"/>
      <c r="AE637" s="51"/>
      <c r="AF637" s="51"/>
      <c r="AK637" s="52"/>
      <c r="AL637" s="52"/>
      <c r="AM637" s="53"/>
      <c r="AN637" s="53"/>
      <c r="AO637" s="53"/>
      <c r="AP637" s="53"/>
      <c r="AQ637" s="53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</row>
    <row r="638" spans="1:62" s="11" customFormat="1">
      <c r="A638" s="6"/>
      <c r="B638" s="7"/>
      <c r="C638" s="7"/>
      <c r="D638" s="36"/>
      <c r="E638" s="36"/>
      <c r="F638" s="36"/>
      <c r="G638" s="36"/>
      <c r="H638" s="36"/>
      <c r="I638" s="36"/>
      <c r="J638" s="55"/>
      <c r="K638" s="55"/>
      <c r="L638" s="9"/>
      <c r="M638" s="9"/>
      <c r="N638" s="9"/>
      <c r="O638" s="9"/>
      <c r="P638" s="9"/>
      <c r="Q638" s="9"/>
      <c r="R638" s="9"/>
      <c r="S638" s="56"/>
      <c r="T638" s="56"/>
      <c r="V638" s="9"/>
    </row>
    <row r="639" spans="1:62" s="11" customFormat="1">
      <c r="A639" s="26">
        <v>91</v>
      </c>
      <c r="B639" s="31">
        <v>43662</v>
      </c>
      <c r="C639" s="26" t="s">
        <v>0</v>
      </c>
      <c r="D639" s="33">
        <v>2.2666725999999999E-4</v>
      </c>
      <c r="E639" s="32">
        <v>9.1547175999999998E-5</v>
      </c>
      <c r="F639" s="33">
        <v>7.2890418999999994E-5</v>
      </c>
      <c r="G639" s="32">
        <v>1.3522376E-3</v>
      </c>
      <c r="H639" s="32">
        <v>2.8830684000000001E-4</v>
      </c>
      <c r="I639" s="32"/>
      <c r="J639" s="32"/>
      <c r="K639" s="32"/>
      <c r="L639" s="9"/>
      <c r="M639" s="9"/>
      <c r="N639" s="9"/>
      <c r="O639" s="10"/>
      <c r="P639" s="9"/>
      <c r="Q639" s="9"/>
      <c r="R639" s="9"/>
      <c r="S639" s="39"/>
      <c r="T639" s="39"/>
      <c r="V639" s="40"/>
    </row>
    <row r="640" spans="1:62" s="11" customFormat="1">
      <c r="A640" s="26">
        <v>91</v>
      </c>
      <c r="B640" s="26"/>
      <c r="C640" s="7" t="s">
        <v>1</v>
      </c>
      <c r="D640" s="36">
        <v>26.574397999999999</v>
      </c>
      <c r="E640" s="36">
        <v>10.725897</v>
      </c>
      <c r="F640" s="36">
        <v>6.6330096000000006E-5</v>
      </c>
      <c r="G640" s="36">
        <v>26.261537000000001</v>
      </c>
      <c r="H640" s="36">
        <v>5.8528742999999999</v>
      </c>
      <c r="I640" s="36"/>
      <c r="J640" s="36">
        <v>0.22286871999999999</v>
      </c>
      <c r="K640" s="36">
        <v>2.4775923</v>
      </c>
      <c r="L640" s="38"/>
      <c r="M640" s="39">
        <f>LN(J640)</f>
        <v>-1.5011723804252068</v>
      </c>
      <c r="N640" s="39">
        <f>LN(K640)</f>
        <v>0.90728724182572373</v>
      </c>
      <c r="O640" s="10"/>
      <c r="P640" s="40">
        <f t="array" ref="P640:Q641">LINEST(M640:M644,N640:N644,TRUE,TRUE)</f>
        <v>-0.50968137128696878</v>
      </c>
      <c r="Q640" s="40">
        <v>-1.0387401747009439</v>
      </c>
      <c r="R640" s="9"/>
      <c r="S640" s="41">
        <f>EXP(Q640)*$S$4^P640</f>
        <v>0.21777264182066286</v>
      </c>
      <c r="T640" s="41">
        <f>S640*SQRT(Q641^2+(LN($S$4))^2*P641^2+(P640/$S$4)^2*$T$4^2-2*LN($S$4)*AVERAGE(N640:N644)*P641^2)</f>
        <v>3.7997601235102112E-5</v>
      </c>
      <c r="V640" s="19"/>
      <c r="AN640" s="42"/>
      <c r="AO640" s="43"/>
      <c r="AP640" s="43"/>
      <c r="AQ640" s="43"/>
      <c r="AS640" s="44"/>
      <c r="AT640" s="45"/>
      <c r="AU640" s="45"/>
      <c r="AV640" s="45"/>
      <c r="AW640" s="45"/>
      <c r="AX640" s="45"/>
      <c r="AY640" s="45"/>
      <c r="AZ640" s="45"/>
      <c r="BA640" s="45"/>
      <c r="BB640" s="45"/>
    </row>
    <row r="641" spans="1:62" s="11" customFormat="1">
      <c r="A641" s="26">
        <v>91</v>
      </c>
      <c r="B641" s="26"/>
      <c r="C641" s="7" t="s">
        <v>2</v>
      </c>
      <c r="D641" s="36">
        <v>23.461264</v>
      </c>
      <c r="E641" s="36">
        <v>9.4532515999999998</v>
      </c>
      <c r="F641" s="36">
        <v>5.6512779000000001E-5</v>
      </c>
      <c r="G641" s="36">
        <v>23.381416000000002</v>
      </c>
      <c r="H641" s="36">
        <v>5.2065033999999999</v>
      </c>
      <c r="I641" s="36"/>
      <c r="J641" s="36">
        <v>0.22267658000000001</v>
      </c>
      <c r="K641" s="36">
        <v>2.4818286999999999</v>
      </c>
      <c r="L641" s="38"/>
      <c r="M641" s="39">
        <f t="shared" ref="M641:M644" si="179">LN(J641)</f>
        <v>-1.5020348741465455</v>
      </c>
      <c r="N641" s="39">
        <f t="shared" ref="N641:N644" si="180">LN(K641)</f>
        <v>0.9089956674788009</v>
      </c>
      <c r="O641" s="10"/>
      <c r="P641" s="40">
        <v>1.1874575265767911E-3</v>
      </c>
      <c r="Q641" s="40">
        <v>1.0811167483276189E-3</v>
      </c>
      <c r="R641" s="9"/>
      <c r="S641" s="39"/>
      <c r="T641" s="39"/>
      <c r="V641" s="46"/>
      <c r="Y641" s="43"/>
      <c r="AB641" s="43"/>
      <c r="AE641" s="43"/>
    </row>
    <row r="642" spans="1:62" s="11" customFormat="1">
      <c r="A642" s="26">
        <v>91</v>
      </c>
      <c r="B642" s="26"/>
      <c r="C642" s="7" t="s">
        <v>3</v>
      </c>
      <c r="D642" s="36">
        <v>21.526249</v>
      </c>
      <c r="E642" s="36">
        <v>8.6619363000000007</v>
      </c>
      <c r="F642" s="36">
        <v>5.1918223999999999E-5</v>
      </c>
      <c r="G642" s="36">
        <v>21.564084000000001</v>
      </c>
      <c r="H642" s="36">
        <v>4.7985536</v>
      </c>
      <c r="I642" s="36"/>
      <c r="J642" s="36">
        <v>0.22252522999999999</v>
      </c>
      <c r="K642" s="36">
        <v>2.4851568999999998</v>
      </c>
      <c r="L642" s="38"/>
      <c r="M642" s="39">
        <f t="shared" si="179"/>
        <v>-1.5027147905459448</v>
      </c>
      <c r="N642" s="39">
        <f t="shared" si="180"/>
        <v>0.91033579638841777</v>
      </c>
      <c r="O642" s="10"/>
      <c r="P642" s="47">
        <f>ABS(P641/P640)</f>
        <v>2.3298036645491016E-3</v>
      </c>
      <c r="Q642" s="47">
        <f>ABS(Q641/Q640)</f>
        <v>1.0407961246313355E-3</v>
      </c>
      <c r="R642" s="9"/>
      <c r="S642" s="39"/>
      <c r="T642" s="39"/>
      <c r="V642" s="46"/>
      <c r="W642" s="48"/>
      <c r="Y642" s="48"/>
      <c r="Z642" s="48"/>
      <c r="AB642" s="48"/>
      <c r="AC642" s="48"/>
      <c r="AE642" s="48"/>
      <c r="AF642" s="48"/>
      <c r="AM642" s="48"/>
      <c r="AN642" s="48"/>
      <c r="AR642" s="49"/>
      <c r="BA642" s="43"/>
      <c r="BB642" s="43"/>
    </row>
    <row r="643" spans="1:62" s="11" customFormat="1">
      <c r="A643" s="26">
        <v>91</v>
      </c>
      <c r="B643" s="26"/>
      <c r="C643" s="7" t="s">
        <v>4</v>
      </c>
      <c r="D643" s="36">
        <v>18.690514</v>
      </c>
      <c r="E643" s="36">
        <v>7.5073656</v>
      </c>
      <c r="F643" s="36">
        <v>4.1889913000000002E-5</v>
      </c>
      <c r="G643" s="36">
        <v>18.802453</v>
      </c>
      <c r="H643" s="36">
        <v>4.1801444999999999</v>
      </c>
      <c r="I643" s="36"/>
      <c r="J643" s="36">
        <v>0.22231825999999999</v>
      </c>
      <c r="K643" s="36">
        <v>2.4896425</v>
      </c>
      <c r="L643" s="38"/>
      <c r="M643" s="39">
        <f t="shared" si="179"/>
        <v>-1.5036453201348317</v>
      </c>
      <c r="N643" s="39">
        <f t="shared" si="180"/>
        <v>0.91213912587165147</v>
      </c>
      <c r="O643" s="10"/>
      <c r="P643" s="50"/>
      <c r="Q643" s="50"/>
      <c r="R643" s="9"/>
      <c r="S643" s="39"/>
      <c r="T643" s="39"/>
      <c r="V643" s="46"/>
      <c r="W643" s="51"/>
      <c r="Y643" s="51"/>
      <c r="Z643" s="51"/>
      <c r="AB643" s="51"/>
      <c r="AC643" s="51"/>
      <c r="AE643" s="51"/>
      <c r="AF643" s="51"/>
      <c r="AK643" s="52"/>
      <c r="AL643" s="52"/>
      <c r="AM643" s="53"/>
      <c r="AN643" s="53"/>
      <c r="AO643" s="53"/>
      <c r="AP643" s="53"/>
      <c r="AQ643" s="53"/>
    </row>
    <row r="644" spans="1:62" s="11" customFormat="1">
      <c r="A644" s="26">
        <v>91</v>
      </c>
      <c r="B644" s="26"/>
      <c r="C644" s="7" t="s">
        <v>5</v>
      </c>
      <c r="D644" s="36">
        <v>16.294774</v>
      </c>
      <c r="E644" s="36">
        <v>6.5364142999999997</v>
      </c>
      <c r="F644" s="36">
        <v>3.3704554000000003E-5</v>
      </c>
      <c r="G644" s="36">
        <v>16.409656999999999</v>
      </c>
      <c r="H644" s="36">
        <v>3.6457329000000001</v>
      </c>
      <c r="I644" s="36"/>
      <c r="J644" s="36">
        <v>0.22216936000000001</v>
      </c>
      <c r="K644" s="36">
        <v>2.4929389</v>
      </c>
      <c r="L644" s="54"/>
      <c r="M644" s="39">
        <f t="shared" si="179"/>
        <v>-1.5043153050742091</v>
      </c>
      <c r="N644" s="39">
        <f t="shared" si="180"/>
        <v>0.91346229561693193</v>
      </c>
      <c r="O644" s="10"/>
      <c r="R644" s="9"/>
      <c r="S644" s="39"/>
      <c r="T644" s="39"/>
      <c r="V644" s="46"/>
      <c r="W644" s="51"/>
      <c r="Y644" s="51"/>
      <c r="Z644" s="51"/>
      <c r="AB644" s="51"/>
      <c r="AC644" s="51"/>
      <c r="AE644" s="51"/>
      <c r="AF644" s="51"/>
      <c r="AK644" s="52"/>
      <c r="AL644" s="52"/>
      <c r="AM644" s="53"/>
      <c r="AN644" s="53"/>
      <c r="AO644" s="53"/>
      <c r="AP644" s="53"/>
      <c r="AQ644" s="53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</row>
    <row r="645" spans="1:62" s="11" customFormat="1">
      <c r="A645" s="6"/>
      <c r="B645" s="7"/>
      <c r="C645" s="7"/>
      <c r="D645" s="36"/>
      <c r="E645" s="36"/>
      <c r="F645" s="36"/>
      <c r="G645" s="36"/>
      <c r="H645" s="36"/>
      <c r="I645" s="36"/>
      <c r="J645" s="55"/>
      <c r="K645" s="55"/>
      <c r="L645" s="9"/>
      <c r="M645" s="9"/>
      <c r="N645" s="9"/>
      <c r="O645" s="9"/>
      <c r="P645" s="9"/>
      <c r="Q645" s="9"/>
      <c r="R645" s="9"/>
      <c r="S645" s="56"/>
      <c r="T645" s="56"/>
      <c r="V645" s="9"/>
    </row>
    <row r="646" spans="1:62" s="11" customFormat="1">
      <c r="A646" s="26">
        <v>92</v>
      </c>
      <c r="B646" s="31">
        <v>43662</v>
      </c>
      <c r="C646" s="26" t="s">
        <v>0</v>
      </c>
      <c r="D646" s="33">
        <v>2.2666725999999999E-4</v>
      </c>
      <c r="E646" s="32">
        <v>9.1547175999999998E-5</v>
      </c>
      <c r="F646" s="33">
        <v>7.2890418999999994E-5</v>
      </c>
      <c r="G646" s="32">
        <v>1.3522376E-3</v>
      </c>
      <c r="H646" s="32">
        <v>2.8830684000000001E-4</v>
      </c>
      <c r="I646" s="32"/>
      <c r="J646" s="32"/>
      <c r="K646" s="32"/>
      <c r="L646" s="9"/>
      <c r="M646" s="9"/>
      <c r="N646" s="9"/>
      <c r="O646" s="10"/>
      <c r="P646" s="9"/>
      <c r="Q646" s="9"/>
      <c r="R646" s="9"/>
      <c r="S646" s="39"/>
      <c r="T646" s="39"/>
      <c r="V646" s="40"/>
    </row>
    <row r="647" spans="1:62" s="11" customFormat="1">
      <c r="A647" s="26">
        <v>92</v>
      </c>
      <c r="B647" s="26"/>
      <c r="C647" s="7" t="s">
        <v>1</v>
      </c>
      <c r="D647" s="36">
        <v>26.772856999999998</v>
      </c>
      <c r="E647" s="36">
        <v>10.807766000000001</v>
      </c>
      <c r="F647" s="36">
        <v>6.7677038000000007E-5</v>
      </c>
      <c r="G647" s="36">
        <v>26.435037999999999</v>
      </c>
      <c r="H647" s="36">
        <v>5.8920024</v>
      </c>
      <c r="I647" s="36"/>
      <c r="J647" s="36">
        <v>0.2228861</v>
      </c>
      <c r="K647" s="36">
        <v>2.4771885</v>
      </c>
      <c r="L647" s="38"/>
      <c r="M647" s="39">
        <f>LN(J647)</f>
        <v>-1.5010944003373692</v>
      </c>
      <c r="N647" s="39">
        <f>LN(K647)</f>
        <v>0.90712424773286948</v>
      </c>
      <c r="O647" s="10"/>
      <c r="P647" s="40">
        <f t="array" ref="P647:Q648">LINEST(M647:M651,N647:N651,TRUE,TRUE)</f>
        <v>-0.50639450544474196</v>
      </c>
      <c r="Q647" s="40">
        <v>-1.0417256118228257</v>
      </c>
      <c r="R647" s="9"/>
      <c r="S647" s="41">
        <f>EXP(Q647)*$S$4^P647</f>
        <v>0.21780441628134639</v>
      </c>
      <c r="T647" s="41">
        <f>S647*SQRT(Q648^2+(LN($S$4))^2*P648^2+(P647/$S$4)^2*$T$4^2-2*LN($S$4)*AVERAGE(N647:N651)*P648^2)</f>
        <v>3.8334373581502372E-5</v>
      </c>
      <c r="V647" s="19"/>
      <c r="AN647" s="42"/>
      <c r="AO647" s="43"/>
      <c r="AP647" s="43"/>
      <c r="AQ647" s="43"/>
      <c r="AS647" s="44"/>
      <c r="AT647" s="45"/>
      <c r="AU647" s="45"/>
      <c r="AV647" s="45"/>
      <c r="AW647" s="45"/>
      <c r="AX647" s="45"/>
      <c r="AY647" s="45"/>
      <c r="AZ647" s="45"/>
      <c r="BA647" s="45"/>
      <c r="BB647" s="45"/>
    </row>
    <row r="648" spans="1:62" s="11" customFormat="1">
      <c r="A648" s="26">
        <v>92</v>
      </c>
      <c r="B648" s="26"/>
      <c r="C648" s="7" t="s">
        <v>2</v>
      </c>
      <c r="D648" s="36">
        <v>23.529197</v>
      </c>
      <c r="E648" s="36">
        <v>9.4805852999999995</v>
      </c>
      <c r="F648" s="36">
        <v>6.5334772999999996E-5</v>
      </c>
      <c r="G648" s="36">
        <v>23.464191</v>
      </c>
      <c r="H648" s="36">
        <v>5.2249468999999999</v>
      </c>
      <c r="I648" s="36"/>
      <c r="J648" s="36">
        <v>0.22267709999999999</v>
      </c>
      <c r="K648" s="36">
        <v>2.4818387</v>
      </c>
      <c r="L648" s="38"/>
      <c r="M648" s="39">
        <f t="shared" ref="M648:M651" si="181">LN(J648)</f>
        <v>-1.5020325389238975</v>
      </c>
      <c r="N648" s="39">
        <f t="shared" ref="N648:N651" si="182">LN(K648)</f>
        <v>0.90899969675763614</v>
      </c>
      <c r="O648" s="10"/>
      <c r="P648" s="40">
        <v>1.3729562942983509E-3</v>
      </c>
      <c r="Q648" s="40">
        <v>1.2496320822727497E-3</v>
      </c>
      <c r="R648" s="9"/>
      <c r="S648" s="39"/>
      <c r="T648" s="39"/>
      <c r="V648" s="46"/>
      <c r="Y648" s="43"/>
      <c r="AB648" s="43"/>
      <c r="AE648" s="43"/>
    </row>
    <row r="649" spans="1:62" s="11" customFormat="1">
      <c r="A649" s="26">
        <v>92</v>
      </c>
      <c r="B649" s="26"/>
      <c r="C649" s="7" t="s">
        <v>3</v>
      </c>
      <c r="D649" s="36">
        <v>22.190947999999999</v>
      </c>
      <c r="E649" s="36">
        <v>8.9338987000000003</v>
      </c>
      <c r="F649" s="36">
        <v>5.7637945999999998E-5</v>
      </c>
      <c r="G649" s="36">
        <v>22.209852000000001</v>
      </c>
      <c r="H649" s="36">
        <v>4.9435446000000001</v>
      </c>
      <c r="I649" s="36"/>
      <c r="J649" s="36">
        <v>0.22258338</v>
      </c>
      <c r="K649" s="36">
        <v>2.4839047999999999</v>
      </c>
      <c r="L649" s="38"/>
      <c r="M649" s="39">
        <f t="shared" si="181"/>
        <v>-1.5024535060008948</v>
      </c>
      <c r="N649" s="39">
        <f t="shared" si="182"/>
        <v>0.90983183805499634</v>
      </c>
      <c r="O649" s="10"/>
      <c r="P649" s="47">
        <f>ABS(P648/P647)</f>
        <v>2.7112385295186988E-3</v>
      </c>
      <c r="Q649" s="47">
        <f>ABS(Q648/Q647)</f>
        <v>1.1995789179898594E-3</v>
      </c>
      <c r="R649" s="9"/>
      <c r="S649" s="39"/>
      <c r="T649" s="39"/>
      <c r="V649" s="46"/>
      <c r="W649" s="48"/>
      <c r="Y649" s="48"/>
      <c r="Z649" s="48"/>
      <c r="AB649" s="48"/>
      <c r="AC649" s="48"/>
      <c r="AE649" s="48"/>
      <c r="AF649" s="48"/>
      <c r="AM649" s="48"/>
      <c r="AN649" s="48"/>
      <c r="AR649" s="49"/>
      <c r="BA649" s="43"/>
      <c r="BB649" s="43"/>
    </row>
    <row r="650" spans="1:62" s="11" customFormat="1">
      <c r="A650" s="26">
        <v>92</v>
      </c>
      <c r="B650" s="26"/>
      <c r="C650" s="7" t="s">
        <v>4</v>
      </c>
      <c r="D650" s="36">
        <v>18.847396</v>
      </c>
      <c r="E650" s="36">
        <v>7.5727772</v>
      </c>
      <c r="F650" s="36">
        <v>4.4434739000000003E-5</v>
      </c>
      <c r="G650" s="36">
        <v>18.967503000000001</v>
      </c>
      <c r="H650" s="36">
        <v>4.2175682999999999</v>
      </c>
      <c r="I650" s="36"/>
      <c r="J650" s="36">
        <v>0.22235706999999999</v>
      </c>
      <c r="K650" s="36">
        <v>2.4888476000000002</v>
      </c>
      <c r="L650" s="38"/>
      <c r="M650" s="39">
        <f t="shared" si="181"/>
        <v>-1.5034707658140487</v>
      </c>
      <c r="N650" s="39">
        <f t="shared" si="182"/>
        <v>0.91181979210145681</v>
      </c>
      <c r="O650" s="10"/>
      <c r="P650" s="50"/>
      <c r="Q650" s="50"/>
      <c r="R650" s="9"/>
      <c r="S650" s="39"/>
      <c r="T650" s="39"/>
      <c r="V650" s="46"/>
      <c r="W650" s="51"/>
      <c r="Y650" s="51"/>
      <c r="Z650" s="51"/>
      <c r="AB650" s="51"/>
      <c r="AC650" s="51"/>
      <c r="AE650" s="51"/>
      <c r="AF650" s="51"/>
      <c r="AK650" s="52"/>
      <c r="AL650" s="52"/>
      <c r="AM650" s="53"/>
      <c r="AN650" s="53"/>
      <c r="AO650" s="53"/>
      <c r="AP650" s="53"/>
      <c r="AQ650" s="53"/>
    </row>
    <row r="651" spans="1:62" s="11" customFormat="1">
      <c r="A651" s="26">
        <v>92</v>
      </c>
      <c r="B651" s="26"/>
      <c r="C651" s="7" t="s">
        <v>5</v>
      </c>
      <c r="D651" s="36">
        <v>16.834019000000001</v>
      </c>
      <c r="E651" s="36">
        <v>6.7551914000000002</v>
      </c>
      <c r="F651" s="36">
        <v>3.6698542000000003E-5</v>
      </c>
      <c r="G651" s="36">
        <v>16.967981999999999</v>
      </c>
      <c r="H651" s="36">
        <v>3.7705375999999999</v>
      </c>
      <c r="I651" s="36"/>
      <c r="J651" s="36">
        <v>0.22221458999999999</v>
      </c>
      <c r="K651" s="36">
        <v>2.4920187</v>
      </c>
      <c r="L651" s="54"/>
      <c r="M651" s="39">
        <f t="shared" si="181"/>
        <v>-1.504111742366077</v>
      </c>
      <c r="N651" s="39">
        <f t="shared" si="182"/>
        <v>0.91309310490989282</v>
      </c>
      <c r="O651" s="10"/>
      <c r="R651" s="9"/>
      <c r="S651" s="39"/>
      <c r="T651" s="39"/>
      <c r="V651" s="46"/>
      <c r="W651" s="51"/>
      <c r="Y651" s="51"/>
      <c r="Z651" s="51"/>
      <c r="AB651" s="51"/>
      <c r="AC651" s="51"/>
      <c r="AE651" s="51"/>
      <c r="AF651" s="51"/>
      <c r="AK651" s="52"/>
      <c r="AL651" s="52"/>
      <c r="AM651" s="53"/>
      <c r="AN651" s="53"/>
      <c r="AO651" s="53"/>
      <c r="AP651" s="53"/>
      <c r="AQ651" s="53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</row>
    <row r="652" spans="1:62" s="11" customFormat="1">
      <c r="A652" s="6"/>
      <c r="B652" s="7"/>
      <c r="C652" s="7"/>
      <c r="D652" s="36"/>
      <c r="E652" s="36"/>
      <c r="F652" s="36"/>
      <c r="G652" s="36"/>
      <c r="H652" s="36"/>
      <c r="I652" s="36"/>
      <c r="J652" s="36"/>
      <c r="K652" s="36"/>
      <c r="L652" s="9"/>
      <c r="M652" s="9"/>
      <c r="N652" s="9"/>
      <c r="O652" s="9"/>
      <c r="P652" s="9"/>
      <c r="Q652" s="9"/>
      <c r="R652" s="9"/>
      <c r="S652" s="56"/>
      <c r="T652" s="56"/>
      <c r="V652" s="9"/>
    </row>
    <row r="653" spans="1:62" s="11" customFormat="1">
      <c r="A653" s="6">
        <v>93</v>
      </c>
      <c r="B653" s="31">
        <v>43663</v>
      </c>
      <c r="C653" s="26" t="s">
        <v>0</v>
      </c>
      <c r="D653" s="33">
        <v>2.5173533000000001E-3</v>
      </c>
      <c r="E653" s="32">
        <v>9.7544964999999998E-4</v>
      </c>
      <c r="F653" s="33">
        <v>2.5910894999999999E-5</v>
      </c>
      <c r="G653" s="32">
        <v>1.6122198999999999E-3</v>
      </c>
      <c r="H653" s="32">
        <v>3.3765188999999998E-4</v>
      </c>
      <c r="I653" s="32"/>
      <c r="J653" s="32"/>
      <c r="K653" s="32"/>
      <c r="L653" s="9"/>
      <c r="M653" s="9"/>
      <c r="N653" s="9"/>
      <c r="O653" s="10"/>
      <c r="P653" s="9"/>
      <c r="Q653" s="9"/>
      <c r="R653" s="9"/>
      <c r="S653" s="39"/>
      <c r="T653" s="39"/>
      <c r="V653" s="40"/>
    </row>
    <row r="654" spans="1:62" s="11" customFormat="1">
      <c r="A654" s="6">
        <v>93</v>
      </c>
      <c r="B654" s="7"/>
      <c r="C654" s="7" t="s">
        <v>1</v>
      </c>
      <c r="D654" s="36">
        <v>25.344389</v>
      </c>
      <c r="E654" s="36">
        <v>10.28036</v>
      </c>
      <c r="F654" s="33">
        <v>1.1308298E-4</v>
      </c>
      <c r="G654" s="36">
        <v>25.2804</v>
      </c>
      <c r="H654" s="36">
        <v>5.6477813000000001</v>
      </c>
      <c r="I654" s="36"/>
      <c r="J654" s="36">
        <v>0.22340547999999999</v>
      </c>
      <c r="K654" s="36">
        <v>2.4653227000000002</v>
      </c>
      <c r="L654" s="38"/>
      <c r="M654" s="39">
        <f>LN(J654)</f>
        <v>-1.4987668626568447</v>
      </c>
      <c r="N654" s="39">
        <f>LN(K654)</f>
        <v>0.90232271170522815</v>
      </c>
      <c r="O654" s="10"/>
      <c r="P654" s="40">
        <f t="array" ref="P654:Q655">LINEST(M654:M658,N654:N658,TRUE,TRUE)</f>
        <v>-0.50799786224609056</v>
      </c>
      <c r="Q654" s="40">
        <v>-1.0403731961932849</v>
      </c>
      <c r="R654" s="9"/>
      <c r="S654" s="41">
        <f>EXP(Q654)*$S$4^P654</f>
        <v>0.2177662883472789</v>
      </c>
      <c r="T654" s="41">
        <f>S654*SQRT(Q655^2+(LN($S$4))^2*P655^2+(P654/$S$4)^2*$T$4^2-2*LN($S$4)*AVERAGE(N654:N658)*P655^2)</f>
        <v>4.8653547324298442E-5</v>
      </c>
      <c r="V654" s="19"/>
      <c r="AN654" s="42"/>
      <c r="AO654" s="43"/>
      <c r="AP654" s="43"/>
      <c r="AQ654" s="43"/>
      <c r="AS654" s="44"/>
      <c r="AT654" s="45"/>
      <c r="AU654" s="45"/>
      <c r="AV654" s="45"/>
      <c r="AW654" s="45"/>
      <c r="AX654" s="45"/>
      <c r="AY654" s="45"/>
      <c r="AZ654" s="45"/>
      <c r="BA654" s="45"/>
      <c r="BB654" s="45"/>
    </row>
    <row r="655" spans="1:62" s="11" customFormat="1">
      <c r="A655" s="6">
        <v>93</v>
      </c>
      <c r="B655" s="7"/>
      <c r="C655" s="7" t="s">
        <v>2</v>
      </c>
      <c r="D655" s="36">
        <v>23.990036</v>
      </c>
      <c r="E655" s="36">
        <v>9.7184840999999995</v>
      </c>
      <c r="F655" s="33">
        <v>1.153057E-4</v>
      </c>
      <c r="G655" s="36">
        <v>24.089759000000001</v>
      </c>
      <c r="H655" s="36">
        <v>5.3784118999999997</v>
      </c>
      <c r="I655" s="36"/>
      <c r="J655" s="36">
        <v>0.22326524</v>
      </c>
      <c r="K655" s="36">
        <v>2.4685011000000001</v>
      </c>
      <c r="L655" s="38"/>
      <c r="M655" s="39">
        <f t="shared" ref="M655:M658" si="183">LN(J655)</f>
        <v>-1.4993947972777129</v>
      </c>
      <c r="N655" s="39">
        <f t="shared" ref="N655:N658" si="184">LN(K655)</f>
        <v>0.9036111243314271</v>
      </c>
      <c r="O655" s="10"/>
      <c r="P655" s="40">
        <v>3.1326336623895032E-3</v>
      </c>
      <c r="Q655" s="40">
        <v>2.8356275014391106E-3</v>
      </c>
      <c r="R655" s="9"/>
      <c r="S655" s="39"/>
      <c r="T655" s="39"/>
      <c r="V655" s="46"/>
      <c r="Y655" s="43"/>
      <c r="AB655" s="43"/>
      <c r="AE655" s="43"/>
    </row>
    <row r="656" spans="1:62" s="11" customFormat="1">
      <c r="A656" s="6">
        <v>93</v>
      </c>
      <c r="B656" s="7"/>
      <c r="C656" s="7" t="s">
        <v>3</v>
      </c>
      <c r="D656" s="36">
        <v>22.246281</v>
      </c>
      <c r="E656" s="36">
        <v>8.9985675000000001</v>
      </c>
      <c r="F656" s="33">
        <v>1.1439804E-4</v>
      </c>
      <c r="G656" s="36">
        <v>22.531130000000001</v>
      </c>
      <c r="H656" s="36">
        <v>5.0265817000000004</v>
      </c>
      <c r="I656" s="36"/>
      <c r="J656" s="36">
        <v>0.22309501000000001</v>
      </c>
      <c r="K656" s="36">
        <v>2.4722032999999999</v>
      </c>
      <c r="L656" s="38"/>
      <c r="M656" s="39">
        <f t="shared" si="183"/>
        <v>-1.5001575444455131</v>
      </c>
      <c r="N656" s="39">
        <f t="shared" si="184"/>
        <v>0.90510977731415398</v>
      </c>
      <c r="O656" s="10"/>
      <c r="P656" s="47">
        <f>ABS(P655/P654)</f>
        <v>6.1666276478776882E-3</v>
      </c>
      <c r="Q656" s="47">
        <f>ABS(Q655/Q654)</f>
        <v>2.7255868488487048E-3</v>
      </c>
      <c r="R656" s="9"/>
      <c r="S656" s="39"/>
      <c r="T656" s="39"/>
      <c r="V656" s="46"/>
      <c r="W656" s="48"/>
      <c r="Y656" s="48"/>
      <c r="Z656" s="48"/>
      <c r="AB656" s="48"/>
      <c r="AC656" s="48"/>
      <c r="AE656" s="48"/>
      <c r="AF656" s="48"/>
      <c r="AM656" s="48"/>
      <c r="AN656" s="48"/>
      <c r="AR656" s="49"/>
      <c r="BA656" s="43"/>
      <c r="BB656" s="43"/>
    </row>
    <row r="657" spans="1:62" s="11" customFormat="1">
      <c r="A657" s="6">
        <v>93</v>
      </c>
      <c r="B657" s="7"/>
      <c r="C657" s="7" t="s">
        <v>4</v>
      </c>
      <c r="D657" s="36">
        <v>19.730581999999998</v>
      </c>
      <c r="E657" s="36">
        <v>7.9689550000000002</v>
      </c>
      <c r="F657" s="33">
        <v>1.0112948000000001E-4</v>
      </c>
      <c r="G657" s="36">
        <v>20.114806999999999</v>
      </c>
      <c r="H657" s="36">
        <v>4.4840707999999996</v>
      </c>
      <c r="I657" s="36"/>
      <c r="J657" s="36">
        <v>0.22292389000000001</v>
      </c>
      <c r="K657" s="36">
        <v>2.4759300999999998</v>
      </c>
      <c r="L657" s="38"/>
      <c r="M657" s="39">
        <f t="shared" si="183"/>
        <v>-1.5009248662267025</v>
      </c>
      <c r="N657" s="39">
        <f t="shared" si="184"/>
        <v>0.90661612340607634</v>
      </c>
      <c r="O657" s="10"/>
      <c r="P657" s="50"/>
      <c r="Q657" s="50"/>
      <c r="R657" s="9"/>
      <c r="S657" s="39"/>
      <c r="T657" s="39"/>
      <c r="V657" s="46"/>
      <c r="W657" s="51"/>
      <c r="Y657" s="51"/>
      <c r="Z657" s="51"/>
      <c r="AB657" s="51"/>
      <c r="AC657" s="51"/>
      <c r="AE657" s="51"/>
      <c r="AF657" s="51"/>
      <c r="AK657" s="52"/>
      <c r="AL657" s="52"/>
      <c r="AM657" s="53"/>
      <c r="AN657" s="53"/>
      <c r="AO657" s="53"/>
      <c r="AP657" s="53"/>
      <c r="AQ657" s="53"/>
    </row>
    <row r="658" spans="1:62" s="11" customFormat="1">
      <c r="A658" s="6">
        <v>93</v>
      </c>
      <c r="B658" s="7"/>
      <c r="C658" s="7" t="s">
        <v>5</v>
      </c>
      <c r="D658" s="36">
        <v>17.688737</v>
      </c>
      <c r="E658" s="36">
        <v>7.1324772999999997</v>
      </c>
      <c r="F658" s="33">
        <v>1.1183491E-4</v>
      </c>
      <c r="G658" s="36">
        <v>18.127538000000001</v>
      </c>
      <c r="H658" s="36">
        <v>4.0375911000000002</v>
      </c>
      <c r="I658" s="36"/>
      <c r="J658" s="36">
        <v>0.22273164000000001</v>
      </c>
      <c r="K658" s="36">
        <v>2.4800434999999998</v>
      </c>
      <c r="L658" s="54"/>
      <c r="M658" s="39">
        <f t="shared" si="183"/>
        <v>-1.5017876402707071</v>
      </c>
      <c r="N658" s="39">
        <f t="shared" si="184"/>
        <v>0.90827610034564177</v>
      </c>
      <c r="O658" s="10"/>
      <c r="R658" s="9"/>
      <c r="S658" s="39"/>
      <c r="T658" s="39"/>
      <c r="V658" s="46"/>
      <c r="W658" s="51"/>
      <c r="Y658" s="51"/>
      <c r="Z658" s="51"/>
      <c r="AB658" s="51"/>
      <c r="AC658" s="51"/>
      <c r="AE658" s="51"/>
      <c r="AF658" s="51"/>
      <c r="AK658" s="52"/>
      <c r="AL658" s="52"/>
      <c r="AM658" s="53"/>
      <c r="AN658" s="53"/>
      <c r="AO658" s="53"/>
      <c r="AP658" s="53"/>
      <c r="AQ658" s="53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</row>
    <row r="659" spans="1:62" s="11" customFormat="1">
      <c r="A659" s="6"/>
      <c r="B659" s="7"/>
      <c r="C659" s="7"/>
      <c r="D659" s="36"/>
      <c r="E659" s="36"/>
      <c r="F659" s="36"/>
      <c r="G659" s="36"/>
      <c r="H659" s="36"/>
      <c r="I659" s="36"/>
      <c r="J659" s="36"/>
      <c r="K659" s="36"/>
      <c r="L659" s="9"/>
      <c r="M659" s="9"/>
      <c r="N659" s="9"/>
      <c r="O659" s="9"/>
      <c r="P659" s="9"/>
      <c r="Q659" s="9"/>
      <c r="R659" s="9"/>
      <c r="S659" s="56"/>
      <c r="T659" s="56"/>
      <c r="V659" s="9"/>
    </row>
    <row r="660" spans="1:62" s="11" customFormat="1">
      <c r="A660" s="6">
        <v>94</v>
      </c>
      <c r="B660" s="31">
        <v>43663</v>
      </c>
      <c r="C660" s="26" t="s">
        <v>0</v>
      </c>
      <c r="D660" s="33">
        <v>2.5173533000000001E-3</v>
      </c>
      <c r="E660" s="32">
        <v>9.7544964999999998E-4</v>
      </c>
      <c r="F660" s="33">
        <v>2.5910894999999999E-5</v>
      </c>
      <c r="G660" s="32">
        <v>1.6122198999999999E-3</v>
      </c>
      <c r="H660" s="32">
        <v>3.3765188999999998E-4</v>
      </c>
      <c r="I660" s="32"/>
      <c r="J660" s="32"/>
      <c r="K660" s="32"/>
      <c r="L660" s="9"/>
      <c r="M660" s="9"/>
      <c r="N660" s="9"/>
      <c r="O660" s="10"/>
      <c r="P660" s="9"/>
      <c r="Q660" s="9"/>
      <c r="R660" s="9"/>
      <c r="S660" s="39"/>
      <c r="T660" s="39"/>
      <c r="V660" s="40"/>
    </row>
    <row r="661" spans="1:62" s="11" customFormat="1">
      <c r="A661" s="6">
        <v>94</v>
      </c>
      <c r="B661" s="7"/>
      <c r="C661" s="7" t="s">
        <v>1</v>
      </c>
      <c r="D661" s="36">
        <v>26.205731</v>
      </c>
      <c r="E661" s="36">
        <v>10.622211</v>
      </c>
      <c r="F661" s="33">
        <v>1.2342251999999999E-4</v>
      </c>
      <c r="G661" s="36">
        <v>26.016805999999999</v>
      </c>
      <c r="H661" s="36">
        <v>5.8103752999999996</v>
      </c>
      <c r="I661" s="36"/>
      <c r="J661" s="36">
        <v>0.22333138999999999</v>
      </c>
      <c r="K661" s="36">
        <v>2.4670746000000001</v>
      </c>
      <c r="L661" s="38"/>
      <c r="M661" s="39">
        <f>LN(J661)</f>
        <v>-1.4990985567956305</v>
      </c>
      <c r="N661" s="39">
        <f>LN(K661)</f>
        <v>0.90303307624689633</v>
      </c>
      <c r="O661" s="10"/>
      <c r="P661" s="40">
        <f t="array" ref="P661:Q662">LINEST(M661:M665,N661:N665,TRUE,TRUE)</f>
        <v>-0.50700547168921606</v>
      </c>
      <c r="Q661" s="40">
        <v>-1.0412451959596969</v>
      </c>
      <c r="R661" s="9"/>
      <c r="S661" s="41">
        <f>EXP(Q661)*$S$4^P661</f>
        <v>0.21778227981435608</v>
      </c>
      <c r="T661" s="41">
        <f>S661*SQRT(Q662^2+(LN($S$4))^2*P662^2+(P661/$S$4)^2*$T$4^2-2*LN($S$4)*AVERAGE(N661:N665)*P662^2)</f>
        <v>4.3778168127413494E-5</v>
      </c>
      <c r="V661" s="19"/>
      <c r="AN661" s="42"/>
      <c r="AO661" s="43"/>
      <c r="AP661" s="43"/>
      <c r="AQ661" s="43"/>
      <c r="AS661" s="44"/>
      <c r="AT661" s="45"/>
      <c r="AU661" s="45"/>
      <c r="AV661" s="45"/>
      <c r="AW661" s="45"/>
      <c r="AX661" s="45"/>
      <c r="AY661" s="45"/>
      <c r="AZ661" s="45"/>
      <c r="BA661" s="45"/>
      <c r="BB661" s="45"/>
    </row>
    <row r="662" spans="1:62" s="11" customFormat="1">
      <c r="A662" s="6">
        <v>94</v>
      </c>
      <c r="B662" s="7"/>
      <c r="C662" s="7" t="s">
        <v>2</v>
      </c>
      <c r="D662" s="36">
        <v>23.859054</v>
      </c>
      <c r="E662" s="36">
        <v>9.6547254000000002</v>
      </c>
      <c r="F662" s="33">
        <v>1.1907652000000001E-4</v>
      </c>
      <c r="G662" s="36">
        <v>23.958517000000001</v>
      </c>
      <c r="H662" s="36">
        <v>5.3462285999999999</v>
      </c>
      <c r="I662" s="36"/>
      <c r="J662" s="36">
        <v>0.22314473000000001</v>
      </c>
      <c r="K662" s="36">
        <v>2.4712413999999998</v>
      </c>
      <c r="L662" s="38"/>
      <c r="M662" s="39">
        <f t="shared" ref="M662:M665" si="185">LN(J662)</f>
        <v>-1.4999347045872533</v>
      </c>
      <c r="N662" s="39">
        <f t="shared" ref="N662:N665" si="186">LN(K662)</f>
        <v>0.90472061547640159</v>
      </c>
      <c r="O662" s="10"/>
      <c r="P662" s="40">
        <v>2.422083923885248E-3</v>
      </c>
      <c r="Q662" s="40">
        <v>2.1945495068037041E-3</v>
      </c>
      <c r="R662" s="9"/>
      <c r="S662" s="39"/>
      <c r="T662" s="39"/>
      <c r="V662" s="46"/>
      <c r="Y662" s="43"/>
      <c r="AB662" s="43"/>
      <c r="AE662" s="43"/>
    </row>
    <row r="663" spans="1:62" s="11" customFormat="1">
      <c r="A663" s="6">
        <v>94</v>
      </c>
      <c r="B663" s="7"/>
      <c r="C663" s="7" t="s">
        <v>3</v>
      </c>
      <c r="D663" s="36">
        <v>22.405951999999999</v>
      </c>
      <c r="E663" s="36">
        <v>9.0566142000000003</v>
      </c>
      <c r="F663" s="33">
        <v>1.1188199E-4</v>
      </c>
      <c r="G663" s="36">
        <v>22.626933999999999</v>
      </c>
      <c r="H663" s="36">
        <v>5.0462255999999996</v>
      </c>
      <c r="I663" s="36"/>
      <c r="J663" s="36">
        <v>0.22301857999999999</v>
      </c>
      <c r="K663" s="36">
        <v>2.4739882999999998</v>
      </c>
      <c r="L663" s="38"/>
      <c r="M663" s="39">
        <f t="shared" si="185"/>
        <v>-1.500500192607152</v>
      </c>
      <c r="N663" s="39">
        <f t="shared" si="186"/>
        <v>0.90583154477560501</v>
      </c>
      <c r="O663" s="10"/>
      <c r="P663" s="47">
        <f>ABS(P662/P661)</f>
        <v>4.7772342886467619E-3</v>
      </c>
      <c r="Q663" s="47">
        <f>ABS(Q662/Q661)</f>
        <v>2.1076202947385774E-3</v>
      </c>
      <c r="R663" s="9"/>
      <c r="S663" s="39"/>
      <c r="T663" s="39"/>
      <c r="V663" s="46"/>
      <c r="W663" s="48"/>
      <c r="Y663" s="48"/>
      <c r="Z663" s="48"/>
      <c r="AB663" s="48"/>
      <c r="AC663" s="48"/>
      <c r="AE663" s="48"/>
      <c r="AF663" s="48"/>
      <c r="AM663" s="48"/>
      <c r="AN663" s="48"/>
      <c r="AR663" s="49"/>
      <c r="BA663" s="43"/>
      <c r="BB663" s="43"/>
    </row>
    <row r="664" spans="1:62" s="11" customFormat="1">
      <c r="A664" s="6">
        <v>94</v>
      </c>
      <c r="B664" s="7"/>
      <c r="C664" s="7" t="s">
        <v>4</v>
      </c>
      <c r="D664" s="36">
        <v>19.085501000000001</v>
      </c>
      <c r="E664" s="36">
        <v>7.6988487000000001</v>
      </c>
      <c r="F664" s="33">
        <v>1.1223827E-4</v>
      </c>
      <c r="G664" s="36">
        <v>19.440643000000001</v>
      </c>
      <c r="H664" s="36">
        <v>4.3311679999999999</v>
      </c>
      <c r="I664" s="36"/>
      <c r="J664" s="36">
        <v>0.22278935</v>
      </c>
      <c r="K664" s="36">
        <v>2.4790090999999999</v>
      </c>
      <c r="L664" s="38"/>
      <c r="M664" s="39">
        <f t="shared" si="185"/>
        <v>-1.5015285727896317</v>
      </c>
      <c r="N664" s="39">
        <f t="shared" si="186"/>
        <v>0.90785892388133005</v>
      </c>
      <c r="O664" s="10"/>
      <c r="R664" s="9"/>
      <c r="S664" s="39"/>
      <c r="T664" s="39"/>
      <c r="V664" s="46"/>
      <c r="W664" s="51"/>
      <c r="Y664" s="51"/>
      <c r="Z664" s="51"/>
      <c r="AB664" s="51"/>
      <c r="AC664" s="51"/>
      <c r="AE664" s="51"/>
      <c r="AF664" s="51"/>
      <c r="AK664" s="52"/>
      <c r="AL664" s="52"/>
      <c r="AM664" s="53"/>
      <c r="AN664" s="53"/>
      <c r="AO664" s="53"/>
      <c r="AP664" s="53"/>
      <c r="AQ664" s="53"/>
    </row>
    <row r="665" spans="1:62" s="11" customFormat="1">
      <c r="A665" s="6">
        <v>94</v>
      </c>
      <c r="B665" s="7"/>
      <c r="C665" s="7" t="s">
        <v>5</v>
      </c>
      <c r="D665" s="36">
        <v>18.134616000000001</v>
      </c>
      <c r="E665" s="36">
        <v>7.3081315</v>
      </c>
      <c r="F665" s="33">
        <v>9.4632348999999999E-5</v>
      </c>
      <c r="G665" s="36">
        <v>18.511904000000001</v>
      </c>
      <c r="H665" s="36">
        <v>4.1221458000000002</v>
      </c>
      <c r="I665" s="36"/>
      <c r="J665" s="36">
        <v>0.22267529</v>
      </c>
      <c r="K665" s="36">
        <v>2.4814319</v>
      </c>
      <c r="L665" s="54"/>
      <c r="M665" s="39">
        <f t="shared" si="185"/>
        <v>-1.5020406673185829</v>
      </c>
      <c r="N665" s="39">
        <f t="shared" si="186"/>
        <v>0.90883577259000725</v>
      </c>
      <c r="O665" s="10"/>
      <c r="R665" s="9"/>
      <c r="S665" s="39"/>
      <c r="T665" s="39"/>
      <c r="V665" s="46"/>
      <c r="W665" s="51"/>
      <c r="Y665" s="51"/>
      <c r="Z665" s="51"/>
      <c r="AB665" s="51"/>
      <c r="AC665" s="51"/>
      <c r="AE665" s="51"/>
      <c r="AF665" s="51"/>
      <c r="AK665" s="52"/>
      <c r="AL665" s="52"/>
      <c r="AM665" s="53"/>
      <c r="AN665" s="53"/>
      <c r="AO665" s="53"/>
      <c r="AP665" s="53"/>
      <c r="AQ665" s="53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</row>
    <row r="666" spans="1:62" s="11" customFormat="1">
      <c r="A666" s="6"/>
      <c r="B666" s="7"/>
      <c r="C666" s="7"/>
      <c r="D666" s="36"/>
      <c r="E666" s="36"/>
      <c r="F666" s="36"/>
      <c r="G666" s="36"/>
      <c r="H666" s="36"/>
      <c r="I666" s="36"/>
      <c r="J666" s="36"/>
      <c r="K666" s="36"/>
      <c r="L666" s="9"/>
      <c r="M666" s="9"/>
      <c r="N666" s="9"/>
      <c r="O666" s="9"/>
      <c r="P666" s="9"/>
      <c r="Q666" s="9"/>
      <c r="R666" s="9"/>
      <c r="S666" s="56"/>
      <c r="T666" s="56"/>
      <c r="V666" s="9"/>
    </row>
    <row r="667" spans="1:62" s="11" customFormat="1">
      <c r="A667" s="6">
        <v>95</v>
      </c>
      <c r="B667" s="31">
        <v>43663</v>
      </c>
      <c r="C667" s="26" t="s">
        <v>0</v>
      </c>
      <c r="D667" s="33">
        <v>2.5173533000000001E-3</v>
      </c>
      <c r="E667" s="32">
        <v>9.7544964999999998E-4</v>
      </c>
      <c r="F667" s="33">
        <v>2.5910894999999999E-5</v>
      </c>
      <c r="G667" s="32">
        <v>1.6122198999999999E-3</v>
      </c>
      <c r="H667" s="32">
        <v>3.3765188999999998E-4</v>
      </c>
      <c r="I667" s="32"/>
      <c r="J667" s="32"/>
      <c r="K667" s="32"/>
      <c r="L667" s="9"/>
      <c r="M667" s="9"/>
      <c r="N667" s="9"/>
      <c r="O667" s="10"/>
      <c r="P667" s="9"/>
      <c r="Q667" s="9"/>
      <c r="R667" s="9"/>
      <c r="S667" s="39"/>
      <c r="T667" s="39"/>
      <c r="V667" s="40"/>
    </row>
    <row r="668" spans="1:62" s="11" customFormat="1">
      <c r="A668" s="6">
        <v>95</v>
      </c>
      <c r="B668" s="7"/>
      <c r="C668" s="7" t="s">
        <v>1</v>
      </c>
      <c r="D668" s="36">
        <v>25.784799</v>
      </c>
      <c r="E668" s="36">
        <v>10.441466999999999</v>
      </c>
      <c r="F668" s="33">
        <v>1.1985331E-4</v>
      </c>
      <c r="G668" s="36">
        <v>25.626373000000001</v>
      </c>
      <c r="H668" s="36">
        <v>5.7204794999999997</v>
      </c>
      <c r="I668" s="36"/>
      <c r="J668" s="36">
        <v>0.22322615000000001</v>
      </c>
      <c r="K668" s="36">
        <v>2.4694655999999999</v>
      </c>
      <c r="L668" s="38"/>
      <c r="M668" s="39">
        <f>LN(J668)</f>
        <v>-1.4995698958394112</v>
      </c>
      <c r="N668" s="39">
        <f>LN(K668)</f>
        <v>0.90400177095618683</v>
      </c>
      <c r="O668" s="10"/>
      <c r="P668" s="40">
        <f t="array" ref="P668:Q669">LINEST(M668:M672,N668:N672,TRUE,TRUE)</f>
        <v>-0.50530276701943144</v>
      </c>
      <c r="Q668" s="40">
        <v>-1.0427660130484142</v>
      </c>
      <c r="R668" s="9"/>
      <c r="S668" s="41">
        <f>EXP(Q668)*$S$4^P668</f>
        <v>0.21780434586599029</v>
      </c>
      <c r="T668" s="41">
        <f>S668*SQRT(Q669^2+(LN($S$4))^2*P669^2+(P668/$S$4)^2*$T$4^2-2*LN($S$4)*AVERAGE(N668:N672)*P669^2)</f>
        <v>4.3166198898128354E-5</v>
      </c>
      <c r="V668" s="19"/>
      <c r="AN668" s="42"/>
      <c r="AO668" s="43"/>
      <c r="AP668" s="43"/>
      <c r="AQ668" s="43"/>
      <c r="AS668" s="44"/>
      <c r="AT668" s="45"/>
      <c r="AU668" s="45"/>
      <c r="AV668" s="45"/>
      <c r="AW668" s="45"/>
      <c r="AX668" s="45"/>
      <c r="AY668" s="45"/>
      <c r="AZ668" s="45"/>
      <c r="BA668" s="45"/>
      <c r="BB668" s="45"/>
    </row>
    <row r="669" spans="1:62" s="11" customFormat="1">
      <c r="A669" s="6">
        <v>95</v>
      </c>
      <c r="B669" s="7"/>
      <c r="C669" s="7" t="s">
        <v>2</v>
      </c>
      <c r="D669" s="36">
        <v>24.614405000000001</v>
      </c>
      <c r="E669" s="36">
        <v>9.9564889999999995</v>
      </c>
      <c r="F669" s="33">
        <v>1.1903399E-4</v>
      </c>
      <c r="G669" s="36">
        <v>24.623915</v>
      </c>
      <c r="H669" s="36">
        <v>5.4937022000000004</v>
      </c>
      <c r="I669" s="36"/>
      <c r="J669" s="36">
        <v>0.22310418000000001</v>
      </c>
      <c r="K669" s="36">
        <v>2.4722004000000002</v>
      </c>
      <c r="L669" s="38"/>
      <c r="M669" s="39">
        <f t="shared" ref="M669:M672" si="187">LN(J669)</f>
        <v>-1.5001164417263384</v>
      </c>
      <c r="N669" s="39">
        <f t="shared" ref="N669:N672" si="188">LN(K669)</f>
        <v>0.90510860427077988</v>
      </c>
      <c r="O669" s="10"/>
      <c r="P669" s="40">
        <v>2.3676394808189271E-3</v>
      </c>
      <c r="Q669" s="40">
        <v>2.1469360907086471E-3</v>
      </c>
      <c r="R669" s="9"/>
      <c r="S669" s="39"/>
      <c r="T669" s="39"/>
      <c r="V669" s="46"/>
      <c r="Y669" s="43"/>
      <c r="AB669" s="43"/>
      <c r="AE669" s="43"/>
    </row>
    <row r="670" spans="1:62" s="11" customFormat="1">
      <c r="A670" s="6">
        <v>95</v>
      </c>
      <c r="B670" s="7"/>
      <c r="C670" s="7" t="s">
        <v>3</v>
      </c>
      <c r="D670" s="36">
        <v>22.08165</v>
      </c>
      <c r="E670" s="36">
        <v>8.9173079000000008</v>
      </c>
      <c r="F670" s="33">
        <v>1.0945986E-4</v>
      </c>
      <c r="G670" s="36">
        <v>22.290977999999999</v>
      </c>
      <c r="H670" s="36">
        <v>4.9691036000000004</v>
      </c>
      <c r="I670" s="36"/>
      <c r="J670" s="36">
        <v>0.2229197</v>
      </c>
      <c r="K670" s="36">
        <v>2.4762761000000002</v>
      </c>
      <c r="L670" s="38"/>
      <c r="M670" s="39">
        <f t="shared" si="187"/>
        <v>-1.5009436620559757</v>
      </c>
      <c r="N670" s="39">
        <f t="shared" si="188"/>
        <v>0.90675585910632372</v>
      </c>
      <c r="O670" s="10"/>
      <c r="P670" s="47">
        <f>ABS(P669/P668)</f>
        <v>4.6855858217136571E-3</v>
      </c>
      <c r="Q670" s="47">
        <f>ABS(Q669/Q668)</f>
        <v>2.0588857556186652E-3</v>
      </c>
      <c r="R670" s="9"/>
      <c r="S670" s="39"/>
      <c r="T670" s="39"/>
      <c r="V670" s="46"/>
      <c r="W670" s="48"/>
      <c r="Y670" s="48"/>
      <c r="Z670" s="48"/>
      <c r="AB670" s="48"/>
      <c r="AC670" s="48"/>
      <c r="AE670" s="48"/>
      <c r="AF670" s="48"/>
      <c r="AM670" s="48"/>
      <c r="AN670" s="48"/>
      <c r="AR670" s="49"/>
      <c r="BA670" s="43"/>
      <c r="BB670" s="43"/>
    </row>
    <row r="671" spans="1:62" s="11" customFormat="1">
      <c r="A671" s="6">
        <v>95</v>
      </c>
      <c r="B671" s="7"/>
      <c r="C671" s="7" t="s">
        <v>4</v>
      </c>
      <c r="D671" s="36">
        <v>19.529049000000001</v>
      </c>
      <c r="E671" s="36">
        <v>7.8742099000000003</v>
      </c>
      <c r="F671" s="33">
        <v>9.9086411000000004E-5</v>
      </c>
      <c r="G671" s="36">
        <v>19.827529999999999</v>
      </c>
      <c r="H671" s="36">
        <v>4.4164744999999996</v>
      </c>
      <c r="I671" s="36"/>
      <c r="J671" s="36">
        <v>0.22274427999999999</v>
      </c>
      <c r="K671" s="36">
        <v>2.4801354</v>
      </c>
      <c r="L671" s="38"/>
      <c r="M671" s="39">
        <f t="shared" si="187"/>
        <v>-1.5017308919732755</v>
      </c>
      <c r="N671" s="39">
        <f t="shared" si="188"/>
        <v>0.90831315546073477</v>
      </c>
      <c r="O671" s="10"/>
      <c r="P671" s="50"/>
      <c r="Q671" s="50"/>
      <c r="R671" s="9"/>
      <c r="S671" s="39"/>
      <c r="T671" s="39"/>
      <c r="V671" s="46"/>
      <c r="W671" s="51"/>
      <c r="Y671" s="51"/>
      <c r="Z671" s="51"/>
      <c r="AB671" s="51"/>
      <c r="AC671" s="51"/>
      <c r="AE671" s="51"/>
      <c r="AF671" s="51"/>
      <c r="AK671" s="52"/>
      <c r="AL671" s="52"/>
      <c r="AM671" s="53"/>
      <c r="AN671" s="53"/>
      <c r="AO671" s="53"/>
      <c r="AP671" s="53"/>
      <c r="AQ671" s="53"/>
    </row>
    <row r="672" spans="1:62" s="11" customFormat="1">
      <c r="A672" s="6">
        <v>95</v>
      </c>
      <c r="B672" s="7"/>
      <c r="C672" s="7" t="s">
        <v>5</v>
      </c>
      <c r="D672" s="36">
        <v>17.876701000000001</v>
      </c>
      <c r="E672" s="36">
        <v>7.1977918000000001</v>
      </c>
      <c r="F672" s="33">
        <v>8.6253189000000006E-5</v>
      </c>
      <c r="G672" s="36">
        <v>18.214088</v>
      </c>
      <c r="H672" s="36">
        <v>4.0541143999999996</v>
      </c>
      <c r="I672" s="36"/>
      <c r="J672" s="36">
        <v>0.22258106999999999</v>
      </c>
      <c r="K672" s="36">
        <v>2.4836407999999999</v>
      </c>
      <c r="L672" s="54"/>
      <c r="M672" s="39">
        <f t="shared" si="187"/>
        <v>-1.502463884188102</v>
      </c>
      <c r="N672" s="39">
        <f t="shared" si="188"/>
        <v>0.90972554813981232</v>
      </c>
      <c r="O672" s="10"/>
      <c r="R672" s="9"/>
      <c r="S672" s="39"/>
      <c r="T672" s="39"/>
      <c r="V672" s="46"/>
      <c r="W672" s="51"/>
      <c r="Y672" s="51"/>
      <c r="Z672" s="51"/>
      <c r="AB672" s="51"/>
      <c r="AC672" s="51"/>
      <c r="AE672" s="51"/>
      <c r="AF672" s="51"/>
      <c r="AK672" s="52"/>
      <c r="AL672" s="52"/>
      <c r="AM672" s="53"/>
      <c r="AN672" s="53"/>
      <c r="AO672" s="53"/>
      <c r="AP672" s="53"/>
      <c r="AQ672" s="53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</row>
    <row r="673" spans="1:62" s="11" customFormat="1">
      <c r="A673" s="6"/>
      <c r="B673" s="7"/>
      <c r="C673" s="7"/>
      <c r="D673" s="36"/>
      <c r="E673" s="36"/>
      <c r="F673" s="36"/>
      <c r="G673" s="36"/>
      <c r="H673" s="36"/>
      <c r="I673" s="36"/>
      <c r="J673" s="36"/>
      <c r="K673" s="36"/>
      <c r="L673" s="9"/>
      <c r="M673" s="9"/>
      <c r="N673" s="9"/>
      <c r="O673" s="9"/>
      <c r="P673" s="9"/>
      <c r="Q673" s="9"/>
      <c r="R673" s="9"/>
      <c r="S673" s="56"/>
      <c r="T673" s="56"/>
      <c r="V673" s="9"/>
    </row>
    <row r="674" spans="1:62" s="11" customFormat="1">
      <c r="A674" s="6">
        <v>96</v>
      </c>
      <c r="B674" s="31">
        <v>43663</v>
      </c>
      <c r="C674" s="26" t="s">
        <v>0</v>
      </c>
      <c r="D674" s="33">
        <v>2.5173533000000001E-3</v>
      </c>
      <c r="E674" s="32">
        <v>9.7544964999999998E-4</v>
      </c>
      <c r="F674" s="33">
        <v>2.5910894999999999E-5</v>
      </c>
      <c r="G674" s="32">
        <v>1.6122198999999999E-3</v>
      </c>
      <c r="H674" s="32">
        <v>3.3765188999999998E-4</v>
      </c>
      <c r="I674" s="32"/>
      <c r="J674" s="32"/>
      <c r="K674" s="32"/>
      <c r="L674" s="9"/>
      <c r="M674" s="9"/>
      <c r="N674" s="9"/>
      <c r="O674" s="10"/>
      <c r="P674" s="9"/>
      <c r="Q674" s="9"/>
      <c r="R674" s="9"/>
      <c r="S674" s="39"/>
      <c r="T674" s="39"/>
      <c r="V674" s="40"/>
    </row>
    <row r="675" spans="1:62" s="11" customFormat="1">
      <c r="A675" s="6">
        <v>96</v>
      </c>
      <c r="B675" s="7"/>
      <c r="C675" s="7" t="s">
        <v>1</v>
      </c>
      <c r="D675" s="36">
        <v>26.283947999999999</v>
      </c>
      <c r="E675" s="36">
        <v>10.639903</v>
      </c>
      <c r="F675" s="33">
        <v>1.1767952000000001E-4</v>
      </c>
      <c r="G675" s="36">
        <v>26.046257000000001</v>
      </c>
      <c r="H675" s="36">
        <v>5.8132128999999999</v>
      </c>
      <c r="I675" s="36"/>
      <c r="J675" s="36">
        <v>0.22318783</v>
      </c>
      <c r="K675" s="36">
        <v>2.4703246000000001</v>
      </c>
      <c r="L675" s="38"/>
      <c r="M675" s="39">
        <f>LN(J675)</f>
        <v>-1.4997415750511336</v>
      </c>
      <c r="N675" s="39">
        <f>LN(K675)</f>
        <v>0.90434955900947644</v>
      </c>
      <c r="O675" s="10"/>
      <c r="P675" s="40">
        <f t="array" ref="P675:Q676">LINEST(M675:M679,N675:N679,TRUE,TRUE)</f>
        <v>-0.5039844127171379</v>
      </c>
      <c r="Q675" s="40">
        <v>-1.0439561204063574</v>
      </c>
      <c r="R675" s="9"/>
      <c r="S675" s="41">
        <f>EXP(Q675)*$S$4^P675</f>
        <v>0.21781869160837797</v>
      </c>
      <c r="T675" s="41">
        <f>S675*SQRT(Q676^2+(LN($S$4))^2*P676^2+(P675/$S$4)^2*$T$4^2-2*LN($S$4)*AVERAGE(N675:N679)*P676^2)</f>
        <v>4.2778656929016769E-5</v>
      </c>
      <c r="V675" s="19"/>
      <c r="AN675" s="42"/>
      <c r="AO675" s="43"/>
      <c r="AP675" s="43"/>
      <c r="AQ675" s="43"/>
      <c r="AS675" s="44"/>
      <c r="AT675" s="45"/>
      <c r="AU675" s="45"/>
      <c r="AV675" s="45"/>
      <c r="AW675" s="45"/>
      <c r="AX675" s="45"/>
      <c r="AY675" s="45"/>
      <c r="AZ675" s="45"/>
      <c r="BA675" s="45"/>
      <c r="BB675" s="45"/>
    </row>
    <row r="676" spans="1:62" s="11" customFormat="1">
      <c r="A676" s="6">
        <v>96</v>
      </c>
      <c r="B676" s="7"/>
      <c r="C676" s="7" t="s">
        <v>2</v>
      </c>
      <c r="D676" s="36">
        <v>24.278511000000002</v>
      </c>
      <c r="E676" s="36">
        <v>9.8129700999999994</v>
      </c>
      <c r="F676" s="33">
        <v>1.1345618000000001E-4</v>
      </c>
      <c r="G676" s="36">
        <v>24.298487000000002</v>
      </c>
      <c r="H676" s="36">
        <v>5.4189657999999996</v>
      </c>
      <c r="I676" s="36"/>
      <c r="J676" s="36">
        <v>0.22301645</v>
      </c>
      <c r="K676" s="36">
        <v>2.4741281000000002</v>
      </c>
      <c r="L676" s="38"/>
      <c r="M676" s="39">
        <f t="shared" ref="M676:M679" si="189">LN(J676)</f>
        <v>-1.5005097434265127</v>
      </c>
      <c r="N676" s="39">
        <f t="shared" ref="N676:N679" si="190">LN(K676)</f>
        <v>0.9058880511261983</v>
      </c>
      <c r="O676" s="10"/>
      <c r="P676" s="40">
        <v>2.3387815158053406E-3</v>
      </c>
      <c r="Q676" s="40">
        <v>2.1220711928091767E-3</v>
      </c>
      <c r="R676" s="9"/>
      <c r="S676" s="39"/>
      <c r="T676" s="39"/>
      <c r="V676" s="46"/>
      <c r="Y676" s="43"/>
      <c r="AB676" s="43"/>
      <c r="AE676" s="43"/>
    </row>
    <row r="677" spans="1:62" s="11" customFormat="1">
      <c r="A677" s="6">
        <v>96</v>
      </c>
      <c r="B677" s="7"/>
      <c r="C677" s="7" t="s">
        <v>3</v>
      </c>
      <c r="D677" s="36">
        <v>22.319844</v>
      </c>
      <c r="E677" s="36">
        <v>9.0093425000000007</v>
      </c>
      <c r="F677" s="33">
        <v>1.1638155999999999E-4</v>
      </c>
      <c r="G677" s="36">
        <v>22.483402000000002</v>
      </c>
      <c r="H677" s="36">
        <v>5.0109018000000001</v>
      </c>
      <c r="I677" s="36"/>
      <c r="J677" s="36">
        <v>0.22287104999999999</v>
      </c>
      <c r="K677" s="36">
        <v>2.4774132</v>
      </c>
      <c r="L677" s="38"/>
      <c r="M677" s="39">
        <f t="shared" si="189"/>
        <v>-1.5011619258947528</v>
      </c>
      <c r="N677" s="39">
        <f t="shared" si="190"/>
        <v>0.9072149512903942</v>
      </c>
      <c r="O677" s="10"/>
      <c r="P677" s="47">
        <f>ABS(P676/P675)</f>
        <v>4.6405830354876183E-3</v>
      </c>
      <c r="Q677" s="47">
        <f>ABS(Q676/Q675)</f>
        <v>2.0327206779372736E-3</v>
      </c>
      <c r="R677" s="9"/>
      <c r="S677" s="39"/>
      <c r="T677" s="39"/>
      <c r="V677" s="46"/>
      <c r="W677" s="48"/>
      <c r="Y677" s="48"/>
      <c r="Z677" s="48"/>
      <c r="AB677" s="48"/>
      <c r="AC677" s="48"/>
      <c r="AE677" s="48"/>
      <c r="AF677" s="48"/>
      <c r="AM677" s="48"/>
      <c r="AN677" s="48"/>
      <c r="AR677" s="49"/>
      <c r="BA677" s="43"/>
      <c r="BB677" s="43"/>
    </row>
    <row r="678" spans="1:62" s="11" customFormat="1">
      <c r="A678" s="6">
        <v>96</v>
      </c>
      <c r="B678" s="7"/>
      <c r="C678" s="7" t="s">
        <v>4</v>
      </c>
      <c r="D678" s="36">
        <v>19.116323999999999</v>
      </c>
      <c r="E678" s="36">
        <v>7.7020084999999998</v>
      </c>
      <c r="F678" s="33">
        <v>1.0389451E-4</v>
      </c>
      <c r="G678" s="36">
        <v>19.386866999999999</v>
      </c>
      <c r="H678" s="36">
        <v>4.3166621000000003</v>
      </c>
      <c r="I678" s="36"/>
      <c r="J678" s="36">
        <v>0.22265888</v>
      </c>
      <c r="K678" s="36">
        <v>2.4819973000000002</v>
      </c>
      <c r="L678" s="38"/>
      <c r="M678" s="39">
        <f t="shared" si="189"/>
        <v>-1.502114364784948</v>
      </c>
      <c r="N678" s="39">
        <f t="shared" si="190"/>
        <v>0.90906359894943067</v>
      </c>
      <c r="O678" s="10"/>
      <c r="P678" s="50"/>
      <c r="Q678" s="50"/>
      <c r="R678" s="9"/>
      <c r="S678" s="39"/>
      <c r="T678" s="39"/>
      <c r="V678" s="46"/>
      <c r="W678" s="51"/>
      <c r="Y678" s="51"/>
      <c r="Z678" s="51"/>
      <c r="AB678" s="51"/>
      <c r="AC678" s="51"/>
      <c r="AE678" s="51"/>
      <c r="AF678" s="51"/>
      <c r="AK678" s="52"/>
      <c r="AL678" s="52"/>
      <c r="AM678" s="53"/>
      <c r="AN678" s="53"/>
      <c r="AO678" s="53"/>
      <c r="AP678" s="53"/>
      <c r="AQ678" s="53"/>
    </row>
    <row r="679" spans="1:62" s="11" customFormat="1">
      <c r="A679" s="6">
        <v>96</v>
      </c>
      <c r="B679" s="7"/>
      <c r="C679" s="7" t="s">
        <v>5</v>
      </c>
      <c r="D679" s="36">
        <v>17.961345000000001</v>
      </c>
      <c r="E679" s="36">
        <v>7.2286245999999998</v>
      </c>
      <c r="F679" s="33">
        <v>8.9116282000000003E-5</v>
      </c>
      <c r="G679" s="36">
        <v>18.257166000000002</v>
      </c>
      <c r="H679" s="36">
        <v>4.0628472000000002</v>
      </c>
      <c r="I679" s="36"/>
      <c r="J679" s="36">
        <v>0.22253426000000001</v>
      </c>
      <c r="K679" s="36">
        <v>2.4847552999999998</v>
      </c>
      <c r="L679" s="54"/>
      <c r="M679" s="39">
        <f t="shared" si="189"/>
        <v>-1.502674211701075</v>
      </c>
      <c r="N679" s="39">
        <f t="shared" si="190"/>
        <v>0.91017418387507232</v>
      </c>
      <c r="O679" s="10"/>
      <c r="R679" s="9"/>
      <c r="S679" s="39"/>
      <c r="T679" s="39"/>
      <c r="V679" s="46"/>
      <c r="W679" s="51"/>
      <c r="Y679" s="51"/>
      <c r="Z679" s="51"/>
      <c r="AB679" s="51"/>
      <c r="AC679" s="51"/>
      <c r="AE679" s="51"/>
      <c r="AF679" s="51"/>
      <c r="AK679" s="52"/>
      <c r="AL679" s="52"/>
      <c r="AM679" s="53"/>
      <c r="AN679" s="53"/>
      <c r="AO679" s="53"/>
      <c r="AP679" s="53"/>
      <c r="AQ679" s="53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</row>
    <row r="680" spans="1:62" s="11" customFormat="1">
      <c r="A680" s="6"/>
      <c r="B680" s="7"/>
      <c r="C680" s="7"/>
      <c r="D680" s="36"/>
      <c r="E680" s="36"/>
      <c r="F680" s="36"/>
      <c r="G680" s="36"/>
      <c r="H680" s="36"/>
      <c r="I680" s="36"/>
      <c r="J680" s="36"/>
      <c r="K680" s="36"/>
      <c r="L680" s="9"/>
      <c r="M680" s="9"/>
      <c r="N680" s="9"/>
      <c r="O680" s="9"/>
      <c r="P680" s="9"/>
      <c r="Q680" s="9"/>
      <c r="R680" s="9"/>
      <c r="S680" s="56"/>
      <c r="T680" s="56"/>
      <c r="V680" s="9"/>
    </row>
    <row r="681" spans="1:62" s="11" customFormat="1">
      <c r="A681" s="6">
        <v>97</v>
      </c>
      <c r="B681" s="31">
        <v>43663</v>
      </c>
      <c r="C681" s="26" t="s">
        <v>0</v>
      </c>
      <c r="D681" s="33">
        <v>2.5173533000000001E-3</v>
      </c>
      <c r="E681" s="32">
        <v>9.7544964999999998E-4</v>
      </c>
      <c r="F681" s="33">
        <v>2.5910894999999999E-5</v>
      </c>
      <c r="G681" s="32">
        <v>1.6122198999999999E-3</v>
      </c>
      <c r="H681" s="32">
        <v>3.3765188999999998E-4</v>
      </c>
      <c r="I681" s="32"/>
      <c r="J681" s="32"/>
      <c r="K681" s="32"/>
      <c r="L681" s="9"/>
      <c r="M681" s="9"/>
      <c r="N681" s="9"/>
      <c r="O681" s="10"/>
      <c r="P681" s="9"/>
      <c r="Q681" s="9"/>
      <c r="R681" s="9"/>
      <c r="S681" s="39"/>
      <c r="T681" s="39"/>
      <c r="V681" s="40"/>
    </row>
    <row r="682" spans="1:62" s="11" customFormat="1">
      <c r="A682" s="6">
        <v>97</v>
      </c>
      <c r="B682" s="7"/>
      <c r="C682" s="7" t="s">
        <v>1</v>
      </c>
      <c r="D682" s="32">
        <v>26.032836</v>
      </c>
      <c r="E682" s="32">
        <v>10.532444999999999</v>
      </c>
      <c r="F682" s="33">
        <v>1.1195782E-4</v>
      </c>
      <c r="G682" s="32">
        <v>25.799472000000002</v>
      </c>
      <c r="H682" s="32">
        <v>5.7566009999999999</v>
      </c>
      <c r="I682" s="32"/>
      <c r="J682" s="32">
        <v>0.22312852999999999</v>
      </c>
      <c r="K682" s="32">
        <v>2.4716835000000001</v>
      </c>
      <c r="L682" s="38"/>
      <c r="M682" s="39">
        <f>LN(J682)</f>
        <v>-1.5000073058450887</v>
      </c>
      <c r="N682" s="39">
        <f>LN(K682)</f>
        <v>0.90489949741781206</v>
      </c>
      <c r="O682" s="10"/>
      <c r="P682" s="40">
        <f t="array" ref="P682:Q683">LINEST(M682:M686,N682:N686,TRUE,TRUE)</f>
        <v>-0.50494611207019691</v>
      </c>
      <c r="Q682" s="40">
        <v>-1.0430764244509558</v>
      </c>
      <c r="R682" s="9"/>
      <c r="S682" s="41">
        <f>EXP(Q682)*$S$4^P682</f>
        <v>0.21781074218081578</v>
      </c>
      <c r="T682" s="41">
        <f>S682*SQRT(Q683^2+(LN($S$4))^2*P683^2+(P682/$S$4)^2*$T$4^2-2*LN($S$4)*AVERAGE(N682:N686)*P683^2)</f>
        <v>4.1953465373638825E-5</v>
      </c>
      <c r="V682" s="19"/>
      <c r="AN682" s="42"/>
      <c r="AO682" s="43"/>
      <c r="AP682" s="43"/>
      <c r="AQ682" s="43"/>
      <c r="AS682" s="44"/>
      <c r="AT682" s="45"/>
      <c r="AU682" s="45"/>
      <c r="AV682" s="45"/>
      <c r="AW682" s="45"/>
      <c r="AX682" s="45"/>
      <c r="AY682" s="45"/>
      <c r="AZ682" s="45"/>
      <c r="BA682" s="45"/>
      <c r="BB682" s="45"/>
    </row>
    <row r="683" spans="1:62" s="11" customFormat="1">
      <c r="A683" s="6">
        <v>97</v>
      </c>
      <c r="B683" s="7"/>
      <c r="C683" s="7" t="s">
        <v>2</v>
      </c>
      <c r="D683" s="32">
        <v>24.517754</v>
      </c>
      <c r="E683" s="32">
        <v>9.9070216000000002</v>
      </c>
      <c r="F683" s="33">
        <v>1.1155366E-4</v>
      </c>
      <c r="G683" s="32">
        <v>24.483984</v>
      </c>
      <c r="H683" s="32">
        <v>5.4596387999999996</v>
      </c>
      <c r="I683" s="32"/>
      <c r="J683" s="32">
        <v>0.22298787</v>
      </c>
      <c r="K683" s="32">
        <v>2.474793</v>
      </c>
      <c r="L683" s="38"/>
      <c r="M683" s="39">
        <f t="shared" ref="M683:M686" si="191">LN(J683)</f>
        <v>-1.5006379036202933</v>
      </c>
      <c r="N683" s="39">
        <f t="shared" ref="N683:N686" si="192">LN(K683)</f>
        <v>0.90615675615930158</v>
      </c>
      <c r="O683" s="10"/>
      <c r="P683" s="40">
        <v>2.1912877162335483E-3</v>
      </c>
      <c r="Q683" s="40">
        <v>1.9892523865082646E-3</v>
      </c>
      <c r="R683" s="9"/>
      <c r="S683" s="39"/>
      <c r="T683" s="39"/>
      <c r="V683" s="46"/>
      <c r="Y683" s="43"/>
      <c r="AB683" s="43"/>
      <c r="AE683" s="43"/>
    </row>
    <row r="684" spans="1:62" s="11" customFormat="1">
      <c r="A684" s="6">
        <v>97</v>
      </c>
      <c r="B684" s="7"/>
      <c r="C684" s="7" t="s">
        <v>3</v>
      </c>
      <c r="D684" s="32">
        <v>22.013677000000001</v>
      </c>
      <c r="E684" s="32">
        <v>8.8806557999999995</v>
      </c>
      <c r="F684" s="33">
        <v>1.1542393999999999E-4</v>
      </c>
      <c r="G684" s="32">
        <v>22.171257000000001</v>
      </c>
      <c r="H684" s="32">
        <v>4.9398847000000004</v>
      </c>
      <c r="I684" s="32"/>
      <c r="J684" s="32">
        <v>0.22280579</v>
      </c>
      <c r="K684" s="32">
        <v>2.4788355000000002</v>
      </c>
      <c r="L684" s="38"/>
      <c r="M684" s="39">
        <f t="shared" si="191"/>
        <v>-1.5014547838340004</v>
      </c>
      <c r="N684" s="39">
        <f t="shared" si="192"/>
        <v>0.90778889344912539</v>
      </c>
      <c r="O684" s="10"/>
      <c r="P684" s="47">
        <f>ABS(P683/P682)</f>
        <v>4.3396466748691761E-3</v>
      </c>
      <c r="Q684" s="47">
        <f>ABS(Q683/Q682)</f>
        <v>1.9071012822050382E-3</v>
      </c>
      <c r="R684" s="9"/>
      <c r="S684" s="39"/>
      <c r="T684" s="39"/>
      <c r="V684" s="46"/>
      <c r="W684" s="48"/>
      <c r="Y684" s="48"/>
      <c r="Z684" s="48"/>
      <c r="AB684" s="48"/>
      <c r="AC684" s="48"/>
      <c r="AE684" s="48"/>
      <c r="AF684" s="48"/>
      <c r="AM684" s="48"/>
      <c r="AN684" s="48"/>
      <c r="AR684" s="49"/>
      <c r="BA684" s="43"/>
      <c r="BB684" s="43"/>
    </row>
    <row r="685" spans="1:62" s="11" customFormat="1">
      <c r="A685" s="6">
        <v>97</v>
      </c>
      <c r="B685" s="7"/>
      <c r="C685" s="7" t="s">
        <v>4</v>
      </c>
      <c r="D685" s="32">
        <v>19.511210999999999</v>
      </c>
      <c r="E685" s="32">
        <v>7.8595326999999999</v>
      </c>
      <c r="F685" s="33">
        <v>9.5613229999999997E-5</v>
      </c>
      <c r="G685" s="32">
        <v>19.747150999999999</v>
      </c>
      <c r="H685" s="32">
        <v>4.3965325999999996</v>
      </c>
      <c r="I685" s="32"/>
      <c r="J685" s="32">
        <v>0.22264123999999999</v>
      </c>
      <c r="K685" s="32">
        <v>2.4824921</v>
      </c>
      <c r="L685" s="38"/>
      <c r="M685" s="39">
        <f t="shared" si="191"/>
        <v>-1.5021935922507266</v>
      </c>
      <c r="N685" s="39">
        <f t="shared" si="192"/>
        <v>0.90926293465619568</v>
      </c>
      <c r="O685" s="10"/>
      <c r="P685" s="50"/>
      <c r="Q685" s="50"/>
      <c r="R685" s="9"/>
      <c r="S685" s="39"/>
      <c r="T685" s="39"/>
      <c r="V685" s="46"/>
      <c r="W685" s="51"/>
      <c r="Y685" s="51"/>
      <c r="Z685" s="51"/>
      <c r="AB685" s="51"/>
      <c r="AC685" s="51"/>
      <c r="AE685" s="51"/>
      <c r="AF685" s="51"/>
      <c r="AK685" s="52"/>
      <c r="AL685" s="52"/>
      <c r="AM685" s="53"/>
      <c r="AN685" s="53"/>
      <c r="AO685" s="53"/>
      <c r="AP685" s="53"/>
      <c r="AQ685" s="53"/>
    </row>
    <row r="686" spans="1:62" s="11" customFormat="1">
      <c r="A686" s="6">
        <v>97</v>
      </c>
      <c r="B686" s="7"/>
      <c r="C686" s="7" t="s">
        <v>5</v>
      </c>
      <c r="D686" s="32">
        <v>17.303332000000001</v>
      </c>
      <c r="E686" s="32">
        <v>6.9588900999999996</v>
      </c>
      <c r="F686" s="33">
        <v>8.5274668999999994E-5</v>
      </c>
      <c r="G686" s="32">
        <v>17.578329</v>
      </c>
      <c r="H686" s="32">
        <v>3.9103764000000001</v>
      </c>
      <c r="I686" s="32"/>
      <c r="J686" s="32">
        <v>0.22245416000000001</v>
      </c>
      <c r="K686" s="32">
        <v>2.4865160999999998</v>
      </c>
      <c r="L686" s="54"/>
      <c r="M686" s="39">
        <f t="shared" si="191"/>
        <v>-1.503034221073297</v>
      </c>
      <c r="N686" s="39">
        <f t="shared" si="192"/>
        <v>0.91088257411650353</v>
      </c>
      <c r="O686" s="10"/>
      <c r="R686" s="9"/>
      <c r="S686" s="39"/>
      <c r="T686" s="39"/>
      <c r="V686" s="46"/>
      <c r="W686" s="51"/>
      <c r="Y686" s="51"/>
      <c r="Z686" s="51"/>
      <c r="AB686" s="51"/>
      <c r="AC686" s="51"/>
      <c r="AE686" s="51"/>
      <c r="AF686" s="51"/>
      <c r="AK686" s="52"/>
      <c r="AL686" s="52"/>
      <c r="AM686" s="53"/>
      <c r="AN686" s="53"/>
      <c r="AO686" s="53"/>
      <c r="AP686" s="53"/>
      <c r="AQ686" s="53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</row>
    <row r="687" spans="1:62" s="11" customFormat="1">
      <c r="A687" s="6"/>
      <c r="B687" s="7"/>
      <c r="C687" s="7"/>
      <c r="D687" s="36"/>
      <c r="E687" s="36"/>
      <c r="F687" s="36"/>
      <c r="G687" s="36"/>
      <c r="H687" s="36"/>
      <c r="I687" s="36"/>
      <c r="J687" s="36"/>
      <c r="K687" s="36"/>
      <c r="L687" s="9"/>
      <c r="M687" s="9"/>
      <c r="N687" s="9"/>
      <c r="O687" s="9"/>
      <c r="P687" s="9"/>
      <c r="Q687" s="9"/>
      <c r="R687" s="9"/>
      <c r="S687" s="56"/>
      <c r="T687" s="56"/>
      <c r="V687" s="9"/>
    </row>
    <row r="688" spans="1:62" s="11" customFormat="1">
      <c r="A688" s="6">
        <v>98</v>
      </c>
      <c r="B688" s="31">
        <v>43663</v>
      </c>
      <c r="C688" s="26" t="s">
        <v>0</v>
      </c>
      <c r="D688" s="33">
        <v>2.5173533000000001E-3</v>
      </c>
      <c r="E688" s="32">
        <v>9.7544964999999998E-4</v>
      </c>
      <c r="F688" s="33">
        <v>2.5910894999999999E-5</v>
      </c>
      <c r="G688" s="32">
        <v>1.6122198999999999E-3</v>
      </c>
      <c r="H688" s="32">
        <v>3.3765188999999998E-4</v>
      </c>
      <c r="I688" s="32"/>
      <c r="J688" s="32"/>
      <c r="K688" s="32"/>
      <c r="L688" s="9"/>
      <c r="M688" s="9"/>
      <c r="N688" s="9"/>
      <c r="O688" s="10"/>
      <c r="P688" s="9"/>
      <c r="Q688" s="9"/>
      <c r="R688" s="9"/>
      <c r="S688" s="39"/>
      <c r="T688" s="39"/>
      <c r="V688" s="40"/>
    </row>
    <row r="689" spans="1:62" s="11" customFormat="1">
      <c r="A689" s="6">
        <v>98</v>
      </c>
      <c r="B689" s="7"/>
      <c r="C689" s="7" t="s">
        <v>1</v>
      </c>
      <c r="D689" s="32">
        <v>26.563745000000001</v>
      </c>
      <c r="E689" s="32">
        <v>10.745016</v>
      </c>
      <c r="F689" s="33">
        <v>1.1323662E-4</v>
      </c>
      <c r="G689" s="32">
        <v>26.284844</v>
      </c>
      <c r="H689" s="32">
        <v>5.86435</v>
      </c>
      <c r="I689" s="32"/>
      <c r="J689" s="32">
        <v>0.22310764999999999</v>
      </c>
      <c r="K689" s="32">
        <v>2.4721932</v>
      </c>
      <c r="L689" s="38"/>
      <c r="M689" s="39">
        <f>LN(J689)</f>
        <v>-1.5001008885752709</v>
      </c>
      <c r="N689" s="39">
        <f>LN(K689)</f>
        <v>0.90510569188128076</v>
      </c>
      <c r="O689" s="10"/>
      <c r="P689" s="40">
        <f t="array" ref="P689:Q690">LINEST(M689:M693,N689:N693,TRUE,TRUE)</f>
        <v>-0.50721982892154427</v>
      </c>
      <c r="Q689" s="40">
        <v>-1.041007412221689</v>
      </c>
      <c r="R689" s="9"/>
      <c r="S689" s="41">
        <f>EXP(Q689)*$S$4^P689</f>
        <v>0.21778959084001603</v>
      </c>
      <c r="T689" s="41">
        <f>S689*SQRT(Q690^2+(LN($S$4))^2*P690^2+(P689/$S$4)^2*$T$4^2-2*LN($S$4)*AVERAGE(N689:N693)*P690^2)</f>
        <v>3.7990941531663439E-5</v>
      </c>
      <c r="V689" s="19"/>
      <c r="AN689" s="42"/>
      <c r="AO689" s="43"/>
      <c r="AP689" s="43"/>
      <c r="AQ689" s="43"/>
      <c r="AS689" s="44"/>
      <c r="AT689" s="45"/>
      <c r="AU689" s="45"/>
      <c r="AV689" s="45"/>
      <c r="AW689" s="45"/>
      <c r="AX689" s="45"/>
      <c r="AY689" s="45"/>
      <c r="AZ689" s="45"/>
      <c r="BA689" s="45"/>
      <c r="BB689" s="45"/>
    </row>
    <row r="690" spans="1:62" s="11" customFormat="1">
      <c r="A690" s="6">
        <v>98</v>
      </c>
      <c r="B690" s="7"/>
      <c r="C690" s="7" t="s">
        <v>2</v>
      </c>
      <c r="D690" s="36">
        <v>23.716794</v>
      </c>
      <c r="E690" s="36">
        <v>9.5768512000000001</v>
      </c>
      <c r="F690" s="33">
        <v>1.1465537E-4</v>
      </c>
      <c r="G690" s="36">
        <v>23.723935000000001</v>
      </c>
      <c r="H690" s="36">
        <v>5.2884058999999999</v>
      </c>
      <c r="I690" s="36"/>
      <c r="J690" s="36">
        <v>0.22291424000000001</v>
      </c>
      <c r="K690" s="36">
        <v>2.4764756999999999</v>
      </c>
      <c r="L690" s="38"/>
      <c r="M690" s="39">
        <f t="shared" ref="M690:M693" si="193">LN(J690)</f>
        <v>-1.5009681554805916</v>
      </c>
      <c r="N690" s="39">
        <f t="shared" ref="N690:N693" si="194">LN(K690)</f>
        <v>0.90683646076300595</v>
      </c>
      <c r="O690" s="10"/>
      <c r="P690" s="40">
        <v>1.1811723174091214E-3</v>
      </c>
      <c r="Q690" s="40">
        <v>1.0726561658324313E-3</v>
      </c>
      <c r="R690" s="9"/>
      <c r="S690" s="39"/>
      <c r="T690" s="39"/>
      <c r="V690" s="46"/>
      <c r="Y690" s="43"/>
      <c r="AB690" s="43"/>
      <c r="AE690" s="43"/>
    </row>
    <row r="691" spans="1:62" s="11" customFormat="1">
      <c r="A691" s="6">
        <v>98</v>
      </c>
      <c r="B691" s="7"/>
      <c r="C691" s="7" t="s">
        <v>3</v>
      </c>
      <c r="D691" s="36">
        <v>22.879944999999999</v>
      </c>
      <c r="E691" s="36">
        <v>9.2300196999999997</v>
      </c>
      <c r="F691" s="33">
        <v>1.1259676E-4</v>
      </c>
      <c r="G691" s="36">
        <v>22.997406999999999</v>
      </c>
      <c r="H691" s="36">
        <v>5.1239483999999997</v>
      </c>
      <c r="I691" s="36"/>
      <c r="J691" s="36">
        <v>0.22280541000000001</v>
      </c>
      <c r="K691" s="36">
        <v>2.4788643000000001</v>
      </c>
      <c r="L691" s="38"/>
      <c r="M691" s="39">
        <f t="shared" si="193"/>
        <v>-1.5014564893566624</v>
      </c>
      <c r="N691" s="39">
        <f t="shared" si="194"/>
        <v>0.90780051174033383</v>
      </c>
      <c r="O691" s="10"/>
      <c r="P691" s="47">
        <f>ABS(P690/P689)</f>
        <v>2.3287187330994956E-3</v>
      </c>
      <c r="Q691" s="47">
        <f>ABS(Q690/Q689)</f>
        <v>1.0304020444419299E-3</v>
      </c>
      <c r="R691" s="9"/>
      <c r="S691" s="39"/>
      <c r="T691" s="39"/>
      <c r="V691" s="46"/>
      <c r="W691" s="48"/>
      <c r="Y691" s="48"/>
      <c r="Z691" s="48"/>
      <c r="AB691" s="48"/>
      <c r="AC691" s="48"/>
      <c r="AE691" s="48"/>
      <c r="AF691" s="48"/>
      <c r="AM691" s="48"/>
      <c r="AN691" s="48"/>
      <c r="AR691" s="49"/>
      <c r="BA691" s="43"/>
      <c r="BB691" s="43"/>
    </row>
    <row r="692" spans="1:62" s="11" customFormat="1">
      <c r="A692" s="6">
        <v>98</v>
      </c>
      <c r="B692" s="7"/>
      <c r="C692" s="7" t="s">
        <v>4</v>
      </c>
      <c r="D692" s="36">
        <v>19.495435000000001</v>
      </c>
      <c r="E692" s="36">
        <v>7.8492769999999998</v>
      </c>
      <c r="F692" s="33">
        <v>9.7261726000000002E-5</v>
      </c>
      <c r="G692" s="36">
        <v>19.73441</v>
      </c>
      <c r="H692" s="36">
        <v>4.3925365000000003</v>
      </c>
      <c r="I692" s="36"/>
      <c r="J692" s="36">
        <v>0.22258227</v>
      </c>
      <c r="K692" s="36">
        <v>2.4837319</v>
      </c>
      <c r="L692" s="38"/>
      <c r="M692" s="39">
        <f t="shared" si="193"/>
        <v>-1.5024584929085774</v>
      </c>
      <c r="N692" s="39">
        <f t="shared" si="194"/>
        <v>0.90976222748944524</v>
      </c>
      <c r="O692" s="10"/>
      <c r="R692" s="9"/>
      <c r="S692" s="39"/>
      <c r="T692" s="39"/>
      <c r="V692" s="46"/>
      <c r="W692" s="51"/>
      <c r="Y692" s="51"/>
      <c r="Z692" s="51"/>
      <c r="AB692" s="51"/>
      <c r="AC692" s="51"/>
      <c r="AE692" s="51"/>
      <c r="AF692" s="51"/>
      <c r="AK692" s="52"/>
      <c r="AL692" s="52"/>
      <c r="AM692" s="53"/>
      <c r="AN692" s="53"/>
      <c r="AO692" s="53"/>
      <c r="AP692" s="53"/>
      <c r="AQ692" s="53"/>
    </row>
    <row r="693" spans="1:62" s="11" customFormat="1">
      <c r="A693" s="6">
        <v>98</v>
      </c>
      <c r="B693" s="7"/>
      <c r="C693" s="7" t="s">
        <v>5</v>
      </c>
      <c r="D693" s="36">
        <v>17.491228</v>
      </c>
      <c r="E693" s="36">
        <v>7.0327707999999998</v>
      </c>
      <c r="F693" s="33">
        <v>9.2185450000000004E-5</v>
      </c>
      <c r="G693" s="36">
        <v>17.750792000000001</v>
      </c>
      <c r="H693" s="36">
        <v>3.9482895999999998</v>
      </c>
      <c r="I693" s="36"/>
      <c r="J693" s="36">
        <v>0.2224283</v>
      </c>
      <c r="K693" s="36">
        <v>2.4871186000000001</v>
      </c>
      <c r="L693" s="54"/>
      <c r="M693" s="39">
        <f t="shared" si="193"/>
        <v>-1.5031504764996366</v>
      </c>
      <c r="N693" s="39">
        <f t="shared" si="194"/>
        <v>0.91112485166171508</v>
      </c>
      <c r="O693" s="10"/>
      <c r="R693" s="9"/>
      <c r="S693" s="39"/>
      <c r="T693" s="39"/>
      <c r="V693" s="46"/>
      <c r="W693" s="51"/>
      <c r="Y693" s="51"/>
      <c r="Z693" s="51"/>
      <c r="AB693" s="51"/>
      <c r="AC693" s="51"/>
      <c r="AE693" s="51"/>
      <c r="AF693" s="51"/>
      <c r="AK693" s="52"/>
      <c r="AL693" s="52"/>
      <c r="AM693" s="53"/>
      <c r="AN693" s="53"/>
      <c r="AO693" s="53"/>
      <c r="AP693" s="53"/>
      <c r="AQ693" s="53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</row>
    <row r="694" spans="1:62" s="11" customFormat="1">
      <c r="A694" s="6"/>
      <c r="B694" s="7"/>
      <c r="C694" s="7"/>
      <c r="D694" s="36"/>
      <c r="E694" s="36"/>
      <c r="F694" s="36"/>
      <c r="G694" s="36"/>
      <c r="H694" s="36"/>
      <c r="I694" s="36"/>
      <c r="J694" s="36"/>
      <c r="K694" s="36"/>
      <c r="L694" s="9"/>
      <c r="M694" s="9"/>
      <c r="N694" s="9"/>
      <c r="O694" s="9"/>
      <c r="P694" s="9"/>
      <c r="Q694" s="9"/>
      <c r="R694" s="9"/>
      <c r="S694" s="56"/>
      <c r="T694" s="56"/>
      <c r="V694" s="9"/>
    </row>
    <row r="695" spans="1:62" s="11" customFormat="1">
      <c r="A695" s="6">
        <v>99</v>
      </c>
      <c r="B695" s="31">
        <v>43664</v>
      </c>
      <c r="C695" s="26" t="s">
        <v>0</v>
      </c>
      <c r="D695" s="33">
        <v>2.5154497000000001E-3</v>
      </c>
      <c r="E695" s="32">
        <v>9.7874371999999996E-4</v>
      </c>
      <c r="F695" s="33">
        <v>3.7688979E-5</v>
      </c>
      <c r="G695" s="32">
        <v>1.7602201999999999E-3</v>
      </c>
      <c r="H695" s="32">
        <v>3.7477909999999998E-4</v>
      </c>
      <c r="I695" s="32"/>
      <c r="J695" s="32"/>
      <c r="K695" s="32"/>
      <c r="L695" s="9"/>
      <c r="M695" s="9"/>
      <c r="N695" s="9"/>
      <c r="O695" s="10"/>
      <c r="P695" s="9"/>
      <c r="Q695" s="9"/>
      <c r="R695" s="9"/>
      <c r="S695" s="39"/>
      <c r="T695" s="39"/>
      <c r="V695" s="40"/>
    </row>
    <row r="696" spans="1:62" s="11" customFormat="1">
      <c r="A696" s="6">
        <v>99</v>
      </c>
      <c r="B696" s="7"/>
      <c r="C696" s="7" t="s">
        <v>1</v>
      </c>
      <c r="D696" s="36">
        <v>26.169841999999999</v>
      </c>
      <c r="E696" s="36">
        <v>10.615427</v>
      </c>
      <c r="F696" s="33">
        <v>1.1682806E-4</v>
      </c>
      <c r="G696" s="36">
        <v>25.704734999999999</v>
      </c>
      <c r="H696" s="36">
        <v>5.7424732000000001</v>
      </c>
      <c r="I696" s="36"/>
      <c r="J696" s="36">
        <v>0.22340123000000001</v>
      </c>
      <c r="K696" s="36">
        <v>2.4652696000000001</v>
      </c>
      <c r="L696" s="38"/>
      <c r="M696" s="39">
        <f>LN(J696)</f>
        <v>-1.4987858865430352</v>
      </c>
      <c r="N696" s="39">
        <f>LN(K696)</f>
        <v>0.90230117271081478</v>
      </c>
      <c r="O696" s="10"/>
      <c r="P696" s="40">
        <f t="array" ref="P696:Q697">LINEST(M696:M700,N696:N700,TRUE,TRUE)</f>
        <v>-0.50364298774148641</v>
      </c>
      <c r="Q696" s="40">
        <v>-1.0443285684210983</v>
      </c>
      <c r="R696" s="9"/>
      <c r="S696" s="41">
        <f>EXP(Q696)*$S$4^P696</f>
        <v>0.21780841536273271</v>
      </c>
      <c r="T696" s="41">
        <f>S696*SQRT(Q697^2+(LN($S$4))^2*P697^2+(P696/$S$4)^2*$T$4^2-2*LN($S$4)*AVERAGE(N696:N700)*P697^2)</f>
        <v>5.6719601809220584E-5</v>
      </c>
      <c r="V696" s="19"/>
      <c r="AN696" s="42"/>
      <c r="AO696" s="43"/>
      <c r="AP696" s="43"/>
      <c r="AQ696" s="43"/>
      <c r="AS696" s="44"/>
      <c r="AT696" s="45"/>
      <c r="AU696" s="45"/>
      <c r="AV696" s="45"/>
      <c r="AW696" s="45"/>
      <c r="AX696" s="45"/>
      <c r="AY696" s="45"/>
      <c r="AZ696" s="45"/>
      <c r="BA696" s="45"/>
      <c r="BB696" s="45"/>
    </row>
    <row r="697" spans="1:62" s="11" customFormat="1">
      <c r="A697" s="6">
        <v>99</v>
      </c>
      <c r="B697" s="7"/>
      <c r="C697" s="7" t="s">
        <v>2</v>
      </c>
      <c r="D697" s="36">
        <v>24.872201</v>
      </c>
      <c r="E697" s="36">
        <v>10.076734</v>
      </c>
      <c r="F697" s="33">
        <v>1.1561089999999999E-4</v>
      </c>
      <c r="G697" s="36">
        <v>24.566275000000001</v>
      </c>
      <c r="H697" s="36">
        <v>5.4848891000000002</v>
      </c>
      <c r="I697" s="36"/>
      <c r="J697" s="36">
        <v>0.22326913000000001</v>
      </c>
      <c r="K697" s="36">
        <v>2.4682811999999998</v>
      </c>
      <c r="L697" s="38"/>
      <c r="M697" s="39">
        <f t="shared" ref="M697:M700" si="195">LN(J697)</f>
        <v>-1.4993773742067851</v>
      </c>
      <c r="N697" s="39">
        <f t="shared" ref="N697:N700" si="196">LN(K697)</f>
        <v>0.90352203796432284</v>
      </c>
      <c r="O697" s="10"/>
      <c r="P697" s="40">
        <v>4.234484288822885E-3</v>
      </c>
      <c r="Q697" s="40">
        <v>3.8329750629923949E-3</v>
      </c>
      <c r="R697" s="9"/>
      <c r="S697" s="39"/>
      <c r="T697" s="39"/>
      <c r="V697" s="46"/>
      <c r="Y697" s="43"/>
      <c r="AB697" s="43"/>
      <c r="AE697" s="43"/>
    </row>
    <row r="698" spans="1:62" s="11" customFormat="1">
      <c r="A698" s="6">
        <v>99</v>
      </c>
      <c r="B698" s="7"/>
      <c r="C698" s="7" t="s">
        <v>3</v>
      </c>
      <c r="D698" s="36">
        <v>23.309954000000001</v>
      </c>
      <c r="E698" s="36">
        <v>9.4301130000000004</v>
      </c>
      <c r="F698" s="33">
        <v>1.1082898E-4</v>
      </c>
      <c r="G698" s="36">
        <v>23.206907999999999</v>
      </c>
      <c r="H698" s="36">
        <v>5.1776863999999998</v>
      </c>
      <c r="I698" s="36"/>
      <c r="J698" s="36">
        <v>0.22310948999999999</v>
      </c>
      <c r="K698" s="36">
        <v>2.4718691000000002</v>
      </c>
      <c r="L698" s="38"/>
      <c r="M698" s="39">
        <f t="shared" si="195"/>
        <v>-1.5000926414693887</v>
      </c>
      <c r="N698" s="39">
        <f t="shared" si="196"/>
        <v>0.90497458511894724</v>
      </c>
      <c r="O698" s="10"/>
      <c r="P698" s="47">
        <f>ABS(P697/P696)</f>
        <v>8.4077102072081106E-3</v>
      </c>
      <c r="Q698" s="47">
        <f>ABS(Q697/Q696)</f>
        <v>3.6702769405105918E-3</v>
      </c>
      <c r="R698" s="9"/>
      <c r="S698" s="39"/>
      <c r="T698" s="39"/>
      <c r="V698" s="46"/>
      <c r="W698" s="48"/>
      <c r="Y698" s="48"/>
      <c r="Z698" s="48"/>
      <c r="AB698" s="48"/>
      <c r="AC698" s="48"/>
      <c r="AE698" s="48"/>
      <c r="AF698" s="48"/>
      <c r="AM698" s="48"/>
      <c r="AN698" s="48"/>
      <c r="AR698" s="49"/>
      <c r="BA698" s="43"/>
      <c r="BB698" s="43"/>
    </row>
    <row r="699" spans="1:62" s="11" customFormat="1">
      <c r="A699" s="6">
        <v>99</v>
      </c>
      <c r="B699" s="7"/>
      <c r="C699" s="7" t="s">
        <v>4</v>
      </c>
      <c r="D699" s="36">
        <v>21.207114000000001</v>
      </c>
      <c r="E699" s="36">
        <v>8.5670014999999999</v>
      </c>
      <c r="F699" s="33">
        <v>1.0626353000000001E-4</v>
      </c>
      <c r="G699" s="36">
        <v>21.260418999999999</v>
      </c>
      <c r="H699" s="36">
        <v>4.7399230000000001</v>
      </c>
      <c r="I699" s="36"/>
      <c r="J699" s="36">
        <v>0.22294596999999999</v>
      </c>
      <c r="K699" s="36">
        <v>2.4754413</v>
      </c>
      <c r="L699" s="38"/>
      <c r="M699" s="39">
        <f t="shared" si="195"/>
        <v>-1.5008258238737699</v>
      </c>
      <c r="N699" s="39">
        <f t="shared" si="196"/>
        <v>0.90641868315686058</v>
      </c>
      <c r="O699" s="10"/>
      <c r="P699" s="50"/>
      <c r="Q699" s="50"/>
      <c r="R699" s="9"/>
      <c r="S699" s="39"/>
      <c r="T699" s="39"/>
      <c r="V699" s="46"/>
      <c r="W699" s="51"/>
      <c r="Y699" s="51"/>
      <c r="Z699" s="51"/>
      <c r="AB699" s="51"/>
      <c r="AC699" s="51"/>
      <c r="AE699" s="51"/>
      <c r="AF699" s="51"/>
      <c r="AK699" s="52"/>
      <c r="AL699" s="52"/>
      <c r="AM699" s="53"/>
      <c r="AN699" s="53"/>
      <c r="AO699" s="53"/>
      <c r="AP699" s="53"/>
      <c r="AQ699" s="53"/>
    </row>
    <row r="700" spans="1:62" s="11" customFormat="1">
      <c r="A700" s="6">
        <v>99</v>
      </c>
      <c r="B700" s="7"/>
      <c r="C700" s="7" t="s">
        <v>5</v>
      </c>
      <c r="D700" s="36">
        <v>17.948920999999999</v>
      </c>
      <c r="E700" s="36">
        <v>7.2345047999999998</v>
      </c>
      <c r="F700" s="33">
        <v>9.1622487000000004E-5</v>
      </c>
      <c r="G700" s="36">
        <v>18.138461</v>
      </c>
      <c r="H700" s="36">
        <v>4.0391858999999997</v>
      </c>
      <c r="I700" s="36"/>
      <c r="J700" s="36">
        <v>0.22268552</v>
      </c>
      <c r="K700" s="36">
        <v>2.4810335000000001</v>
      </c>
      <c r="L700" s="54"/>
      <c r="M700" s="39">
        <f t="shared" si="195"/>
        <v>-1.5019947270392764</v>
      </c>
      <c r="N700" s="39">
        <f t="shared" si="196"/>
        <v>0.90867520723841577</v>
      </c>
      <c r="O700" s="10"/>
      <c r="R700" s="9"/>
      <c r="S700" s="39"/>
      <c r="T700" s="39"/>
      <c r="V700" s="46"/>
      <c r="W700" s="51"/>
      <c r="Y700" s="51"/>
      <c r="Z700" s="51"/>
      <c r="AB700" s="51"/>
      <c r="AC700" s="51"/>
      <c r="AE700" s="51"/>
      <c r="AF700" s="51"/>
      <c r="AK700" s="52"/>
      <c r="AL700" s="52"/>
      <c r="AM700" s="53"/>
      <c r="AN700" s="53"/>
      <c r="AO700" s="53"/>
      <c r="AP700" s="53"/>
      <c r="AQ700" s="53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</row>
    <row r="701" spans="1:62" s="11" customFormat="1">
      <c r="A701" s="6"/>
      <c r="B701" s="7"/>
      <c r="C701" s="7"/>
      <c r="D701" s="36"/>
      <c r="E701" s="36"/>
      <c r="F701" s="36"/>
      <c r="G701" s="36"/>
      <c r="H701" s="36"/>
      <c r="I701" s="36"/>
      <c r="J701" s="36"/>
      <c r="K701" s="36"/>
      <c r="L701" s="9"/>
      <c r="M701" s="9"/>
      <c r="N701" s="9"/>
      <c r="O701" s="9"/>
      <c r="P701" s="9"/>
      <c r="Q701" s="9"/>
      <c r="R701" s="9"/>
      <c r="S701" s="56"/>
      <c r="T701" s="56"/>
      <c r="V701" s="9"/>
    </row>
    <row r="702" spans="1:62" s="11" customFormat="1">
      <c r="A702" s="6">
        <v>100</v>
      </c>
      <c r="B702" s="31">
        <v>43664</v>
      </c>
      <c r="C702" s="26" t="s">
        <v>0</v>
      </c>
      <c r="D702" s="33">
        <v>2.5154497000000001E-3</v>
      </c>
      <c r="E702" s="32">
        <v>9.7874371999999996E-4</v>
      </c>
      <c r="F702" s="33">
        <v>3.7688979E-5</v>
      </c>
      <c r="G702" s="32">
        <v>1.7602201999999999E-3</v>
      </c>
      <c r="H702" s="32">
        <v>3.7477909999999998E-4</v>
      </c>
      <c r="I702" s="32"/>
      <c r="J702" s="32"/>
      <c r="K702" s="32"/>
      <c r="L702" s="9"/>
      <c r="M702" s="9"/>
      <c r="N702" s="9"/>
      <c r="O702" s="10"/>
      <c r="P702" s="9"/>
      <c r="Q702" s="9"/>
      <c r="R702" s="9"/>
      <c r="S702" s="39"/>
      <c r="T702" s="39"/>
      <c r="V702" s="40"/>
    </row>
    <row r="703" spans="1:62" s="11" customFormat="1">
      <c r="A703" s="6">
        <v>100</v>
      </c>
      <c r="B703" s="7"/>
      <c r="C703" s="7" t="s">
        <v>1</v>
      </c>
      <c r="D703" s="36">
        <v>26.913146000000001</v>
      </c>
      <c r="E703" s="36">
        <v>10.906708999999999</v>
      </c>
      <c r="F703" s="33">
        <v>1.1711734999999999E-4</v>
      </c>
      <c r="G703" s="36">
        <v>26.291354999999999</v>
      </c>
      <c r="H703" s="36">
        <v>5.8709914000000003</v>
      </c>
      <c r="I703" s="36"/>
      <c r="J703" s="36">
        <v>0.22330506999999999</v>
      </c>
      <c r="K703" s="36">
        <v>2.4675772</v>
      </c>
      <c r="L703" s="38"/>
      <c r="M703" s="39">
        <f>LN(J703)</f>
        <v>-1.4992164155124512</v>
      </c>
      <c r="N703" s="39">
        <f>LN(K703)</f>
        <v>0.90323677856353712</v>
      </c>
      <c r="O703" s="10"/>
      <c r="P703" s="40">
        <f t="array" ref="P703:Q704">LINEST(M703:M707,N703:N707,TRUE,TRUE)</f>
        <v>-0.50513783506046428</v>
      </c>
      <c r="Q703" s="40">
        <v>-1.0429457864276546</v>
      </c>
      <c r="R703" s="9"/>
      <c r="S703" s="41">
        <f>EXP(Q703)*$S$4^P703</f>
        <v>0.21779941354312965</v>
      </c>
      <c r="T703" s="41">
        <f>S703*SQRT(Q704^2+(LN($S$4))^2*P704^2+(P703/$S$4)^2*$T$4^2-2*LN($S$4)*AVERAGE(N703:N707)*P704^2)</f>
        <v>4.6453509097497988E-5</v>
      </c>
      <c r="V703" s="19"/>
      <c r="AN703" s="42"/>
      <c r="AO703" s="43"/>
      <c r="AP703" s="43"/>
      <c r="AQ703" s="43"/>
      <c r="AS703" s="44"/>
      <c r="AT703" s="45"/>
      <c r="AU703" s="45"/>
      <c r="AV703" s="45"/>
      <c r="AW703" s="45"/>
      <c r="AX703" s="45"/>
      <c r="AY703" s="45"/>
      <c r="AZ703" s="45"/>
      <c r="BA703" s="45"/>
      <c r="BB703" s="45"/>
    </row>
    <row r="704" spans="1:62" s="11" customFormat="1">
      <c r="A704" s="6">
        <v>100</v>
      </c>
      <c r="B704" s="7"/>
      <c r="C704" s="7" t="s">
        <v>2</v>
      </c>
      <c r="D704" s="36">
        <v>25.340046000000001</v>
      </c>
      <c r="E704" s="36">
        <v>10.257377</v>
      </c>
      <c r="F704" s="33">
        <v>1.2233127E-4</v>
      </c>
      <c r="G704" s="36">
        <v>24.944676999999999</v>
      </c>
      <c r="H704" s="36">
        <v>5.5671090999999997</v>
      </c>
      <c r="I704" s="36"/>
      <c r="J704" s="36">
        <v>0.22317828000000001</v>
      </c>
      <c r="K704" s="36">
        <v>2.4704234</v>
      </c>
      <c r="L704" s="38"/>
      <c r="M704" s="39">
        <f t="shared" ref="M704:M707" si="197">LN(J704)</f>
        <v>-1.4997843650380414</v>
      </c>
      <c r="N704" s="39">
        <f t="shared" ref="N704:N707" si="198">LN(K704)</f>
        <v>0.90438955295371859</v>
      </c>
      <c r="O704" s="10"/>
      <c r="P704" s="40">
        <v>2.8679957380625207E-3</v>
      </c>
      <c r="Q704" s="40">
        <v>2.5980081512895696E-3</v>
      </c>
      <c r="R704" s="9"/>
      <c r="S704" s="39"/>
      <c r="T704" s="39"/>
      <c r="V704" s="46"/>
      <c r="Y704" s="43"/>
      <c r="AB704" s="43"/>
      <c r="AE704" s="43"/>
    </row>
    <row r="705" spans="1:62" s="11" customFormat="1">
      <c r="A705" s="6">
        <v>100</v>
      </c>
      <c r="B705" s="7"/>
      <c r="C705" s="7" t="s">
        <v>3</v>
      </c>
      <c r="D705" s="36">
        <v>23.837698</v>
      </c>
      <c r="E705" s="36">
        <v>9.6382902000000001</v>
      </c>
      <c r="F705" s="33">
        <v>1.2782553E-4</v>
      </c>
      <c r="G705" s="36">
        <v>23.630817</v>
      </c>
      <c r="H705" s="36">
        <v>5.2709155000000001</v>
      </c>
      <c r="I705" s="36"/>
      <c r="J705" s="36">
        <v>0.22305249999999999</v>
      </c>
      <c r="K705" s="36">
        <v>2.4732310000000002</v>
      </c>
      <c r="L705" s="38"/>
      <c r="M705" s="39">
        <f t="shared" si="197"/>
        <v>-1.5003481092214039</v>
      </c>
      <c r="N705" s="39">
        <f t="shared" si="198"/>
        <v>0.90552539299215173</v>
      </c>
      <c r="O705" s="10"/>
      <c r="P705" s="47">
        <f>ABS(P704/P703)</f>
        <v>5.6776498195175301E-3</v>
      </c>
      <c r="Q705" s="47">
        <f>ABS(Q704/Q703)</f>
        <v>2.4910289538523241E-3</v>
      </c>
      <c r="R705" s="9"/>
      <c r="S705" s="39"/>
      <c r="T705" s="39"/>
      <c r="V705" s="46"/>
      <c r="W705" s="48"/>
      <c r="Y705" s="48"/>
      <c r="Z705" s="48"/>
      <c r="AB705" s="48"/>
      <c r="AC705" s="48"/>
      <c r="AE705" s="48"/>
      <c r="AF705" s="48"/>
      <c r="AM705" s="48"/>
      <c r="AN705" s="48"/>
      <c r="AR705" s="49"/>
      <c r="BA705" s="43"/>
      <c r="BB705" s="43"/>
    </row>
    <row r="706" spans="1:62" s="11" customFormat="1">
      <c r="A706" s="6">
        <v>100</v>
      </c>
      <c r="B706" s="7"/>
      <c r="C706" s="7" t="s">
        <v>4</v>
      </c>
      <c r="D706" s="36">
        <v>21.095559999999999</v>
      </c>
      <c r="E706" s="36">
        <v>8.5137198000000005</v>
      </c>
      <c r="F706" s="33">
        <v>1.1174585E-4</v>
      </c>
      <c r="G706" s="36">
        <v>21.1051</v>
      </c>
      <c r="H706" s="36">
        <v>4.7031036999999998</v>
      </c>
      <c r="I706" s="36"/>
      <c r="J706" s="36">
        <v>0.22284169000000001</v>
      </c>
      <c r="K706" s="36">
        <v>2.4778383000000002</v>
      </c>
      <c r="L706" s="38"/>
      <c r="M706" s="39">
        <f t="shared" si="197"/>
        <v>-1.5012936699415684</v>
      </c>
      <c r="N706" s="39">
        <f t="shared" si="198"/>
        <v>0.90738652684051224</v>
      </c>
      <c r="O706" s="10"/>
      <c r="P706" s="50"/>
      <c r="Q706" s="50"/>
      <c r="R706" s="9"/>
      <c r="S706" s="39"/>
      <c r="T706" s="39"/>
      <c r="V706" s="46"/>
      <c r="W706" s="51"/>
      <c r="Y706" s="51"/>
      <c r="Z706" s="51"/>
      <c r="AB706" s="51"/>
      <c r="AC706" s="51"/>
      <c r="AE706" s="51"/>
      <c r="AF706" s="51"/>
      <c r="AK706" s="52"/>
      <c r="AL706" s="52"/>
      <c r="AM706" s="53"/>
      <c r="AN706" s="53"/>
      <c r="AO706" s="53"/>
      <c r="AP706" s="53"/>
      <c r="AQ706" s="53"/>
    </row>
    <row r="707" spans="1:62" s="11" customFormat="1">
      <c r="A707" s="6">
        <v>100</v>
      </c>
      <c r="B707" s="7"/>
      <c r="C707" s="7" t="s">
        <v>5</v>
      </c>
      <c r="D707" s="36">
        <v>19.503927999999998</v>
      </c>
      <c r="E707" s="36">
        <v>7.8605676000000004</v>
      </c>
      <c r="F707" s="33">
        <v>1.0581705E-4</v>
      </c>
      <c r="G707" s="36">
        <v>19.594536000000002</v>
      </c>
      <c r="H707" s="36">
        <v>4.3633743000000003</v>
      </c>
      <c r="I707" s="36"/>
      <c r="J707" s="36">
        <v>0.22268289999999999</v>
      </c>
      <c r="K707" s="36">
        <v>2.4812449000000001</v>
      </c>
      <c r="L707" s="54"/>
      <c r="M707" s="39">
        <f t="shared" si="197"/>
        <v>-1.5020064925793657</v>
      </c>
      <c r="N707" s="39">
        <f t="shared" si="198"/>
        <v>0.90876041003563401</v>
      </c>
      <c r="O707" s="10"/>
      <c r="R707" s="9"/>
      <c r="S707" s="39"/>
      <c r="T707" s="39"/>
      <c r="V707" s="46"/>
      <c r="W707" s="51"/>
      <c r="Y707" s="51"/>
      <c r="Z707" s="51"/>
      <c r="AB707" s="51"/>
      <c r="AC707" s="51"/>
      <c r="AE707" s="51"/>
      <c r="AF707" s="51"/>
      <c r="AK707" s="52"/>
      <c r="AL707" s="52"/>
      <c r="AM707" s="53"/>
      <c r="AN707" s="53"/>
      <c r="AO707" s="53"/>
      <c r="AP707" s="53"/>
      <c r="AQ707" s="53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</row>
    <row r="708" spans="1:62" s="11" customFormat="1">
      <c r="A708" s="6"/>
      <c r="B708" s="7"/>
      <c r="C708" s="7"/>
      <c r="D708" s="36"/>
      <c r="E708" s="36"/>
      <c r="F708" s="36"/>
      <c r="G708" s="36"/>
      <c r="H708" s="36"/>
      <c r="I708" s="36"/>
      <c r="J708" s="36"/>
      <c r="K708" s="36"/>
      <c r="L708" s="9"/>
      <c r="M708" s="9"/>
      <c r="N708" s="9"/>
      <c r="O708" s="9"/>
      <c r="P708" s="9"/>
      <c r="Q708" s="9"/>
      <c r="R708" s="9"/>
      <c r="S708" s="56"/>
      <c r="T708" s="56"/>
      <c r="V708" s="9"/>
    </row>
    <row r="709" spans="1:62" s="11" customFormat="1">
      <c r="A709" s="6">
        <v>101</v>
      </c>
      <c r="B709" s="31">
        <v>43664</v>
      </c>
      <c r="C709" s="26" t="s">
        <v>0</v>
      </c>
      <c r="D709" s="33">
        <v>2.5154497000000001E-3</v>
      </c>
      <c r="E709" s="32">
        <v>9.7874371999999996E-4</v>
      </c>
      <c r="F709" s="33">
        <v>3.7688979E-5</v>
      </c>
      <c r="G709" s="32">
        <v>1.7602201999999999E-3</v>
      </c>
      <c r="H709" s="32">
        <v>3.7477909999999998E-4</v>
      </c>
      <c r="I709" s="32"/>
      <c r="J709" s="32"/>
      <c r="K709" s="32"/>
      <c r="L709" s="9"/>
      <c r="M709" s="9"/>
      <c r="N709" s="9"/>
      <c r="O709" s="10"/>
      <c r="P709" s="9"/>
      <c r="Q709" s="9"/>
      <c r="R709" s="9"/>
      <c r="S709" s="39"/>
      <c r="T709" s="39"/>
      <c r="V709" s="40"/>
    </row>
    <row r="710" spans="1:62" s="11" customFormat="1">
      <c r="A710" s="6">
        <v>101</v>
      </c>
      <c r="B710" s="7"/>
      <c r="C710" s="7" t="s">
        <v>1</v>
      </c>
      <c r="D710" s="36">
        <v>27.442888</v>
      </c>
      <c r="E710" s="36">
        <v>11.118005999999999</v>
      </c>
      <c r="F710" s="33">
        <v>1.1811988000000001E-4</v>
      </c>
      <c r="G710" s="36">
        <v>26.680264999999999</v>
      </c>
      <c r="H710" s="36">
        <v>5.9570030000000003</v>
      </c>
      <c r="I710" s="36"/>
      <c r="J710" s="36">
        <v>0.22327368</v>
      </c>
      <c r="K710" s="36">
        <v>2.4683323000000001</v>
      </c>
      <c r="L710" s="38"/>
      <c r="M710" s="39">
        <f>LN(J710)</f>
        <v>-1.4993569954216013</v>
      </c>
      <c r="N710" s="39">
        <f>LN(K710)</f>
        <v>0.90354274041550808</v>
      </c>
      <c r="O710" s="10"/>
      <c r="P710" s="40">
        <f t="array" ref="P710:Q711">LINEST(M710:M714,N710:N714,TRUE,TRUE)</f>
        <v>-0.50096748169983363</v>
      </c>
      <c r="Q710" s="40">
        <v>-1.0467031998142176</v>
      </c>
      <c r="R710" s="9"/>
      <c r="S710" s="41">
        <f>EXP(Q710)*$S$4^P710</f>
        <v>0.21784637638041512</v>
      </c>
      <c r="T710" s="41">
        <f>S710*SQRT(Q711^2+(LN($S$4))^2*P711^2+(P710/$S$4)^2*$T$4^2-2*LN($S$4)*AVERAGE(N710:N714)*P711^2)</f>
        <v>4.6146088933605226E-5</v>
      </c>
      <c r="V710" s="19"/>
      <c r="AN710" s="42"/>
      <c r="AO710" s="43"/>
      <c r="AP710" s="43"/>
      <c r="AQ710" s="43"/>
      <c r="AS710" s="44"/>
      <c r="AT710" s="45"/>
      <c r="AU710" s="45"/>
      <c r="AV710" s="45"/>
      <c r="AW710" s="45"/>
      <c r="AX710" s="45"/>
      <c r="AY710" s="45"/>
      <c r="AZ710" s="45"/>
      <c r="BA710" s="45"/>
      <c r="BB710" s="45"/>
    </row>
    <row r="711" spans="1:62" s="11" customFormat="1">
      <c r="A711" s="6">
        <v>101</v>
      </c>
      <c r="B711" s="7"/>
      <c r="C711" s="7" t="s">
        <v>2</v>
      </c>
      <c r="D711" s="36">
        <v>26.149360999999999</v>
      </c>
      <c r="E711" s="36">
        <v>10.580416</v>
      </c>
      <c r="F711" s="33">
        <v>1.2445864E-4</v>
      </c>
      <c r="G711" s="36">
        <v>25.656091</v>
      </c>
      <c r="H711" s="36">
        <v>5.7247244000000004</v>
      </c>
      <c r="I711" s="36"/>
      <c r="J711" s="36">
        <v>0.22313314000000001</v>
      </c>
      <c r="K711" s="36">
        <v>2.4714871999999999</v>
      </c>
      <c r="L711" s="38"/>
      <c r="M711" s="39">
        <f t="shared" ref="M711:M714" si="199">LN(J711)</f>
        <v>-1.4999866453209609</v>
      </c>
      <c r="N711" s="39">
        <f t="shared" ref="N711:N714" si="200">LN(K711)</f>
        <v>0.90482007471039738</v>
      </c>
      <c r="O711" s="10"/>
      <c r="P711" s="40">
        <v>2.8857814712141367E-3</v>
      </c>
      <c r="Q711" s="40">
        <v>2.6155946645631321E-3</v>
      </c>
      <c r="R711" s="9"/>
      <c r="S711" s="39"/>
      <c r="T711" s="39"/>
      <c r="V711" s="46"/>
      <c r="Y711" s="43"/>
      <c r="AB711" s="43"/>
      <c r="AE711" s="43"/>
    </row>
    <row r="712" spans="1:62" s="11" customFormat="1">
      <c r="A712" s="6">
        <v>101</v>
      </c>
      <c r="B712" s="7"/>
      <c r="C712" s="7" t="s">
        <v>3</v>
      </c>
      <c r="D712" s="36">
        <v>23.865646999999999</v>
      </c>
      <c r="E712" s="36">
        <v>9.6422308000000001</v>
      </c>
      <c r="F712" s="33">
        <v>1.2595261E-4</v>
      </c>
      <c r="G712" s="36">
        <v>23.632259000000001</v>
      </c>
      <c r="H712" s="36">
        <v>5.2692741999999999</v>
      </c>
      <c r="I712" s="36"/>
      <c r="J712" s="36">
        <v>0.22296952</v>
      </c>
      <c r="K712" s="36">
        <v>2.4751188000000002</v>
      </c>
      <c r="L712" s="38"/>
      <c r="M712" s="39">
        <f t="shared" si="199"/>
        <v>-1.5007201984781511</v>
      </c>
      <c r="N712" s="39">
        <f t="shared" si="200"/>
        <v>0.90628839486869051</v>
      </c>
      <c r="O712" s="10"/>
      <c r="P712" s="47">
        <f>ABS(P711/P710)</f>
        <v>5.7604167468562765E-3</v>
      </c>
      <c r="Q712" s="47">
        <f>ABS(Q711/Q710)</f>
        <v>2.498888572259435E-3</v>
      </c>
      <c r="R712" s="9"/>
      <c r="S712" s="39"/>
      <c r="T712" s="39"/>
      <c r="V712" s="46"/>
      <c r="W712" s="48"/>
      <c r="Y712" s="48"/>
      <c r="Z712" s="48"/>
      <c r="AB712" s="48"/>
      <c r="AC712" s="48"/>
      <c r="AE712" s="48"/>
      <c r="AF712" s="48"/>
      <c r="AM712" s="48"/>
      <c r="AN712" s="48"/>
      <c r="AR712" s="49"/>
      <c r="BA712" s="43"/>
      <c r="BB712" s="43"/>
    </row>
    <row r="713" spans="1:62" s="11" customFormat="1">
      <c r="A713" s="6">
        <v>101</v>
      </c>
      <c r="B713" s="7"/>
      <c r="C713" s="7" t="s">
        <v>4</v>
      </c>
      <c r="D713" s="36">
        <v>21.666107</v>
      </c>
      <c r="E713" s="36">
        <v>8.7406343999999994</v>
      </c>
      <c r="F713" s="33">
        <v>1.0900233999999999E-4</v>
      </c>
      <c r="G713" s="36">
        <v>21.603504000000001</v>
      </c>
      <c r="H713" s="36">
        <v>4.8134138000000002</v>
      </c>
      <c r="I713" s="36"/>
      <c r="J713" s="36">
        <v>0.2228068</v>
      </c>
      <c r="K713" s="36">
        <v>2.4787884999999998</v>
      </c>
      <c r="L713" s="38"/>
      <c r="M713" s="39">
        <f t="shared" si="199"/>
        <v>-1.501450250748434</v>
      </c>
      <c r="N713" s="39">
        <f t="shared" si="200"/>
        <v>0.90776993275343665</v>
      </c>
      <c r="O713" s="10"/>
      <c r="P713" s="50"/>
      <c r="Q713" s="50"/>
      <c r="R713" s="9"/>
      <c r="S713" s="39"/>
      <c r="T713" s="39"/>
      <c r="V713" s="46"/>
      <c r="W713" s="51"/>
      <c r="Y713" s="51"/>
      <c r="Z713" s="51"/>
      <c r="AB713" s="51"/>
      <c r="AC713" s="51"/>
      <c r="AE713" s="51"/>
      <c r="AF713" s="51"/>
      <c r="AK713" s="52"/>
      <c r="AL713" s="52"/>
      <c r="AM713" s="53"/>
      <c r="AN713" s="53"/>
      <c r="AO713" s="53"/>
      <c r="AP713" s="53"/>
      <c r="AQ713" s="53"/>
    </row>
    <row r="714" spans="1:62" s="11" customFormat="1">
      <c r="A714" s="6">
        <v>101</v>
      </c>
      <c r="B714" s="7"/>
      <c r="C714" s="7" t="s">
        <v>5</v>
      </c>
      <c r="D714" s="36">
        <v>19.424271999999998</v>
      </c>
      <c r="E714" s="36">
        <v>7.823188</v>
      </c>
      <c r="F714" s="33">
        <v>9.8034370999999998E-5</v>
      </c>
      <c r="G714" s="36">
        <v>19.471782999999999</v>
      </c>
      <c r="H714" s="36">
        <v>4.3347050999999999</v>
      </c>
      <c r="I714" s="36"/>
      <c r="J714" s="36">
        <v>0.22261463000000001</v>
      </c>
      <c r="K714" s="36">
        <v>2.4829126000000001</v>
      </c>
      <c r="L714" s="54"/>
      <c r="M714" s="39">
        <f t="shared" si="199"/>
        <v>-1.5023131190299319</v>
      </c>
      <c r="N714" s="39">
        <f t="shared" si="200"/>
        <v>0.90943230655089957</v>
      </c>
      <c r="O714" s="10"/>
      <c r="R714" s="9"/>
      <c r="S714" s="39"/>
      <c r="T714" s="39"/>
      <c r="V714" s="46"/>
      <c r="W714" s="51"/>
      <c r="Y714" s="51"/>
      <c r="Z714" s="51"/>
      <c r="AB714" s="51"/>
      <c r="AC714" s="51"/>
      <c r="AE714" s="51"/>
      <c r="AF714" s="51"/>
      <c r="AK714" s="52"/>
      <c r="AL714" s="52"/>
      <c r="AM714" s="53"/>
      <c r="AN714" s="53"/>
      <c r="AO714" s="53"/>
      <c r="AP714" s="53"/>
      <c r="AQ714" s="53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</row>
    <row r="715" spans="1:62" s="11" customFormat="1">
      <c r="A715" s="6"/>
      <c r="B715" s="7"/>
      <c r="C715" s="7"/>
      <c r="D715" s="36"/>
      <c r="E715" s="36"/>
      <c r="F715" s="36"/>
      <c r="G715" s="36"/>
      <c r="H715" s="36"/>
      <c r="I715" s="36"/>
      <c r="J715" s="36"/>
      <c r="K715" s="36"/>
      <c r="L715" s="9"/>
      <c r="M715" s="9"/>
      <c r="N715" s="9"/>
      <c r="O715" s="9"/>
      <c r="P715" s="9"/>
      <c r="Q715" s="9"/>
      <c r="R715" s="9"/>
      <c r="S715" s="56"/>
      <c r="T715" s="56"/>
      <c r="V715" s="9"/>
    </row>
    <row r="716" spans="1:62" s="11" customFormat="1">
      <c r="A716" s="6">
        <v>102</v>
      </c>
      <c r="B716" s="31">
        <v>43664</v>
      </c>
      <c r="C716" s="26" t="s">
        <v>0</v>
      </c>
      <c r="D716" s="33">
        <v>2.5154497000000001E-3</v>
      </c>
      <c r="E716" s="32">
        <v>9.7874371999999996E-4</v>
      </c>
      <c r="F716" s="33">
        <v>3.7688979E-5</v>
      </c>
      <c r="G716" s="32">
        <v>1.7602201999999999E-3</v>
      </c>
      <c r="H716" s="32">
        <v>3.7477909999999998E-4</v>
      </c>
      <c r="I716" s="32"/>
      <c r="J716" s="32"/>
      <c r="K716" s="32"/>
      <c r="L716" s="9"/>
      <c r="M716" s="9"/>
      <c r="N716" s="9"/>
      <c r="O716" s="10"/>
      <c r="P716" s="9"/>
      <c r="Q716" s="9"/>
      <c r="R716" s="9"/>
      <c r="S716" s="39"/>
      <c r="T716" s="39"/>
      <c r="V716" s="40"/>
    </row>
    <row r="717" spans="1:62" s="11" customFormat="1">
      <c r="A717" s="6">
        <v>102</v>
      </c>
      <c r="B717" s="7"/>
      <c r="C717" s="7" t="s">
        <v>1</v>
      </c>
      <c r="D717" s="36">
        <v>27.567530000000001</v>
      </c>
      <c r="E717" s="36">
        <v>11.160875000000001</v>
      </c>
      <c r="F717" s="33">
        <v>1.1072827999999999E-4</v>
      </c>
      <c r="G717" s="36">
        <v>26.816811999999999</v>
      </c>
      <c r="H717" s="36">
        <v>5.985506</v>
      </c>
      <c r="I717" s="36"/>
      <c r="J717" s="36">
        <v>0.22319971</v>
      </c>
      <c r="K717" s="36">
        <v>2.4700169000000001</v>
      </c>
      <c r="L717" s="38"/>
      <c r="M717" s="39">
        <f>LN(J717)</f>
        <v>-1.4996883477589793</v>
      </c>
      <c r="N717" s="39">
        <f>LN(K717)</f>
        <v>0.90422499272174195</v>
      </c>
      <c r="O717" s="10"/>
      <c r="P717" s="40">
        <f t="array" ref="P717:Q718">LINEST(M717:M721,N717:N721,TRUE,TRUE)</f>
        <v>-0.50535937642927475</v>
      </c>
      <c r="Q717" s="40">
        <v>-1.0427186205530079</v>
      </c>
      <c r="R717" s="9"/>
      <c r="S717" s="41">
        <f>EXP(Q717)*$S$4^P717</f>
        <v>0.21780292182520655</v>
      </c>
      <c r="T717" s="41">
        <f>S717*SQRT(Q718^2+(LN($S$4))^2*P718^2+(P717/$S$4)^2*$T$4^2-2*LN($S$4)*AVERAGE(N717:N721)*P718^2)</f>
        <v>4.4071325984132515E-5</v>
      </c>
      <c r="V717" s="19"/>
      <c r="AN717" s="42"/>
      <c r="AO717" s="43"/>
      <c r="AP717" s="43"/>
      <c r="AQ717" s="43"/>
      <c r="AS717" s="44"/>
      <c r="AT717" s="45"/>
      <c r="AU717" s="45"/>
      <c r="AV717" s="45"/>
      <c r="AW717" s="45"/>
      <c r="AX717" s="45"/>
      <c r="AY717" s="45"/>
      <c r="AZ717" s="45"/>
      <c r="BA717" s="45"/>
      <c r="BB717" s="45"/>
    </row>
    <row r="718" spans="1:62" s="11" customFormat="1">
      <c r="A718" s="6">
        <v>102</v>
      </c>
      <c r="B718" s="7"/>
      <c r="C718" s="7" t="s">
        <v>2</v>
      </c>
      <c r="D718" s="36">
        <v>26.851686000000001</v>
      </c>
      <c r="E718" s="36">
        <v>10.862278999999999</v>
      </c>
      <c r="F718" s="33">
        <v>1.2543586E-4</v>
      </c>
      <c r="G718" s="36">
        <v>26.261804999999999</v>
      </c>
      <c r="H718" s="36">
        <v>5.8593226999999999</v>
      </c>
      <c r="I718" s="36"/>
      <c r="J718" s="36">
        <v>0.22311191</v>
      </c>
      <c r="K718" s="36">
        <v>2.4720130999999999</v>
      </c>
      <c r="L718" s="38"/>
      <c r="M718" s="39">
        <f t="shared" ref="M718:M721" si="201">LN(J718)</f>
        <v>-1.5000817948358565</v>
      </c>
      <c r="N718" s="39">
        <f t="shared" ref="N718:N721" si="202">LN(K718)</f>
        <v>0.90503283893415354</v>
      </c>
      <c r="O718" s="10"/>
      <c r="P718" s="40">
        <v>2.5320312343413962E-3</v>
      </c>
      <c r="Q718" s="40">
        <v>2.2961829114336928E-3</v>
      </c>
      <c r="R718" s="9"/>
      <c r="S718" s="39"/>
      <c r="T718" s="39"/>
      <c r="V718" s="46"/>
      <c r="Y718" s="43"/>
      <c r="AB718" s="43"/>
      <c r="AE718" s="43"/>
    </row>
    <row r="719" spans="1:62" s="11" customFormat="1">
      <c r="A719" s="6">
        <v>102</v>
      </c>
      <c r="B719" s="7"/>
      <c r="C719" s="7" t="s">
        <v>3</v>
      </c>
      <c r="D719" s="36">
        <v>23.559066000000001</v>
      </c>
      <c r="E719" s="36">
        <v>9.5130113000000005</v>
      </c>
      <c r="F719" s="33">
        <v>1.1379471E-4</v>
      </c>
      <c r="G719" s="36">
        <v>23.312813999999999</v>
      </c>
      <c r="H719" s="36">
        <v>5.1966507000000002</v>
      </c>
      <c r="I719" s="36"/>
      <c r="J719" s="36">
        <v>0.22290963999999999</v>
      </c>
      <c r="K719" s="36">
        <v>2.4765096</v>
      </c>
      <c r="L719" s="38"/>
      <c r="M719" s="39">
        <f t="shared" si="201"/>
        <v>-1.5009887914321705</v>
      </c>
      <c r="N719" s="39">
        <f t="shared" si="202"/>
        <v>0.90685014947716402</v>
      </c>
      <c r="O719" s="10"/>
      <c r="P719" s="47">
        <f>ABS(P718/P717)</f>
        <v>5.0103576829463557E-3</v>
      </c>
      <c r="Q719" s="47">
        <f>ABS(Q718/Q717)</f>
        <v>2.2021117357776806E-3</v>
      </c>
      <c r="R719" s="9"/>
      <c r="S719" s="39"/>
      <c r="T719" s="39"/>
      <c r="V719" s="46"/>
      <c r="W719" s="48"/>
      <c r="Y719" s="48"/>
      <c r="Z719" s="48"/>
      <c r="AB719" s="48"/>
      <c r="AC719" s="48"/>
      <c r="AE719" s="48"/>
      <c r="AF719" s="48"/>
      <c r="AM719" s="48"/>
      <c r="AN719" s="48"/>
      <c r="AR719" s="49"/>
      <c r="BA719" s="43"/>
      <c r="BB719" s="43"/>
    </row>
    <row r="720" spans="1:62" s="11" customFormat="1">
      <c r="A720" s="6">
        <v>102</v>
      </c>
      <c r="B720" s="7"/>
      <c r="C720" s="7" t="s">
        <v>4</v>
      </c>
      <c r="D720" s="36">
        <v>22.008144999999999</v>
      </c>
      <c r="E720" s="36">
        <v>8.8746934</v>
      </c>
      <c r="F720" s="33">
        <v>1.0870708999999999E-4</v>
      </c>
      <c r="G720" s="36">
        <v>21.921208</v>
      </c>
      <c r="H720" s="36">
        <v>4.8830185000000004</v>
      </c>
      <c r="I720" s="36"/>
      <c r="J720" s="36">
        <v>0.22275305000000001</v>
      </c>
      <c r="K720" s="36">
        <v>2.4798797000000001</v>
      </c>
      <c r="L720" s="38"/>
      <c r="M720" s="39">
        <f t="shared" si="201"/>
        <v>-1.5016915202446004</v>
      </c>
      <c r="N720" s="39">
        <f t="shared" si="202"/>
        <v>0.90821005093582052</v>
      </c>
      <c r="O720" s="10"/>
      <c r="R720" s="9"/>
      <c r="S720" s="39"/>
      <c r="T720" s="39"/>
      <c r="V720" s="46"/>
      <c r="W720" s="51"/>
      <c r="Y720" s="51"/>
      <c r="Z720" s="51"/>
      <c r="AB720" s="51"/>
      <c r="AC720" s="51"/>
      <c r="AE720" s="51"/>
      <c r="AF720" s="51"/>
      <c r="AK720" s="52"/>
      <c r="AL720" s="52"/>
      <c r="AM720" s="53"/>
      <c r="AN720" s="53"/>
      <c r="AO720" s="53"/>
      <c r="AP720" s="53"/>
      <c r="AQ720" s="53"/>
    </row>
    <row r="721" spans="1:62" s="11" customFormat="1">
      <c r="A721" s="6">
        <v>102</v>
      </c>
      <c r="B721" s="7"/>
      <c r="C721" s="7" t="s">
        <v>5</v>
      </c>
      <c r="D721" s="36">
        <v>19.355981</v>
      </c>
      <c r="E721" s="36">
        <v>7.7917215999999998</v>
      </c>
      <c r="F721" s="33">
        <v>9.0911437999999996E-5</v>
      </c>
      <c r="G721" s="36">
        <v>19.379476</v>
      </c>
      <c r="H721" s="36">
        <v>4.3130369000000002</v>
      </c>
      <c r="I721" s="36"/>
      <c r="J721" s="36">
        <v>0.22255684000000001</v>
      </c>
      <c r="K721" s="36">
        <v>2.4841749000000002</v>
      </c>
      <c r="L721" s="54"/>
      <c r="M721" s="39">
        <f t="shared" si="201"/>
        <v>-1.5025727493262069</v>
      </c>
      <c r="N721" s="39">
        <f t="shared" si="202"/>
        <v>0.90994057222053981</v>
      </c>
      <c r="O721" s="10"/>
      <c r="R721" s="9"/>
      <c r="S721" s="39"/>
      <c r="T721" s="39"/>
      <c r="V721" s="46"/>
      <c r="W721" s="51"/>
      <c r="Y721" s="51"/>
      <c r="Z721" s="51"/>
      <c r="AB721" s="51"/>
      <c r="AC721" s="51"/>
      <c r="AE721" s="51"/>
      <c r="AF721" s="51"/>
      <c r="AK721" s="52"/>
      <c r="AL721" s="52"/>
      <c r="AM721" s="53"/>
      <c r="AN721" s="53"/>
      <c r="AO721" s="53"/>
      <c r="AP721" s="53"/>
      <c r="AQ721" s="53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</row>
    <row r="722" spans="1:62" s="11" customFormat="1">
      <c r="A722" s="6"/>
      <c r="B722" s="7"/>
      <c r="C722" s="7"/>
      <c r="D722" s="36"/>
      <c r="E722" s="36"/>
      <c r="F722" s="36"/>
      <c r="G722" s="36"/>
      <c r="H722" s="36"/>
      <c r="I722" s="36"/>
      <c r="J722" s="36"/>
      <c r="K722" s="36"/>
      <c r="L722" s="9"/>
      <c r="M722" s="9"/>
      <c r="N722" s="9"/>
      <c r="O722" s="9"/>
      <c r="P722" s="9"/>
      <c r="Q722" s="9"/>
      <c r="R722" s="9"/>
      <c r="S722" s="56"/>
      <c r="T722" s="56"/>
      <c r="V722" s="9"/>
    </row>
    <row r="723" spans="1:62" s="11" customFormat="1">
      <c r="A723" s="6">
        <v>103</v>
      </c>
      <c r="B723" s="31">
        <v>43664</v>
      </c>
      <c r="C723" s="26" t="s">
        <v>0</v>
      </c>
      <c r="D723" s="33">
        <v>2.5154497000000001E-3</v>
      </c>
      <c r="E723" s="32">
        <v>9.7874371999999996E-4</v>
      </c>
      <c r="F723" s="33">
        <v>3.7688979E-5</v>
      </c>
      <c r="G723" s="32">
        <v>1.7602201999999999E-3</v>
      </c>
      <c r="H723" s="32">
        <v>3.7477909999999998E-4</v>
      </c>
      <c r="I723" s="32"/>
      <c r="J723" s="32"/>
      <c r="K723" s="32"/>
      <c r="L723" s="9"/>
      <c r="M723" s="9"/>
      <c r="N723" s="9"/>
      <c r="O723" s="10"/>
      <c r="P723" s="9"/>
      <c r="Q723" s="9"/>
      <c r="R723" s="9"/>
      <c r="S723" s="39"/>
      <c r="T723" s="39"/>
      <c r="V723" s="40"/>
    </row>
    <row r="724" spans="1:62" s="11" customFormat="1">
      <c r="A724" s="6">
        <v>103</v>
      </c>
      <c r="B724" s="7"/>
      <c r="C724" s="7" t="s">
        <v>1</v>
      </c>
      <c r="D724" s="32">
        <v>28.502483000000002</v>
      </c>
      <c r="E724" s="32">
        <v>11.538821</v>
      </c>
      <c r="F724" s="33">
        <v>1.1862185000000001E-4</v>
      </c>
      <c r="G724" s="32">
        <v>27.642765000000001</v>
      </c>
      <c r="H724" s="32">
        <v>6.1697414999999998</v>
      </c>
      <c r="I724" s="32"/>
      <c r="J724" s="32">
        <v>0.22319553</v>
      </c>
      <c r="K724" s="32">
        <v>2.4701398000000001</v>
      </c>
      <c r="L724" s="38"/>
      <c r="M724" s="39">
        <f>LN(J724)</f>
        <v>-1.4997070755572424</v>
      </c>
      <c r="N724" s="39">
        <f>LN(K724)</f>
        <v>0.90427474822849552</v>
      </c>
      <c r="O724" s="10"/>
      <c r="P724" s="40">
        <f t="array" ref="P724:Q725">LINEST(M724:M728,N724:N728,TRUE,TRUE)</f>
        <v>-0.50403383341356189</v>
      </c>
      <c r="Q724" s="40">
        <v>-1.0439165916785864</v>
      </c>
      <c r="R724" s="9"/>
      <c r="S724" s="41">
        <f>EXP(Q724)*$S$4^P724</f>
        <v>0.21781704634137686</v>
      </c>
      <c r="T724" s="41">
        <f>S724*SQRT(Q725^2+(LN($S$4))^2*P725^2+(P724/$S$4)^2*$T$4^2-2*LN($S$4)*AVERAGE(N724:N728)*P725^2)</f>
        <v>4.1087880929415604E-5</v>
      </c>
      <c r="V724" s="19"/>
      <c r="AN724" s="42"/>
      <c r="AO724" s="43"/>
      <c r="AP724" s="43"/>
      <c r="AQ724" s="43"/>
      <c r="AS724" s="44"/>
      <c r="AT724" s="45"/>
      <c r="AU724" s="45"/>
      <c r="AV724" s="45"/>
      <c r="AW724" s="45"/>
      <c r="AX724" s="45"/>
      <c r="AY724" s="45"/>
      <c r="AZ724" s="45"/>
      <c r="BA724" s="45"/>
      <c r="BB724" s="45"/>
    </row>
    <row r="725" spans="1:62" s="11" customFormat="1">
      <c r="A725" s="6">
        <v>103</v>
      </c>
      <c r="B725" s="7"/>
      <c r="C725" s="7" t="s">
        <v>2</v>
      </c>
      <c r="D725" s="32">
        <v>26.373685999999999</v>
      </c>
      <c r="E725" s="32">
        <v>10.663746</v>
      </c>
      <c r="F725" s="33">
        <v>1.2908850999999999E-4</v>
      </c>
      <c r="G725" s="32">
        <v>25.816860999999999</v>
      </c>
      <c r="H725" s="32">
        <v>5.7586377000000004</v>
      </c>
      <c r="I725" s="32"/>
      <c r="J725" s="32">
        <v>0.22305720000000001</v>
      </c>
      <c r="K725" s="32">
        <v>2.4732118999999999</v>
      </c>
      <c r="L725" s="38"/>
      <c r="M725" s="39">
        <f t="shared" ref="M725:M728" si="203">LN(J725)</f>
        <v>-1.5003270381709415</v>
      </c>
      <c r="N725" s="39">
        <f t="shared" ref="N725:N728" si="204">LN(K725)</f>
        <v>0.90551767027084007</v>
      </c>
      <c r="O725" s="10"/>
      <c r="P725" s="40">
        <v>1.9887409121314386E-3</v>
      </c>
      <c r="Q725" s="40">
        <v>1.8037487107281278E-3</v>
      </c>
      <c r="R725" s="9"/>
      <c r="S725" s="39"/>
      <c r="T725" s="39"/>
      <c r="V725" s="46"/>
      <c r="Y725" s="43"/>
      <c r="AB725" s="43"/>
      <c r="AE725" s="43"/>
    </row>
    <row r="726" spans="1:62" s="11" customFormat="1">
      <c r="A726" s="6">
        <v>103</v>
      </c>
      <c r="B726" s="7"/>
      <c r="C726" s="7" t="s">
        <v>3</v>
      </c>
      <c r="D726" s="32">
        <v>24.697341000000002</v>
      </c>
      <c r="E726" s="32">
        <v>9.9722963</v>
      </c>
      <c r="F726" s="33">
        <v>1.2241288999999999E-4</v>
      </c>
      <c r="G726" s="32">
        <v>24.389835000000001</v>
      </c>
      <c r="H726" s="32">
        <v>5.4366393000000004</v>
      </c>
      <c r="I726" s="32"/>
      <c r="J726" s="32">
        <v>0.22290570000000001</v>
      </c>
      <c r="K726" s="32">
        <v>2.4766020000000002</v>
      </c>
      <c r="L726" s="38"/>
      <c r="M726" s="39">
        <f t="shared" si="203"/>
        <v>-1.5010064669118883</v>
      </c>
      <c r="N726" s="39">
        <f t="shared" si="204"/>
        <v>0.9068874593572851</v>
      </c>
      <c r="O726" s="10"/>
      <c r="P726" s="47">
        <f>ABS(P725/P724)</f>
        <v>3.9456496375703974E-3</v>
      </c>
      <c r="Q726" s="47">
        <f>ABS(Q725/Q724)</f>
        <v>1.7278666946252423E-3</v>
      </c>
      <c r="R726" s="9"/>
      <c r="S726" s="39"/>
      <c r="T726" s="39"/>
      <c r="V726" s="46"/>
      <c r="W726" s="48"/>
      <c r="Y726" s="48"/>
      <c r="Z726" s="48"/>
      <c r="AB726" s="48"/>
      <c r="AC726" s="48"/>
      <c r="AE726" s="48"/>
      <c r="AF726" s="48"/>
      <c r="AM726" s="48"/>
      <c r="AN726" s="48"/>
      <c r="AR726" s="49"/>
      <c r="BA726" s="43"/>
      <c r="BB726" s="43"/>
    </row>
    <row r="727" spans="1:62" s="11" customFormat="1">
      <c r="A727" s="6">
        <v>103</v>
      </c>
      <c r="B727" s="7"/>
      <c r="C727" s="7" t="s">
        <v>4</v>
      </c>
      <c r="D727" s="32">
        <v>22.437866</v>
      </c>
      <c r="E727" s="32">
        <v>9.0459493999999996</v>
      </c>
      <c r="F727" s="33">
        <v>1.0768889E-4</v>
      </c>
      <c r="G727" s="32">
        <v>22.325569000000002</v>
      </c>
      <c r="H727" s="32">
        <v>4.9725245999999999</v>
      </c>
      <c r="I727" s="32"/>
      <c r="J727" s="32">
        <v>0.22272754</v>
      </c>
      <c r="K727" s="32">
        <v>2.4804385</v>
      </c>
      <c r="L727" s="38"/>
      <c r="M727" s="39">
        <f t="shared" si="203"/>
        <v>-1.5018060482424549</v>
      </c>
      <c r="N727" s="39">
        <f t="shared" si="204"/>
        <v>0.90843535906317563</v>
      </c>
      <c r="O727" s="10"/>
      <c r="P727" s="50"/>
      <c r="Q727" s="50"/>
      <c r="R727" s="9"/>
      <c r="S727" s="39"/>
      <c r="T727" s="39"/>
      <c r="V727" s="46"/>
      <c r="W727" s="51"/>
      <c r="Y727" s="51"/>
      <c r="Z727" s="51"/>
      <c r="AB727" s="51"/>
      <c r="AC727" s="51"/>
      <c r="AE727" s="51"/>
      <c r="AF727" s="51"/>
      <c r="AK727" s="52"/>
      <c r="AL727" s="52"/>
      <c r="AM727" s="53"/>
      <c r="AN727" s="53"/>
      <c r="AO727" s="53"/>
      <c r="AP727" s="53"/>
      <c r="AQ727" s="53"/>
    </row>
    <row r="728" spans="1:62" s="11" customFormat="1">
      <c r="A728" s="6">
        <v>103</v>
      </c>
      <c r="B728" s="7"/>
      <c r="C728" s="7" t="s">
        <v>5</v>
      </c>
      <c r="D728" s="32">
        <v>20.354828999999999</v>
      </c>
      <c r="E728" s="32">
        <v>8.1951649999999994</v>
      </c>
      <c r="F728" s="33">
        <v>9.2132435000000001E-5</v>
      </c>
      <c r="G728" s="32">
        <v>20.335878999999998</v>
      </c>
      <c r="H728" s="32">
        <v>4.5263353000000004</v>
      </c>
      <c r="I728" s="32"/>
      <c r="J728" s="32">
        <v>0.22257869</v>
      </c>
      <c r="K728" s="32">
        <v>2.4837642999999998</v>
      </c>
      <c r="L728" s="54"/>
      <c r="M728" s="39">
        <f t="shared" si="203"/>
        <v>-1.5024745769784837</v>
      </c>
      <c r="N728" s="39">
        <f t="shared" si="204"/>
        <v>0.90977527229056676</v>
      </c>
      <c r="O728" s="10"/>
      <c r="R728" s="9"/>
      <c r="S728" s="39"/>
      <c r="T728" s="39"/>
      <c r="V728" s="46"/>
      <c r="W728" s="51"/>
      <c r="Y728" s="51"/>
      <c r="Z728" s="51"/>
      <c r="AB728" s="51"/>
      <c r="AC728" s="51"/>
      <c r="AE728" s="51"/>
      <c r="AF728" s="51"/>
      <c r="AK728" s="52"/>
      <c r="AL728" s="52"/>
      <c r="AM728" s="53"/>
      <c r="AN728" s="53"/>
      <c r="AO728" s="53"/>
      <c r="AP728" s="53"/>
      <c r="AQ728" s="53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</row>
    <row r="729" spans="1:62" s="11" customFormat="1">
      <c r="A729" s="6"/>
      <c r="B729" s="7"/>
      <c r="C729" s="7"/>
      <c r="D729" s="36"/>
      <c r="E729" s="36"/>
      <c r="F729" s="36"/>
      <c r="G729" s="36"/>
      <c r="H729" s="36"/>
      <c r="I729" s="36"/>
      <c r="J729" s="36"/>
      <c r="K729" s="36"/>
      <c r="L729" s="9"/>
      <c r="M729" s="9"/>
      <c r="N729" s="9"/>
      <c r="O729" s="9"/>
      <c r="P729" s="9"/>
      <c r="Q729" s="9"/>
      <c r="R729" s="9"/>
      <c r="S729" s="56"/>
      <c r="T729" s="56"/>
      <c r="V729" s="9"/>
    </row>
    <row r="730" spans="1:62" s="11" customFormat="1">
      <c r="A730" s="26">
        <v>104</v>
      </c>
      <c r="B730" s="31">
        <v>43664</v>
      </c>
      <c r="C730" s="26" t="s">
        <v>0</v>
      </c>
      <c r="D730" s="33">
        <v>2.5154497000000001E-3</v>
      </c>
      <c r="E730" s="32">
        <v>9.7874371999999996E-4</v>
      </c>
      <c r="F730" s="33">
        <v>3.7688979E-5</v>
      </c>
      <c r="G730" s="32">
        <v>1.7602201999999999E-3</v>
      </c>
      <c r="H730" s="32">
        <v>3.7477909999999998E-4</v>
      </c>
      <c r="I730" s="32"/>
      <c r="J730" s="32"/>
      <c r="K730" s="32"/>
      <c r="L730" s="9"/>
      <c r="M730" s="9"/>
      <c r="N730" s="9"/>
      <c r="O730" s="10"/>
      <c r="P730" s="9"/>
      <c r="Q730" s="9"/>
      <c r="R730" s="9"/>
      <c r="S730" s="39"/>
      <c r="T730" s="39"/>
      <c r="V730" s="40"/>
    </row>
    <row r="731" spans="1:62" s="11" customFormat="1">
      <c r="A731" s="26">
        <v>104</v>
      </c>
      <c r="B731" s="26"/>
      <c r="C731" s="7" t="s">
        <v>1</v>
      </c>
      <c r="D731" s="32">
        <v>27.157826</v>
      </c>
      <c r="E731" s="32">
        <v>10.984741</v>
      </c>
      <c r="F731" s="33">
        <v>1.1199430000000001E-4</v>
      </c>
      <c r="G731" s="32">
        <v>26.488302999999998</v>
      </c>
      <c r="H731" s="32">
        <v>5.9094851999999998</v>
      </c>
      <c r="I731" s="32"/>
      <c r="J731" s="32">
        <v>0.22309766</v>
      </c>
      <c r="K731" s="32">
        <v>2.4723305999999998</v>
      </c>
      <c r="L731" s="38"/>
      <c r="M731" s="39">
        <f>LN(J731)</f>
        <v>-1.5001456661688035</v>
      </c>
      <c r="N731" s="39">
        <f>LN(K731)</f>
        <v>0.90516126851741108</v>
      </c>
      <c r="O731" s="10"/>
      <c r="P731" s="40">
        <f t="array" ref="P731:Q732">LINEST(M731:M735,N731:N735,TRUE,TRUE)</f>
        <v>-0.50515574150839404</v>
      </c>
      <c r="Q731" s="40">
        <v>-1.0428886995945521</v>
      </c>
      <c r="R731" s="9"/>
      <c r="S731" s="41">
        <f>EXP(Q731)*$S$4^P731</f>
        <v>0.21780813172915894</v>
      </c>
      <c r="T731" s="41">
        <f>S731*SQRT(Q732^2+(LN($S$4))^2*P732^2+(P731/$S$4)^2*$T$4^2-2*LN($S$4)*AVERAGE(N731:N735)*P732^2)</f>
        <v>4.1230098575532343E-5</v>
      </c>
      <c r="V731" s="19"/>
      <c r="AN731" s="42"/>
      <c r="AO731" s="43"/>
      <c r="AP731" s="43"/>
      <c r="AQ731" s="43"/>
      <c r="AS731" s="44"/>
      <c r="AT731" s="45"/>
      <c r="AU731" s="45"/>
      <c r="AV731" s="45"/>
      <c r="AW731" s="45"/>
      <c r="AX731" s="45"/>
      <c r="AY731" s="45"/>
      <c r="AZ731" s="45"/>
      <c r="BA731" s="45"/>
      <c r="BB731" s="45"/>
    </row>
    <row r="732" spans="1:62" s="11" customFormat="1">
      <c r="A732" s="26">
        <v>104</v>
      </c>
      <c r="B732" s="26"/>
      <c r="C732" s="7" t="s">
        <v>2</v>
      </c>
      <c r="D732" s="36">
        <v>26.836269999999999</v>
      </c>
      <c r="E732" s="36">
        <v>10.848649</v>
      </c>
      <c r="F732" s="33">
        <v>1.1630124E-4</v>
      </c>
      <c r="G732" s="36">
        <v>26.252075999999999</v>
      </c>
      <c r="H732" s="36">
        <v>5.8552067000000001</v>
      </c>
      <c r="I732" s="36"/>
      <c r="J732" s="36">
        <v>0.22303766</v>
      </c>
      <c r="K732" s="36">
        <v>2.4737029000000001</v>
      </c>
      <c r="L732" s="38"/>
      <c r="M732" s="39">
        <f t="shared" ref="M732:M735" si="205">LN(J732)</f>
        <v>-1.5004146428566916</v>
      </c>
      <c r="N732" s="39">
        <f t="shared" ref="N732:N735" si="206">LN(K732)</f>
        <v>0.90571617783422587</v>
      </c>
      <c r="O732" s="10"/>
      <c r="P732" s="40">
        <v>2.0306800543241055E-3</v>
      </c>
      <c r="Q732" s="40">
        <v>1.8430195995020903E-3</v>
      </c>
      <c r="R732" s="9"/>
      <c r="S732" s="39"/>
      <c r="T732" s="39"/>
      <c r="V732" s="46"/>
      <c r="Y732" s="43"/>
      <c r="AB732" s="43"/>
      <c r="AE732" s="43"/>
    </row>
    <row r="733" spans="1:62" s="11" customFormat="1">
      <c r="A733" s="26">
        <v>104</v>
      </c>
      <c r="B733" s="26"/>
      <c r="C733" s="7" t="s">
        <v>3</v>
      </c>
      <c r="D733" s="36">
        <v>24.492864999999998</v>
      </c>
      <c r="E733" s="36">
        <v>9.8881145000000004</v>
      </c>
      <c r="F733" s="33">
        <v>1.1195476E-4</v>
      </c>
      <c r="G733" s="36">
        <v>24.161688000000002</v>
      </c>
      <c r="H733" s="36">
        <v>5.3853846000000001</v>
      </c>
      <c r="I733" s="36"/>
      <c r="J733" s="36">
        <v>0.22288923999999999</v>
      </c>
      <c r="K733" s="36">
        <v>2.4770048</v>
      </c>
      <c r="L733" s="38"/>
      <c r="M733" s="39">
        <f t="shared" si="205"/>
        <v>-1.501080312523539</v>
      </c>
      <c r="N733" s="39">
        <f t="shared" si="206"/>
        <v>0.90705008833336265</v>
      </c>
      <c r="O733" s="10"/>
      <c r="P733" s="47">
        <f>ABS(P732/P731)</f>
        <v>4.0199088864366836E-3</v>
      </c>
      <c r="Q733" s="47">
        <f>ABS(Q732/Q731)</f>
        <v>1.7672255919721905E-3</v>
      </c>
      <c r="R733" s="9"/>
      <c r="S733" s="39"/>
      <c r="T733" s="39"/>
      <c r="V733" s="46"/>
      <c r="W733" s="48"/>
      <c r="Y733" s="48"/>
      <c r="Z733" s="48"/>
      <c r="AB733" s="48"/>
      <c r="AC733" s="48"/>
      <c r="AE733" s="48"/>
      <c r="AF733" s="48"/>
      <c r="AM733" s="48"/>
      <c r="AN733" s="48"/>
      <c r="AR733" s="49"/>
      <c r="BA733" s="43"/>
      <c r="BB733" s="43"/>
    </row>
    <row r="734" spans="1:62" s="11" customFormat="1">
      <c r="A734" s="26">
        <v>104</v>
      </c>
      <c r="B734" s="26"/>
      <c r="C734" s="7" t="s">
        <v>4</v>
      </c>
      <c r="D734" s="36">
        <v>20.902642</v>
      </c>
      <c r="E734" s="36">
        <v>8.4199959</v>
      </c>
      <c r="F734" s="33">
        <v>1.0475302999999999E-4</v>
      </c>
      <c r="G734" s="36">
        <v>20.841709000000002</v>
      </c>
      <c r="H734" s="36">
        <v>4.6401719999999997</v>
      </c>
      <c r="I734" s="36"/>
      <c r="J734" s="36">
        <v>0.22263827</v>
      </c>
      <c r="K734" s="36">
        <v>2.4825122999999998</v>
      </c>
      <c r="L734" s="38"/>
      <c r="M734" s="39">
        <f t="shared" si="205"/>
        <v>-1.5022069321863551</v>
      </c>
      <c r="N734" s="39">
        <f t="shared" si="206"/>
        <v>0.9092710716076956</v>
      </c>
      <c r="O734" s="10"/>
      <c r="P734" s="50"/>
      <c r="Q734" s="50"/>
      <c r="R734" s="9"/>
      <c r="S734" s="39"/>
      <c r="T734" s="39"/>
      <c r="V734" s="46"/>
      <c r="W734" s="51"/>
      <c r="Y734" s="51"/>
      <c r="Z734" s="51"/>
      <c r="AB734" s="51"/>
      <c r="AC734" s="51"/>
      <c r="AE734" s="51"/>
      <c r="AF734" s="51"/>
      <c r="AK734" s="52"/>
      <c r="AL734" s="52"/>
      <c r="AM734" s="53"/>
      <c r="AN734" s="53"/>
      <c r="AO734" s="53"/>
      <c r="AP734" s="53"/>
      <c r="AQ734" s="53"/>
    </row>
    <row r="735" spans="1:62" s="11" customFormat="1">
      <c r="A735" s="26">
        <v>104</v>
      </c>
      <c r="B735" s="26"/>
      <c r="C735" s="7" t="s">
        <v>5</v>
      </c>
      <c r="D735" s="36">
        <v>18.894635000000001</v>
      </c>
      <c r="E735" s="36">
        <v>7.6000407000000001</v>
      </c>
      <c r="F735" s="33">
        <v>9.0212694000000001E-5</v>
      </c>
      <c r="G735" s="36">
        <v>18.904886999999999</v>
      </c>
      <c r="H735" s="36">
        <v>4.2058093000000003</v>
      </c>
      <c r="I735" s="36"/>
      <c r="J735" s="36">
        <v>0.22247186999999999</v>
      </c>
      <c r="K735" s="36">
        <v>2.4861268000000001</v>
      </c>
      <c r="L735" s="54"/>
      <c r="M735" s="39">
        <f t="shared" si="205"/>
        <v>-1.5029546123346968</v>
      </c>
      <c r="N735" s="39">
        <f t="shared" si="206"/>
        <v>0.91072599741931304</v>
      </c>
      <c r="O735" s="10"/>
      <c r="R735" s="9"/>
      <c r="S735" s="39"/>
      <c r="T735" s="39"/>
      <c r="V735" s="46"/>
      <c r="W735" s="51"/>
      <c r="Y735" s="51"/>
      <c r="Z735" s="51"/>
      <c r="AB735" s="51"/>
      <c r="AC735" s="51"/>
      <c r="AE735" s="51"/>
      <c r="AF735" s="51"/>
      <c r="AK735" s="52"/>
      <c r="AL735" s="52"/>
      <c r="AM735" s="53"/>
      <c r="AN735" s="53"/>
      <c r="AO735" s="53"/>
      <c r="AP735" s="53"/>
      <c r="AQ735" s="53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</row>
    <row r="736" spans="1:62" s="11" customFormat="1">
      <c r="A736" s="6"/>
      <c r="B736" s="7"/>
      <c r="C736" s="7"/>
      <c r="D736" s="36"/>
      <c r="E736" s="36"/>
      <c r="F736" s="36"/>
      <c r="G736" s="36"/>
      <c r="H736" s="36"/>
      <c r="I736" s="36"/>
      <c r="J736" s="36"/>
      <c r="K736" s="36"/>
      <c r="L736" s="9"/>
      <c r="M736" s="9"/>
      <c r="N736" s="9"/>
      <c r="O736" s="9"/>
      <c r="P736" s="9"/>
      <c r="Q736" s="9"/>
      <c r="R736" s="9"/>
      <c r="S736" s="56"/>
      <c r="T736" s="56"/>
      <c r="V736" s="9"/>
    </row>
    <row r="737" spans="1:62" s="11" customFormat="1">
      <c r="A737" s="26">
        <v>105</v>
      </c>
      <c r="B737" s="31">
        <v>43665</v>
      </c>
      <c r="C737" s="26" t="s">
        <v>0</v>
      </c>
      <c r="D737" s="33">
        <v>2.5154497000000001E-3</v>
      </c>
      <c r="E737" s="32">
        <v>9.7874371999999996E-4</v>
      </c>
      <c r="F737" s="33">
        <v>3.7688979E-5</v>
      </c>
      <c r="G737" s="32">
        <v>1.7602201999999999E-3</v>
      </c>
      <c r="H737" s="32">
        <v>3.7477909999999998E-4</v>
      </c>
      <c r="I737" s="32"/>
      <c r="J737" s="32"/>
      <c r="K737" s="32"/>
      <c r="L737" s="9"/>
      <c r="M737" s="9"/>
      <c r="N737" s="9"/>
      <c r="O737" s="10"/>
      <c r="P737" s="9"/>
      <c r="Q737" s="9"/>
      <c r="R737" s="9"/>
      <c r="S737" s="39"/>
      <c r="T737" s="39"/>
      <c r="V737" s="40"/>
    </row>
    <row r="738" spans="1:62" s="11" customFormat="1">
      <c r="A738" s="26">
        <v>105</v>
      </c>
      <c r="B738" s="26"/>
      <c r="C738" s="7" t="s">
        <v>1</v>
      </c>
      <c r="D738" s="36">
        <v>28.585654999999999</v>
      </c>
      <c r="E738" s="36">
        <v>11.567233999999999</v>
      </c>
      <c r="F738" s="36">
        <v>1.1731417999999999E-4</v>
      </c>
      <c r="G738" s="36">
        <v>27.713065</v>
      </c>
      <c r="H738" s="36">
        <v>6.1840567000000002</v>
      </c>
      <c r="I738" s="36"/>
      <c r="J738" s="36">
        <v>0.22314574000000001</v>
      </c>
      <c r="K738" s="36">
        <v>2.4712672000000002</v>
      </c>
      <c r="L738" s="38"/>
      <c r="M738" s="39">
        <f>LN(J738)</f>
        <v>-1.499930178387086</v>
      </c>
      <c r="N738" s="39">
        <f>LN(K738)</f>
        <v>0.90473105551893407</v>
      </c>
      <c r="O738" s="10"/>
      <c r="P738" s="40">
        <f t="array" ref="P738:Q739">LINEST(M738:M742,N738:N742,TRUE,TRUE)</f>
        <v>-0.50396563475968748</v>
      </c>
      <c r="Q738" s="40">
        <v>-1.0439706488711287</v>
      </c>
      <c r="R738" s="9"/>
      <c r="S738" s="41">
        <f>EXP(Q738)*$S$4^P738</f>
        <v>0.21781942368286833</v>
      </c>
      <c r="T738" s="41">
        <f>S738*SQRT(Q739^2+(LN($S$4))^2*P739^2+(P738/$S$4)^2*$T$4^2-2*LN($S$4)*AVERAGE(N738:N742)*P739^2)</f>
        <v>4.4550621588748448E-5</v>
      </c>
      <c r="V738" s="19"/>
      <c r="AN738" s="42"/>
      <c r="AO738" s="43"/>
      <c r="AP738" s="43"/>
      <c r="AQ738" s="43"/>
      <c r="AS738" s="44"/>
      <c r="AT738" s="45"/>
      <c r="AU738" s="45"/>
      <c r="AV738" s="45"/>
      <c r="AW738" s="45"/>
      <c r="AX738" s="45"/>
      <c r="AY738" s="45"/>
      <c r="AZ738" s="45"/>
      <c r="BA738" s="45"/>
      <c r="BB738" s="45"/>
    </row>
    <row r="739" spans="1:62" s="11" customFormat="1">
      <c r="A739" s="26">
        <v>105</v>
      </c>
      <c r="B739" s="26"/>
      <c r="C739" s="7" t="s">
        <v>2</v>
      </c>
      <c r="D739" s="36">
        <v>27.281133000000001</v>
      </c>
      <c r="E739" s="36">
        <v>11.027469999999999</v>
      </c>
      <c r="F739" s="36">
        <v>1.3136399000000001E-4</v>
      </c>
      <c r="G739" s="36">
        <v>26.663810999999999</v>
      </c>
      <c r="H739" s="36">
        <v>5.9467251000000001</v>
      </c>
      <c r="I739" s="36"/>
      <c r="J739" s="36">
        <v>0.22302602999999999</v>
      </c>
      <c r="K739" s="36">
        <v>2.4739270000000002</v>
      </c>
      <c r="L739" s="38"/>
      <c r="M739" s="39">
        <f t="shared" ref="M739:M742" si="207">LN(J739)</f>
        <v>-1.500466787876622</v>
      </c>
      <c r="N739" s="39">
        <f t="shared" ref="N739:N742" si="208">LN(K739)</f>
        <v>0.90580676666349669</v>
      </c>
      <c r="O739" s="10"/>
      <c r="P739" s="40">
        <v>2.660733477262341E-3</v>
      </c>
      <c r="Q739" s="40">
        <v>2.4144047563334162E-3</v>
      </c>
      <c r="R739" s="9"/>
      <c r="S739" s="39"/>
      <c r="T739" s="39"/>
      <c r="V739" s="46"/>
      <c r="Y739" s="43"/>
      <c r="AB739" s="43"/>
      <c r="AE739" s="43"/>
    </row>
    <row r="740" spans="1:62" s="11" customFormat="1">
      <c r="A740" s="26">
        <v>105</v>
      </c>
      <c r="B740" s="26"/>
      <c r="C740" s="7" t="s">
        <v>3</v>
      </c>
      <c r="D740" s="36">
        <v>24.633295</v>
      </c>
      <c r="E740" s="36">
        <v>9.9411258999999994</v>
      </c>
      <c r="F740" s="36">
        <v>1.153471E-4</v>
      </c>
      <c r="G740" s="36">
        <v>24.320771000000001</v>
      </c>
      <c r="H740" s="36">
        <v>5.4197727000000002</v>
      </c>
      <c r="I740" s="36"/>
      <c r="J740" s="36">
        <v>0.22284511000000001</v>
      </c>
      <c r="K740" s="36">
        <v>2.4779274999999998</v>
      </c>
      <c r="L740" s="38"/>
      <c r="M740" s="39">
        <f t="shared" si="207"/>
        <v>-1.5012783228413176</v>
      </c>
      <c r="N740" s="39">
        <f t="shared" si="208"/>
        <v>0.90742252531324452</v>
      </c>
      <c r="O740" s="10"/>
      <c r="P740" s="47">
        <f>ABS(P739/P738)</f>
        <v>5.2795930788635884E-3</v>
      </c>
      <c r="Q740" s="47">
        <f>ABS(Q739/Q738)</f>
        <v>2.3127132539062971E-3</v>
      </c>
      <c r="R740" s="9"/>
      <c r="S740" s="39"/>
      <c r="T740" s="39"/>
      <c r="V740" s="46"/>
      <c r="W740" s="48"/>
      <c r="Y740" s="48"/>
      <c r="Z740" s="48"/>
      <c r="AB740" s="48"/>
      <c r="AC740" s="48"/>
      <c r="AE740" s="48"/>
      <c r="AF740" s="48"/>
      <c r="AM740" s="48"/>
      <c r="AN740" s="48"/>
      <c r="AR740" s="49"/>
      <c r="BA740" s="43"/>
      <c r="BB740" s="43"/>
    </row>
    <row r="741" spans="1:62" s="11" customFormat="1">
      <c r="A741" s="26">
        <v>105</v>
      </c>
      <c r="B741" s="26"/>
      <c r="C741" s="7" t="s">
        <v>4</v>
      </c>
      <c r="D741" s="36">
        <v>22.684283000000001</v>
      </c>
      <c r="E741" s="36">
        <v>9.1440374999999996</v>
      </c>
      <c r="F741" s="36">
        <v>9.8235616999999998E-5</v>
      </c>
      <c r="G741" s="36">
        <v>22.514551999999998</v>
      </c>
      <c r="H741" s="36">
        <v>5.0144282999999996</v>
      </c>
      <c r="I741" s="36"/>
      <c r="J741" s="36">
        <v>0.2227191</v>
      </c>
      <c r="K741" s="36">
        <v>2.4807804</v>
      </c>
      <c r="L741" s="38"/>
      <c r="M741" s="39">
        <f t="shared" si="207"/>
        <v>-1.5018439427925228</v>
      </c>
      <c r="N741" s="39">
        <f t="shared" si="208"/>
        <v>0.90857318809569076</v>
      </c>
      <c r="O741" s="10"/>
      <c r="P741" s="50"/>
      <c r="Q741" s="50"/>
      <c r="R741" s="9"/>
      <c r="S741" s="39"/>
      <c r="T741" s="39"/>
      <c r="V741" s="46"/>
      <c r="W741" s="51"/>
      <c r="Y741" s="51"/>
      <c r="Z741" s="51"/>
      <c r="AB741" s="51"/>
      <c r="AC741" s="51"/>
      <c r="AE741" s="51"/>
      <c r="AF741" s="51"/>
      <c r="AK741" s="52"/>
      <c r="AL741" s="52"/>
      <c r="AM741" s="53"/>
      <c r="AN741" s="53"/>
      <c r="AO741" s="53"/>
      <c r="AP741" s="53"/>
      <c r="AQ741" s="53"/>
    </row>
    <row r="742" spans="1:62" s="11" customFormat="1">
      <c r="A742" s="26">
        <v>105</v>
      </c>
      <c r="B742" s="26"/>
      <c r="C742" s="7" t="s">
        <v>5</v>
      </c>
      <c r="D742" s="36">
        <v>19.606112</v>
      </c>
      <c r="E742" s="36">
        <v>7.8875522</v>
      </c>
      <c r="F742" s="36">
        <v>8.9136187000000007E-5</v>
      </c>
      <c r="G742" s="36">
        <v>19.581394</v>
      </c>
      <c r="H742" s="36">
        <v>4.3566729999999998</v>
      </c>
      <c r="I742" s="36"/>
      <c r="J742" s="36">
        <v>0.22249013000000001</v>
      </c>
      <c r="K742" s="36">
        <v>2.4857106999999998</v>
      </c>
      <c r="L742" s="54"/>
      <c r="M742" s="39">
        <f t="shared" si="207"/>
        <v>-1.5028725379103178</v>
      </c>
      <c r="N742" s="39">
        <f t="shared" si="208"/>
        <v>0.91055861463539389</v>
      </c>
      <c r="O742" s="10"/>
      <c r="R742" s="9"/>
      <c r="S742" s="39"/>
      <c r="T742" s="39"/>
      <c r="V742" s="46"/>
      <c r="W742" s="51"/>
      <c r="Y742" s="51"/>
      <c r="Z742" s="51"/>
      <c r="AB742" s="51"/>
      <c r="AC742" s="51"/>
      <c r="AE742" s="51"/>
      <c r="AF742" s="51"/>
      <c r="AK742" s="52"/>
      <c r="AL742" s="52"/>
      <c r="AM742" s="53"/>
      <c r="AN742" s="53"/>
      <c r="AO742" s="53"/>
      <c r="AP742" s="53"/>
      <c r="AQ742" s="53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</row>
    <row r="743" spans="1:62" s="11" customFormat="1">
      <c r="A743" s="6"/>
      <c r="B743" s="7"/>
      <c r="C743" s="7"/>
      <c r="D743" s="36"/>
      <c r="E743" s="36"/>
      <c r="F743" s="36"/>
      <c r="G743" s="36"/>
      <c r="H743" s="36"/>
      <c r="I743" s="36"/>
      <c r="J743" s="36"/>
      <c r="K743" s="36"/>
      <c r="L743" s="9"/>
      <c r="M743" s="9"/>
      <c r="N743" s="9"/>
      <c r="O743" s="9"/>
      <c r="P743" s="9"/>
      <c r="Q743" s="9"/>
      <c r="R743" s="9"/>
      <c r="S743" s="56"/>
      <c r="T743" s="56"/>
      <c r="V743" s="9"/>
    </row>
    <row r="744" spans="1:62" s="11" customFormat="1">
      <c r="A744" s="26">
        <v>106</v>
      </c>
      <c r="B744" s="31">
        <v>43665</v>
      </c>
      <c r="C744" s="26" t="s">
        <v>0</v>
      </c>
      <c r="D744" s="33">
        <v>1.7858975E-3</v>
      </c>
      <c r="E744" s="32">
        <v>6.9003889000000004E-4</v>
      </c>
      <c r="F744" s="33">
        <v>4.0528665999999997E-5</v>
      </c>
      <c r="G744" s="32">
        <v>2.4153018000000002E-3</v>
      </c>
      <c r="H744" s="32">
        <v>5.1885851999999995E-4</v>
      </c>
      <c r="I744" s="32"/>
      <c r="J744" s="32"/>
      <c r="K744" s="32"/>
      <c r="L744" s="9"/>
      <c r="M744" s="9"/>
      <c r="N744" s="9"/>
      <c r="O744" s="10"/>
      <c r="P744" s="9"/>
      <c r="Q744" s="9"/>
      <c r="R744" s="9"/>
      <c r="S744" s="39"/>
      <c r="T744" s="39"/>
      <c r="V744" s="40"/>
    </row>
    <row r="745" spans="1:62" s="11" customFormat="1">
      <c r="A745" s="26">
        <v>106</v>
      </c>
      <c r="B745" s="26"/>
      <c r="C745" s="7" t="s">
        <v>1</v>
      </c>
      <c r="D745" s="36">
        <v>28.119302000000001</v>
      </c>
      <c r="E745" s="36">
        <v>11.403197</v>
      </c>
      <c r="F745" s="33">
        <v>1.1390438E-4</v>
      </c>
      <c r="G745" s="36">
        <v>27.560101</v>
      </c>
      <c r="H745" s="36">
        <v>6.1558919000000003</v>
      </c>
      <c r="I745" s="36"/>
      <c r="J745" s="36">
        <v>0.22336249</v>
      </c>
      <c r="K745" s="36">
        <v>2.4659143000000001</v>
      </c>
      <c r="L745" s="38"/>
      <c r="M745" s="39">
        <f>LN(J745)</f>
        <v>-1.498959311547631</v>
      </c>
      <c r="N745" s="39">
        <f>LN(K745)</f>
        <v>0.90256265150241821</v>
      </c>
      <c r="O745" s="10"/>
      <c r="P745" s="40">
        <f t="array" ref="P745:Q746">LINEST(M745:M749,N745:N749,TRUE,TRUE)</f>
        <v>-0.50054031958382283</v>
      </c>
      <c r="Q745" s="40">
        <v>-1.0471719261001868</v>
      </c>
      <c r="R745" s="9"/>
      <c r="S745" s="41">
        <f>EXP(Q745)*$S$4^P745</f>
        <v>0.21783291884392778</v>
      </c>
      <c r="T745" s="41">
        <f>S745*SQRT(Q746^2+(LN($S$4))^2*P746^2+(P745/$S$4)^2*$T$4^2-2*LN($S$4)*AVERAGE(N745:N749)*P746^2)</f>
        <v>5.2395451885309739E-5</v>
      </c>
      <c r="V745" s="19"/>
      <c r="AN745" s="42"/>
      <c r="AO745" s="43"/>
      <c r="AP745" s="43"/>
      <c r="AQ745" s="43"/>
      <c r="AS745" s="44"/>
      <c r="AT745" s="45"/>
      <c r="AU745" s="45"/>
      <c r="AV745" s="45"/>
      <c r="AW745" s="45"/>
      <c r="AX745" s="45"/>
      <c r="AY745" s="45"/>
      <c r="AZ745" s="45"/>
      <c r="BA745" s="45"/>
      <c r="BB745" s="45"/>
    </row>
    <row r="746" spans="1:62" s="11" customFormat="1">
      <c r="A746" s="26">
        <v>106</v>
      </c>
      <c r="B746" s="26"/>
      <c r="C746" s="7" t="s">
        <v>2</v>
      </c>
      <c r="D746" s="36">
        <v>27.860085999999999</v>
      </c>
      <c r="E746" s="36">
        <v>11.284096</v>
      </c>
      <c r="F746" s="33">
        <v>1.2235132999999999E-4</v>
      </c>
      <c r="G746" s="36">
        <v>27.507863</v>
      </c>
      <c r="H746" s="36">
        <v>6.1405900000000004</v>
      </c>
      <c r="I746" s="36"/>
      <c r="J746" s="36">
        <v>0.22323030999999999</v>
      </c>
      <c r="K746" s="36">
        <v>2.4689706999999999</v>
      </c>
      <c r="L746" s="38"/>
      <c r="M746" s="39">
        <f t="shared" ref="M746:M749" si="209">LN(J746)</f>
        <v>-1.4995512602035865</v>
      </c>
      <c r="N746" s="39">
        <f t="shared" ref="N746:N749" si="210">LN(K746)</f>
        <v>0.90380134313993377</v>
      </c>
      <c r="O746" s="10"/>
      <c r="P746" s="40">
        <v>3.7269671553009005E-3</v>
      </c>
      <c r="Q746" s="40">
        <v>3.3749551497152578E-3</v>
      </c>
      <c r="R746" s="9"/>
      <c r="S746" s="39"/>
      <c r="T746" s="39"/>
      <c r="V746" s="46"/>
      <c r="Y746" s="43"/>
      <c r="AB746" s="43"/>
      <c r="AE746" s="43"/>
    </row>
    <row r="747" spans="1:62" s="11" customFormat="1">
      <c r="A747" s="26">
        <v>106</v>
      </c>
      <c r="B747" s="26"/>
      <c r="C747" s="7" t="s">
        <v>3</v>
      </c>
      <c r="D747" s="36">
        <v>24.553906999999999</v>
      </c>
      <c r="E747" s="36">
        <v>9.9275561000000003</v>
      </c>
      <c r="F747" s="33">
        <v>1.1699100000000001E-4</v>
      </c>
      <c r="G747" s="36">
        <v>24.499708999999999</v>
      </c>
      <c r="H747" s="36">
        <v>5.4643169</v>
      </c>
      <c r="I747" s="36"/>
      <c r="J747" s="36">
        <v>0.22303590000000001</v>
      </c>
      <c r="K747" s="36">
        <v>2.4733124000000002</v>
      </c>
      <c r="L747" s="38"/>
      <c r="M747" s="39">
        <f t="shared" si="209"/>
        <v>-1.5004225339318766</v>
      </c>
      <c r="N747" s="39">
        <f t="shared" si="210"/>
        <v>0.90555830486350308</v>
      </c>
      <c r="O747" s="10"/>
      <c r="P747" s="47">
        <f>ABS(P746/P745)</f>
        <v>7.445887992399312E-3</v>
      </c>
      <c r="Q747" s="47">
        <f>ABS(Q746/Q745)</f>
        <v>3.2229236342154986E-3</v>
      </c>
      <c r="R747" s="9"/>
      <c r="S747" s="39"/>
      <c r="T747" s="39"/>
      <c r="V747" s="46"/>
      <c r="W747" s="48"/>
      <c r="Y747" s="48"/>
      <c r="Z747" s="48"/>
      <c r="AB747" s="48"/>
      <c r="AC747" s="48"/>
      <c r="AE747" s="48"/>
      <c r="AF747" s="48"/>
      <c r="AM747" s="48"/>
      <c r="AN747" s="48"/>
      <c r="AR747" s="49"/>
      <c r="BA747" s="43"/>
      <c r="BB747" s="43"/>
    </row>
    <row r="748" spans="1:62" s="11" customFormat="1">
      <c r="A748" s="26">
        <v>106</v>
      </c>
      <c r="B748" s="26"/>
      <c r="C748" s="7" t="s">
        <v>4</v>
      </c>
      <c r="D748" s="36">
        <v>22.56616</v>
      </c>
      <c r="E748" s="36">
        <v>9.1096535000000003</v>
      </c>
      <c r="F748" s="33">
        <v>1.0982941E-4</v>
      </c>
      <c r="G748" s="36">
        <v>22.686668000000001</v>
      </c>
      <c r="H748" s="36">
        <v>5.0559361000000003</v>
      </c>
      <c r="I748" s="36"/>
      <c r="J748" s="36">
        <v>0.22285912999999999</v>
      </c>
      <c r="K748" s="36">
        <v>2.4771747</v>
      </c>
      <c r="L748" s="38"/>
      <c r="M748" s="39">
        <f t="shared" si="209"/>
        <v>-1.5012154111669542</v>
      </c>
      <c r="N748" s="39">
        <f t="shared" si="210"/>
        <v>0.90711867688574221</v>
      </c>
      <c r="O748" s="10"/>
      <c r="R748" s="9"/>
      <c r="S748" s="39"/>
      <c r="T748" s="39"/>
      <c r="V748" s="46"/>
      <c r="W748" s="51"/>
      <c r="Y748" s="51"/>
      <c r="Z748" s="51"/>
      <c r="AB748" s="51"/>
      <c r="AC748" s="51"/>
      <c r="AE748" s="51"/>
      <c r="AF748" s="51"/>
      <c r="AK748" s="52"/>
      <c r="AL748" s="52"/>
      <c r="AM748" s="53"/>
      <c r="AN748" s="53"/>
      <c r="AO748" s="53"/>
      <c r="AP748" s="53"/>
      <c r="AQ748" s="53"/>
    </row>
    <row r="749" spans="1:62" s="11" customFormat="1">
      <c r="A749" s="26">
        <v>106</v>
      </c>
      <c r="B749" s="26"/>
      <c r="C749" s="7" t="s">
        <v>5</v>
      </c>
      <c r="D749" s="36">
        <v>20.334897000000002</v>
      </c>
      <c r="E749" s="36">
        <v>8.1959776000000009</v>
      </c>
      <c r="F749" s="33">
        <v>9.3655617999999994E-5</v>
      </c>
      <c r="G749" s="36">
        <v>20.533771999999999</v>
      </c>
      <c r="H749" s="36">
        <v>4.5724342</v>
      </c>
      <c r="I749" s="36"/>
      <c r="J749" s="36">
        <v>0.22267859000000001</v>
      </c>
      <c r="K749" s="36">
        <v>2.4810842000000002</v>
      </c>
      <c r="L749" s="54"/>
      <c r="M749" s="39">
        <f t="shared" si="209"/>
        <v>-1.5020258476430473</v>
      </c>
      <c r="N749" s="39">
        <f t="shared" si="210"/>
        <v>0.90869564206204034</v>
      </c>
      <c r="O749" s="10"/>
      <c r="R749" s="9"/>
      <c r="S749" s="39"/>
      <c r="T749" s="39"/>
      <c r="V749" s="46"/>
      <c r="W749" s="51"/>
      <c r="Y749" s="51"/>
      <c r="Z749" s="51"/>
      <c r="AB749" s="51"/>
      <c r="AC749" s="51"/>
      <c r="AE749" s="51"/>
      <c r="AF749" s="51"/>
      <c r="AK749" s="52"/>
      <c r="AL749" s="52"/>
      <c r="AM749" s="53"/>
      <c r="AN749" s="53"/>
      <c r="AO749" s="53"/>
      <c r="AP749" s="53"/>
      <c r="AQ749" s="53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</row>
    <row r="750" spans="1:62" s="11" customFormat="1">
      <c r="A750" s="6"/>
      <c r="B750" s="7"/>
      <c r="C750" s="7"/>
      <c r="D750" s="36"/>
      <c r="E750" s="36"/>
      <c r="F750" s="36"/>
      <c r="G750" s="36"/>
      <c r="H750" s="36"/>
      <c r="I750" s="36"/>
      <c r="J750" s="36"/>
      <c r="K750" s="36"/>
      <c r="L750" s="9"/>
      <c r="M750" s="9"/>
      <c r="N750" s="9"/>
      <c r="O750" s="9"/>
      <c r="P750" s="9"/>
      <c r="Q750" s="9"/>
      <c r="R750" s="9"/>
      <c r="S750" s="56"/>
      <c r="T750" s="56"/>
      <c r="V750" s="9"/>
    </row>
    <row r="751" spans="1:62" s="11" customFormat="1">
      <c r="A751" s="26">
        <v>107</v>
      </c>
      <c r="B751" s="31">
        <v>43665</v>
      </c>
      <c r="C751" s="26" t="s">
        <v>0</v>
      </c>
      <c r="D751" s="33">
        <v>1.7858975E-3</v>
      </c>
      <c r="E751" s="32">
        <v>6.9003889000000004E-4</v>
      </c>
      <c r="F751" s="33">
        <v>4.0528665999999997E-5</v>
      </c>
      <c r="G751" s="32">
        <v>2.4153018000000002E-3</v>
      </c>
      <c r="H751" s="32">
        <v>5.1885851999999995E-4</v>
      </c>
      <c r="I751" s="32"/>
      <c r="J751" s="32"/>
      <c r="K751" s="32"/>
      <c r="L751" s="9"/>
      <c r="M751" s="9"/>
      <c r="N751" s="9"/>
      <c r="O751" s="10"/>
      <c r="P751" s="9"/>
      <c r="Q751" s="9"/>
      <c r="R751" s="9"/>
      <c r="S751" s="39"/>
      <c r="T751" s="39"/>
      <c r="V751" s="40"/>
    </row>
    <row r="752" spans="1:62" s="11" customFormat="1">
      <c r="A752" s="26">
        <v>107</v>
      </c>
      <c r="B752" s="26"/>
      <c r="C752" s="7" t="s">
        <v>1</v>
      </c>
      <c r="D752" s="36">
        <v>29.108632</v>
      </c>
      <c r="E752" s="36">
        <v>11.794319</v>
      </c>
      <c r="F752" s="33">
        <v>1.1804647999999999E-4</v>
      </c>
      <c r="G752" s="36">
        <v>28.466335000000001</v>
      </c>
      <c r="H752" s="36">
        <v>6.3558209999999997</v>
      </c>
      <c r="I752" s="36"/>
      <c r="J752" s="36">
        <v>0.22327498000000001</v>
      </c>
      <c r="K752" s="36">
        <v>2.4680233</v>
      </c>
      <c r="L752" s="38"/>
      <c r="M752" s="39">
        <f>LN(J752)</f>
        <v>-1.4993511729878266</v>
      </c>
      <c r="N752" s="39">
        <f>LN(K752)</f>
        <v>0.90341754684136455</v>
      </c>
      <c r="O752" s="10"/>
      <c r="P752" s="40">
        <f t="array" ref="P752:Q753">LINEST(M752:M756,N752:N756,TRUE,TRUE)</f>
        <v>-0.50153087286448295</v>
      </c>
      <c r="Q752" s="40">
        <v>-1.0462451040234717</v>
      </c>
      <c r="R752" s="9"/>
      <c r="S752" s="41">
        <f>EXP(Q752)*$S$4^P752</f>
        <v>0.21782924648711205</v>
      </c>
      <c r="T752" s="41">
        <f>S752*SQRT(Q753^2+(LN($S$4))^2*P753^2+(P752/$S$4)^2*$T$4^2-2*LN($S$4)*AVERAGE(N752:N756)*P753^2)</f>
        <v>4.9277501868129034E-5</v>
      </c>
      <c r="V752" s="19"/>
      <c r="AN752" s="42"/>
      <c r="AO752" s="43"/>
      <c r="AP752" s="43"/>
      <c r="AQ752" s="43"/>
      <c r="AS752" s="44"/>
      <c r="AT752" s="45"/>
      <c r="AU752" s="45"/>
      <c r="AV752" s="45"/>
      <c r="AW752" s="45"/>
      <c r="AX752" s="45"/>
      <c r="AY752" s="45"/>
      <c r="AZ752" s="45"/>
      <c r="BA752" s="45"/>
      <c r="BB752" s="45"/>
    </row>
    <row r="753" spans="1:62" s="11" customFormat="1">
      <c r="A753" s="26">
        <v>107</v>
      </c>
      <c r="B753" s="26"/>
      <c r="C753" s="7" t="s">
        <v>2</v>
      </c>
      <c r="D753" s="36">
        <v>26.847429999999999</v>
      </c>
      <c r="E753" s="36">
        <v>10.859662</v>
      </c>
      <c r="F753" s="33">
        <v>1.2647655000000001E-4</v>
      </c>
      <c r="G753" s="36">
        <v>26.562207999999998</v>
      </c>
      <c r="H753" s="36">
        <v>5.9257574999999996</v>
      </c>
      <c r="I753" s="36"/>
      <c r="J753" s="36">
        <v>0.2230896</v>
      </c>
      <c r="K753" s="36">
        <v>2.4722227999999999</v>
      </c>
      <c r="L753" s="38"/>
      <c r="M753" s="39">
        <f t="shared" ref="M753:M756" si="211">LN(J753)</f>
        <v>-1.5001817944975275</v>
      </c>
      <c r="N753" s="39">
        <f t="shared" ref="N753:N756" si="212">LN(K753)</f>
        <v>0.9051176649838677</v>
      </c>
      <c r="O753" s="10"/>
      <c r="P753" s="40">
        <v>3.3555284787462844E-3</v>
      </c>
      <c r="Q753" s="40">
        <v>3.0415395474608651E-3</v>
      </c>
      <c r="R753" s="9"/>
      <c r="S753" s="39"/>
      <c r="T753" s="39"/>
      <c r="V753" s="46"/>
      <c r="Y753" s="43"/>
      <c r="AB753" s="43"/>
      <c r="AE753" s="43"/>
    </row>
    <row r="754" spans="1:62" s="11" customFormat="1">
      <c r="A754" s="26">
        <v>107</v>
      </c>
      <c r="B754" s="26"/>
      <c r="C754" s="7" t="s">
        <v>3</v>
      </c>
      <c r="D754" s="36">
        <v>24.900136</v>
      </c>
      <c r="E754" s="36">
        <v>10.059238000000001</v>
      </c>
      <c r="F754" s="33">
        <v>1.2040969E-4</v>
      </c>
      <c r="G754" s="36">
        <v>24.806186</v>
      </c>
      <c r="H754" s="36">
        <v>5.5305283999999997</v>
      </c>
      <c r="I754" s="36"/>
      <c r="J754" s="36">
        <v>0.22294958000000001</v>
      </c>
      <c r="K754" s="36">
        <v>2.4753509999999999</v>
      </c>
      <c r="L754" s="38"/>
      <c r="M754" s="39">
        <f t="shared" si="211"/>
        <v>-1.500809631740881</v>
      </c>
      <c r="N754" s="39">
        <f t="shared" si="212"/>
        <v>0.90638220414722404</v>
      </c>
      <c r="O754" s="10"/>
      <c r="P754" s="47">
        <f>ABS(P753/P752)</f>
        <v>6.6905721268588209E-3</v>
      </c>
      <c r="Q754" s="47">
        <f>ABS(Q753/Q752)</f>
        <v>2.9071003876283185E-3</v>
      </c>
      <c r="R754" s="9"/>
      <c r="S754" s="39"/>
      <c r="T754" s="39"/>
      <c r="V754" s="46"/>
      <c r="W754" s="48"/>
      <c r="Y754" s="48"/>
      <c r="Z754" s="48"/>
      <c r="AB754" s="48"/>
      <c r="AC754" s="48"/>
      <c r="AE754" s="48"/>
      <c r="AF754" s="48"/>
      <c r="AM754" s="48"/>
      <c r="AN754" s="48"/>
      <c r="AR754" s="49"/>
      <c r="BA754" s="43"/>
      <c r="BB754" s="43"/>
    </row>
    <row r="755" spans="1:62" s="11" customFormat="1">
      <c r="A755" s="26">
        <v>107</v>
      </c>
      <c r="B755" s="26"/>
      <c r="C755" s="7" t="s">
        <v>4</v>
      </c>
      <c r="D755" s="36">
        <v>22.988119000000001</v>
      </c>
      <c r="E755" s="36">
        <v>9.2730514999999993</v>
      </c>
      <c r="F755" s="33">
        <v>1.0748705E-4</v>
      </c>
      <c r="G755" s="36">
        <v>23.048442999999999</v>
      </c>
      <c r="H755" s="36">
        <v>5.1347810999999997</v>
      </c>
      <c r="I755" s="36"/>
      <c r="J755" s="36">
        <v>0.22278186</v>
      </c>
      <c r="K755" s="36">
        <v>2.4790321</v>
      </c>
      <c r="L755" s="38"/>
      <c r="M755" s="39">
        <f t="shared" si="211"/>
        <v>-1.5015621925560465</v>
      </c>
      <c r="N755" s="39">
        <f t="shared" si="212"/>
        <v>0.90786820173888405</v>
      </c>
      <c r="O755" s="10"/>
      <c r="P755" s="50"/>
      <c r="Q755" s="50"/>
      <c r="R755" s="9"/>
      <c r="S755" s="39"/>
      <c r="T755" s="39"/>
      <c r="V755" s="46"/>
      <c r="W755" s="51"/>
      <c r="Y755" s="51"/>
      <c r="Z755" s="51"/>
      <c r="AB755" s="51"/>
      <c r="AC755" s="51"/>
      <c r="AE755" s="51"/>
      <c r="AF755" s="51"/>
      <c r="AK755" s="52"/>
      <c r="AL755" s="52"/>
      <c r="AM755" s="53"/>
      <c r="AN755" s="53"/>
      <c r="AO755" s="53"/>
      <c r="AP755" s="53"/>
      <c r="AQ755" s="53"/>
    </row>
    <row r="756" spans="1:62" s="11" customFormat="1">
      <c r="A756" s="26">
        <v>107</v>
      </c>
      <c r="B756" s="26"/>
      <c r="C756" s="7" t="s">
        <v>5</v>
      </c>
      <c r="D756" s="36">
        <v>20.958853000000001</v>
      </c>
      <c r="E756" s="36">
        <v>8.4420816999999992</v>
      </c>
      <c r="F756" s="33">
        <v>9.6541121999999996E-5</v>
      </c>
      <c r="G756" s="36">
        <v>21.099336999999998</v>
      </c>
      <c r="H756" s="36">
        <v>4.6970004999999997</v>
      </c>
      <c r="I756" s="36"/>
      <c r="J756" s="36">
        <v>0.22261333999999999</v>
      </c>
      <c r="K756" s="36">
        <v>2.4826698999999999</v>
      </c>
      <c r="L756" s="54"/>
      <c r="M756" s="39">
        <f t="shared" si="211"/>
        <v>-1.5023189138141186</v>
      </c>
      <c r="N756" s="39">
        <f t="shared" si="212"/>
        <v>0.90933455366885863</v>
      </c>
      <c r="O756" s="10"/>
      <c r="R756" s="9"/>
      <c r="S756" s="39"/>
      <c r="T756" s="39"/>
      <c r="V756" s="46"/>
      <c r="W756" s="51"/>
      <c r="Y756" s="51"/>
      <c r="Z756" s="51"/>
      <c r="AB756" s="51"/>
      <c r="AC756" s="51"/>
      <c r="AE756" s="51"/>
      <c r="AF756" s="51"/>
      <c r="AK756" s="52"/>
      <c r="AL756" s="52"/>
      <c r="AM756" s="53"/>
      <c r="AN756" s="53"/>
      <c r="AO756" s="53"/>
      <c r="AP756" s="53"/>
      <c r="AQ756" s="53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</row>
    <row r="757" spans="1:62" s="11" customFormat="1">
      <c r="A757" s="6"/>
      <c r="B757" s="7"/>
      <c r="C757" s="7"/>
      <c r="D757" s="36"/>
      <c r="E757" s="36"/>
      <c r="F757" s="36"/>
      <c r="G757" s="36"/>
      <c r="H757" s="36"/>
      <c r="I757" s="36"/>
      <c r="J757" s="36"/>
      <c r="K757" s="36"/>
      <c r="L757" s="9"/>
      <c r="M757" s="9"/>
      <c r="N757" s="9"/>
      <c r="O757" s="9"/>
      <c r="P757" s="9"/>
      <c r="Q757" s="9"/>
      <c r="R757" s="9"/>
      <c r="S757" s="56"/>
      <c r="T757" s="56"/>
      <c r="V757" s="9"/>
    </row>
    <row r="758" spans="1:62" s="11" customFormat="1">
      <c r="A758" s="26">
        <v>108</v>
      </c>
      <c r="B758" s="31">
        <v>43665</v>
      </c>
      <c r="C758" s="26" t="s">
        <v>0</v>
      </c>
      <c r="D758" s="33">
        <v>1.7858975E-3</v>
      </c>
      <c r="E758" s="32">
        <v>6.9003889000000004E-4</v>
      </c>
      <c r="F758" s="33">
        <v>4.0528665999999997E-5</v>
      </c>
      <c r="G758" s="32">
        <v>2.4153018000000002E-3</v>
      </c>
      <c r="H758" s="32">
        <v>5.1885851999999995E-4</v>
      </c>
      <c r="I758" s="32"/>
      <c r="J758" s="32"/>
      <c r="K758" s="32"/>
      <c r="L758" s="9"/>
      <c r="M758" s="9"/>
      <c r="N758" s="9"/>
      <c r="O758" s="10"/>
      <c r="P758" s="9"/>
      <c r="Q758" s="9"/>
      <c r="R758" s="9"/>
      <c r="S758" s="39"/>
      <c r="T758" s="39"/>
      <c r="V758" s="40"/>
    </row>
    <row r="759" spans="1:62" s="11" customFormat="1">
      <c r="A759" s="26">
        <v>108</v>
      </c>
      <c r="B759" s="26"/>
      <c r="C759" s="7" t="s">
        <v>1</v>
      </c>
      <c r="D759" s="36">
        <v>30.466335999999998</v>
      </c>
      <c r="E759" s="36">
        <v>12.343019999999999</v>
      </c>
      <c r="F759" s="33">
        <v>1.3018837999999999E-4</v>
      </c>
      <c r="G759" s="36">
        <v>29.571957999999999</v>
      </c>
      <c r="H759" s="36">
        <v>6.6024342999999996</v>
      </c>
      <c r="I759" s="36"/>
      <c r="J759" s="36">
        <v>0.22326665000000001</v>
      </c>
      <c r="K759" s="36">
        <v>2.4683082999999999</v>
      </c>
      <c r="L759" s="38"/>
      <c r="M759" s="39">
        <f>LN(J759)</f>
        <v>-1.4993884819392942</v>
      </c>
      <c r="N759" s="39">
        <f>LN(K759)</f>
        <v>0.90353301720414025</v>
      </c>
      <c r="O759" s="10"/>
      <c r="P759" s="40">
        <f t="array" ref="P759:Q760">LINEST(M759:M763,N759:N763,TRUE,TRUE)</f>
        <v>-0.49981234111086398</v>
      </c>
      <c r="Q759" s="40">
        <v>-1.0477866790048005</v>
      </c>
      <c r="R759" s="9"/>
      <c r="S759" s="41">
        <f>EXP(Q759)*$S$4^P759</f>
        <v>0.2178500799625557</v>
      </c>
      <c r="T759" s="41">
        <f>S759*SQRT(Q760^2+(LN($S$4))^2*P760^2+(P759/$S$4)^2*$T$4^2-2*LN($S$4)*AVERAGE(N759:N763)*P760^2)</f>
        <v>4.538012453084215E-5</v>
      </c>
      <c r="V759" s="19"/>
      <c r="AN759" s="42"/>
      <c r="AO759" s="43"/>
      <c r="AP759" s="43"/>
      <c r="AQ759" s="43"/>
      <c r="AS759" s="44"/>
      <c r="AT759" s="45"/>
      <c r="AU759" s="45"/>
      <c r="AV759" s="45"/>
      <c r="AW759" s="45"/>
      <c r="AX759" s="45"/>
      <c r="AY759" s="45"/>
      <c r="AZ759" s="45"/>
      <c r="BA759" s="45"/>
      <c r="BB759" s="45"/>
    </row>
    <row r="760" spans="1:62" s="11" customFormat="1">
      <c r="A760" s="26">
        <v>108</v>
      </c>
      <c r="B760" s="26"/>
      <c r="C760" s="7" t="s">
        <v>2</v>
      </c>
      <c r="D760" s="36">
        <v>27.093962999999999</v>
      </c>
      <c r="E760" s="36">
        <v>10.95341</v>
      </c>
      <c r="F760" s="33">
        <v>1.2450104000000001E-4</v>
      </c>
      <c r="G760" s="36">
        <v>26.753093</v>
      </c>
      <c r="H760" s="36">
        <v>5.9667136000000003</v>
      </c>
      <c r="I760" s="36"/>
      <c r="J760" s="36">
        <v>0.2230288</v>
      </c>
      <c r="K760" s="36">
        <v>2.4735689000000001</v>
      </c>
      <c r="L760" s="38"/>
      <c r="M760" s="39">
        <f t="shared" ref="M760:M763" si="213">LN(J760)</f>
        <v>-1.5004543678788382</v>
      </c>
      <c r="N760" s="39">
        <f t="shared" ref="N760:N763" si="214">LN(K760)</f>
        <v>0.90566200656349316</v>
      </c>
      <c r="O760" s="10"/>
      <c r="P760" s="40">
        <v>2.7968321460069812E-3</v>
      </c>
      <c r="Q760" s="40">
        <v>2.5360132533442524E-3</v>
      </c>
      <c r="R760" s="9"/>
      <c r="S760" s="39"/>
      <c r="T760" s="39"/>
      <c r="V760" s="46"/>
      <c r="Y760" s="43"/>
      <c r="AB760" s="43"/>
      <c r="AE760" s="43"/>
    </row>
    <row r="761" spans="1:62" s="11" customFormat="1">
      <c r="A761" s="26">
        <v>108</v>
      </c>
      <c r="B761" s="26"/>
      <c r="C761" s="7" t="s">
        <v>3</v>
      </c>
      <c r="D761" s="36">
        <v>25.728905000000001</v>
      </c>
      <c r="E761" s="36">
        <v>10.388529999999999</v>
      </c>
      <c r="F761" s="33">
        <v>1.3306196999999999E-4</v>
      </c>
      <c r="G761" s="36">
        <v>25.588090999999999</v>
      </c>
      <c r="H761" s="36">
        <v>5.7034580000000004</v>
      </c>
      <c r="I761" s="36"/>
      <c r="J761" s="36">
        <v>0.22289494000000001</v>
      </c>
      <c r="K761" s="36">
        <v>2.4766670999999998</v>
      </c>
      <c r="L761" s="38"/>
      <c r="M761" s="39">
        <f t="shared" si="213"/>
        <v>-1.5010547396106539</v>
      </c>
      <c r="N761" s="39">
        <f t="shared" si="214"/>
        <v>0.90691374502789535</v>
      </c>
      <c r="O761" s="10"/>
      <c r="P761" s="47">
        <f>ABS(P760/P759)</f>
        <v>5.5957644819070451E-3</v>
      </c>
      <c r="Q761" s="47">
        <f>ABS(Q760/Q759)</f>
        <v>2.4203526387193489E-3</v>
      </c>
      <c r="R761" s="9"/>
      <c r="S761" s="39"/>
      <c r="T761" s="39"/>
      <c r="V761" s="46"/>
      <c r="W761" s="48"/>
      <c r="Y761" s="48"/>
      <c r="Z761" s="48"/>
      <c r="AB761" s="48"/>
      <c r="AC761" s="48"/>
      <c r="AE761" s="48"/>
      <c r="AF761" s="48"/>
      <c r="AM761" s="48"/>
      <c r="AN761" s="48"/>
      <c r="AR761" s="49"/>
      <c r="BA761" s="43"/>
      <c r="BB761" s="43"/>
    </row>
    <row r="762" spans="1:62" s="11" customFormat="1">
      <c r="A762" s="26">
        <v>108</v>
      </c>
      <c r="B762" s="26"/>
      <c r="C762" s="7" t="s">
        <v>4</v>
      </c>
      <c r="D762" s="36">
        <v>24.278805999999999</v>
      </c>
      <c r="E762" s="36">
        <v>9.7937846000000004</v>
      </c>
      <c r="F762" s="33">
        <v>1.212745E-4</v>
      </c>
      <c r="G762" s="36">
        <v>24.224985</v>
      </c>
      <c r="H762" s="36">
        <v>5.3969952000000001</v>
      </c>
      <c r="I762" s="36"/>
      <c r="J762" s="36">
        <v>0.22278623</v>
      </c>
      <c r="K762" s="36">
        <v>2.4790051000000002</v>
      </c>
      <c r="L762" s="38"/>
      <c r="M762" s="39">
        <f t="shared" si="213"/>
        <v>-1.5015425771477702</v>
      </c>
      <c r="N762" s="39">
        <f t="shared" si="214"/>
        <v>0.90785731033209904</v>
      </c>
      <c r="O762" s="10"/>
      <c r="P762" s="50"/>
      <c r="Q762" s="50"/>
      <c r="R762" s="9"/>
      <c r="S762" s="39"/>
      <c r="T762" s="39"/>
      <c r="V762" s="46"/>
      <c r="W762" s="51"/>
      <c r="Y762" s="51"/>
      <c r="Z762" s="51"/>
      <c r="AB762" s="51"/>
      <c r="AC762" s="51"/>
      <c r="AE762" s="51"/>
      <c r="AF762" s="51"/>
      <c r="AK762" s="52"/>
      <c r="AL762" s="52"/>
      <c r="AM762" s="53"/>
      <c r="AN762" s="53"/>
      <c r="AO762" s="53"/>
      <c r="AP762" s="53"/>
      <c r="AQ762" s="53"/>
    </row>
    <row r="763" spans="1:62" s="11" customFormat="1">
      <c r="A763" s="26">
        <v>108</v>
      </c>
      <c r="B763" s="26"/>
      <c r="C763" s="7" t="s">
        <v>5</v>
      </c>
      <c r="D763" s="36">
        <v>21.758143</v>
      </c>
      <c r="E763" s="36">
        <v>8.7604047000000005</v>
      </c>
      <c r="F763" s="33">
        <v>1.0765254E-4</v>
      </c>
      <c r="G763" s="36">
        <v>21.867308000000001</v>
      </c>
      <c r="H763" s="36">
        <v>4.8670798</v>
      </c>
      <c r="I763" s="36"/>
      <c r="J763" s="36">
        <v>0.22257333000000001</v>
      </c>
      <c r="K763" s="36">
        <v>2.4836925000000001</v>
      </c>
      <c r="L763" s="54"/>
      <c r="M763" s="39">
        <f t="shared" si="213"/>
        <v>-1.5024986586393969</v>
      </c>
      <c r="N763" s="39">
        <f t="shared" si="214"/>
        <v>0.90974636413780541</v>
      </c>
      <c r="O763" s="10"/>
      <c r="R763" s="9"/>
      <c r="S763" s="39"/>
      <c r="T763" s="39"/>
      <c r="V763" s="46"/>
      <c r="W763" s="51"/>
      <c r="Y763" s="51"/>
      <c r="Z763" s="51"/>
      <c r="AB763" s="51"/>
      <c r="AC763" s="51"/>
      <c r="AE763" s="51"/>
      <c r="AF763" s="51"/>
      <c r="AK763" s="52"/>
      <c r="AL763" s="52"/>
      <c r="AM763" s="53"/>
      <c r="AN763" s="53"/>
      <c r="AO763" s="53"/>
      <c r="AP763" s="53"/>
      <c r="AQ763" s="53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</row>
    <row r="764" spans="1:62" s="11" customFormat="1">
      <c r="A764" s="6"/>
      <c r="B764" s="7"/>
      <c r="C764" s="7"/>
      <c r="D764" s="36"/>
      <c r="E764" s="36"/>
      <c r="F764" s="36"/>
      <c r="G764" s="36"/>
      <c r="H764" s="36"/>
      <c r="I764" s="36"/>
      <c r="J764" s="36"/>
      <c r="K764" s="36"/>
      <c r="L764" s="9"/>
      <c r="M764" s="9"/>
      <c r="N764" s="9"/>
      <c r="O764" s="9"/>
      <c r="P764" s="9"/>
      <c r="Q764" s="9"/>
      <c r="R764" s="9"/>
      <c r="S764" s="56"/>
      <c r="T764" s="56"/>
      <c r="V764" s="9"/>
    </row>
    <row r="765" spans="1:62" s="11" customFormat="1">
      <c r="A765" s="26">
        <v>109</v>
      </c>
      <c r="B765" s="31">
        <v>43665</v>
      </c>
      <c r="C765" s="26" t="s">
        <v>0</v>
      </c>
      <c r="D765" s="33">
        <v>1.7858975E-3</v>
      </c>
      <c r="E765" s="32">
        <v>6.9003889000000004E-4</v>
      </c>
      <c r="F765" s="33">
        <v>4.0528665999999997E-5</v>
      </c>
      <c r="G765" s="32">
        <v>2.4153018000000002E-3</v>
      </c>
      <c r="H765" s="32">
        <v>5.1885851999999995E-4</v>
      </c>
      <c r="I765" s="32"/>
      <c r="J765" s="32"/>
      <c r="K765" s="32"/>
      <c r="L765" s="9"/>
      <c r="M765" s="9"/>
      <c r="N765" s="9"/>
      <c r="O765" s="10"/>
      <c r="P765" s="9"/>
      <c r="Q765" s="9"/>
      <c r="R765" s="9"/>
      <c r="S765" s="39"/>
      <c r="T765" s="39"/>
      <c r="V765" s="40"/>
    </row>
    <row r="766" spans="1:62" s="11" customFormat="1">
      <c r="A766" s="26">
        <v>109</v>
      </c>
      <c r="B766" s="26"/>
      <c r="C766" s="7" t="s">
        <v>1</v>
      </c>
      <c r="D766" s="36">
        <v>30.112622000000002</v>
      </c>
      <c r="E766" s="36">
        <v>12.188617000000001</v>
      </c>
      <c r="F766" s="33">
        <v>1.2186240999999999E-4</v>
      </c>
      <c r="G766" s="36">
        <v>29.382795999999999</v>
      </c>
      <c r="H766" s="36">
        <v>6.5572131000000002</v>
      </c>
      <c r="I766" s="36"/>
      <c r="J766" s="36">
        <v>0.22316504000000001</v>
      </c>
      <c r="K766" s="36">
        <v>2.4705542999999999</v>
      </c>
      <c r="L766" s="38"/>
      <c r="M766" s="39">
        <f>LN(J766)</f>
        <v>-1.4998436915672424</v>
      </c>
      <c r="N766" s="39">
        <f>LN(K766)</f>
        <v>0.90444253841853062</v>
      </c>
      <c r="O766" s="10"/>
      <c r="P766" s="40">
        <f t="array" ref="P766:Q767">LINEST(M766:M770,N766:N770,TRUE,TRUE)</f>
        <v>-0.50136456723012424</v>
      </c>
      <c r="Q766" s="40">
        <v>-1.0463792994736285</v>
      </c>
      <c r="R766" s="9"/>
      <c r="S766" s="41">
        <f>EXP(Q766)*$S$4^P766</f>
        <v>0.21783452688187846</v>
      </c>
      <c r="T766" s="41">
        <f>S766*SQRT(Q767^2+(LN($S$4))^2*P767^2+(P766/$S$4)^2*$T$4^2-2*LN($S$4)*AVERAGE(N766:N770)*P767^2)</f>
        <v>4.9821538338004372E-5</v>
      </c>
      <c r="V766" s="19"/>
      <c r="AN766" s="42"/>
      <c r="AO766" s="43"/>
      <c r="AP766" s="43"/>
      <c r="AQ766" s="43"/>
      <c r="AS766" s="44"/>
      <c r="AT766" s="45"/>
      <c r="AU766" s="45"/>
      <c r="AV766" s="45"/>
      <c r="AW766" s="45"/>
      <c r="AX766" s="45"/>
      <c r="AY766" s="45"/>
      <c r="AZ766" s="45"/>
      <c r="BA766" s="45"/>
      <c r="BB766" s="45"/>
    </row>
    <row r="767" spans="1:62" s="11" customFormat="1">
      <c r="A767" s="26">
        <v>109</v>
      </c>
      <c r="B767" s="26"/>
      <c r="C767" s="7" t="s">
        <v>2</v>
      </c>
      <c r="D767" s="36">
        <v>28.986293</v>
      </c>
      <c r="E767" s="36">
        <v>11.722234</v>
      </c>
      <c r="F767" s="33">
        <v>1.3396274E-4</v>
      </c>
      <c r="G767" s="36">
        <v>28.433729</v>
      </c>
      <c r="H767" s="36">
        <v>6.3426065999999999</v>
      </c>
      <c r="I767" s="36"/>
      <c r="J767" s="36">
        <v>0.22306619999999999</v>
      </c>
      <c r="K767" s="36">
        <v>2.4727649</v>
      </c>
      <c r="L767" s="38"/>
      <c r="M767" s="39">
        <f t="shared" ref="M767:M770" si="215">LN(J767)</f>
        <v>-1.5002866905899754</v>
      </c>
      <c r="N767" s="39">
        <f t="shared" ref="N767:N770" si="216">LN(K767)</f>
        <v>0.90533691729956978</v>
      </c>
      <c r="O767" s="10"/>
      <c r="P767" s="40">
        <v>3.4957754574504799E-3</v>
      </c>
      <c r="Q767" s="40">
        <v>3.171510862815479E-3</v>
      </c>
      <c r="R767" s="9"/>
      <c r="S767" s="39"/>
      <c r="T767" s="39"/>
      <c r="V767" s="46"/>
      <c r="Y767" s="43"/>
      <c r="AB767" s="43"/>
      <c r="AE767" s="43"/>
    </row>
    <row r="768" spans="1:62" s="11" customFormat="1">
      <c r="A768" s="26">
        <v>109</v>
      </c>
      <c r="B768" s="26"/>
      <c r="C768" s="7" t="s">
        <v>3</v>
      </c>
      <c r="D768" s="36">
        <v>25.805002999999999</v>
      </c>
      <c r="E768" s="36">
        <v>10.414994999999999</v>
      </c>
      <c r="F768" s="33">
        <v>1.2731784999999999E-4</v>
      </c>
      <c r="G768" s="36">
        <v>25.660345</v>
      </c>
      <c r="H768" s="36">
        <v>5.7183893000000001</v>
      </c>
      <c r="I768" s="36"/>
      <c r="J768" s="36">
        <v>0.22284909999999999</v>
      </c>
      <c r="K768" s="36">
        <v>2.4776813999999998</v>
      </c>
      <c r="L768" s="38"/>
      <c r="M768" s="39">
        <f t="shared" si="215"/>
        <v>-1.5012604181887079</v>
      </c>
      <c r="N768" s="39">
        <f t="shared" si="216"/>
        <v>0.90732320351236451</v>
      </c>
      <c r="O768" s="10"/>
      <c r="P768" s="47">
        <f>ABS(P767/P766)</f>
        <v>6.9725219649316257E-3</v>
      </c>
      <c r="Q768" s="47">
        <f>ABS(Q767/Q766)</f>
        <v>3.0309380780094543E-3</v>
      </c>
      <c r="R768" s="9"/>
      <c r="S768" s="39"/>
      <c r="T768" s="39"/>
      <c r="V768" s="46"/>
      <c r="W768" s="48"/>
      <c r="Y768" s="48"/>
      <c r="Z768" s="48"/>
      <c r="AB768" s="48"/>
      <c r="AC768" s="48"/>
      <c r="AE768" s="48"/>
      <c r="AF768" s="48"/>
      <c r="AM768" s="48"/>
      <c r="AN768" s="48"/>
      <c r="AR768" s="49"/>
      <c r="BA768" s="43"/>
      <c r="BB768" s="43"/>
    </row>
    <row r="769" spans="1:62" s="11" customFormat="1">
      <c r="A769" s="26">
        <v>109</v>
      </c>
      <c r="B769" s="26"/>
      <c r="C769" s="7" t="s">
        <v>4</v>
      </c>
      <c r="D769" s="36">
        <v>23.397936000000001</v>
      </c>
      <c r="E769" s="36">
        <v>9.4290620000000001</v>
      </c>
      <c r="F769" s="33">
        <v>1.1180513E-4</v>
      </c>
      <c r="G769" s="36">
        <v>23.427247999999999</v>
      </c>
      <c r="H769" s="36">
        <v>5.2167032000000004</v>
      </c>
      <c r="I769" s="36"/>
      <c r="J769" s="36">
        <v>0.22267651999999999</v>
      </c>
      <c r="K769" s="36">
        <v>2.4814748</v>
      </c>
      <c r="L769" s="38"/>
      <c r="M769" s="39">
        <f t="shared" si="215"/>
        <v>-1.5020351435956636</v>
      </c>
      <c r="N769" s="39">
        <f t="shared" si="216"/>
        <v>0.90885306084569861</v>
      </c>
      <c r="O769" s="10"/>
      <c r="P769" s="50"/>
      <c r="Q769" s="50"/>
      <c r="R769" s="9"/>
      <c r="S769" s="39"/>
      <c r="T769" s="39"/>
      <c r="V769" s="46"/>
      <c r="W769" s="51"/>
      <c r="Y769" s="51"/>
      <c r="Z769" s="51"/>
      <c r="AB769" s="51"/>
      <c r="AC769" s="51"/>
      <c r="AE769" s="51"/>
      <c r="AF769" s="51"/>
      <c r="AK769" s="52"/>
      <c r="AL769" s="52"/>
      <c r="AM769" s="53"/>
      <c r="AN769" s="53"/>
      <c r="AO769" s="53"/>
      <c r="AP769" s="53"/>
      <c r="AQ769" s="53"/>
    </row>
    <row r="770" spans="1:62" s="11" customFormat="1">
      <c r="A770" s="26">
        <v>109</v>
      </c>
      <c r="B770" s="26"/>
      <c r="C770" s="7" t="s">
        <v>5</v>
      </c>
      <c r="D770" s="36">
        <v>21.594076999999999</v>
      </c>
      <c r="E770" s="36">
        <v>8.6900934999999997</v>
      </c>
      <c r="F770" s="33">
        <v>1.0083944000000001E-4</v>
      </c>
      <c r="G770" s="36">
        <v>21.704730000000001</v>
      </c>
      <c r="H770" s="36">
        <v>4.8296511000000004</v>
      </c>
      <c r="I770" s="36"/>
      <c r="J770" s="36">
        <v>0.22251591000000001</v>
      </c>
      <c r="K770" s="36">
        <v>2.4849104999999998</v>
      </c>
      <c r="L770" s="54"/>
      <c r="M770" s="39">
        <f t="shared" si="215"/>
        <v>-1.5027566743142695</v>
      </c>
      <c r="N770" s="39">
        <f t="shared" si="216"/>
        <v>0.91023664280341732</v>
      </c>
      <c r="O770" s="10"/>
      <c r="R770" s="9"/>
      <c r="S770" s="39"/>
      <c r="T770" s="39"/>
      <c r="V770" s="46"/>
      <c r="W770" s="51"/>
      <c r="Y770" s="51"/>
      <c r="Z770" s="51"/>
      <c r="AB770" s="51"/>
      <c r="AC770" s="51"/>
      <c r="AE770" s="51"/>
      <c r="AF770" s="51"/>
      <c r="AK770" s="52"/>
      <c r="AL770" s="52"/>
      <c r="AM770" s="53"/>
      <c r="AN770" s="53"/>
      <c r="AO770" s="53"/>
      <c r="AP770" s="53"/>
      <c r="AQ770" s="53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</row>
    <row r="771" spans="1:62" s="11" customFormat="1">
      <c r="A771" s="6"/>
      <c r="B771" s="7"/>
      <c r="C771" s="7"/>
      <c r="D771" s="36"/>
      <c r="E771" s="36"/>
      <c r="F771" s="36"/>
      <c r="G771" s="36"/>
      <c r="H771" s="36"/>
      <c r="I771" s="36"/>
      <c r="J771" s="36"/>
      <c r="K771" s="36"/>
      <c r="L771" s="9"/>
      <c r="M771" s="9"/>
      <c r="N771" s="9"/>
      <c r="O771" s="9"/>
      <c r="P771" s="9"/>
      <c r="Q771" s="9"/>
      <c r="R771" s="9"/>
      <c r="S771" s="56"/>
      <c r="T771" s="56"/>
      <c r="V771" s="9"/>
    </row>
    <row r="772" spans="1:62" s="11" customFormat="1">
      <c r="A772" s="26">
        <v>110</v>
      </c>
      <c r="B772" s="31">
        <v>43665</v>
      </c>
      <c r="C772" s="26" t="s">
        <v>0</v>
      </c>
      <c r="D772" s="33">
        <v>1.7858975E-3</v>
      </c>
      <c r="E772" s="32">
        <v>6.9003889000000004E-4</v>
      </c>
      <c r="F772" s="33">
        <v>4.0528665999999997E-5</v>
      </c>
      <c r="G772" s="32">
        <v>2.4153018000000002E-3</v>
      </c>
      <c r="H772" s="32">
        <v>5.1885851999999995E-4</v>
      </c>
      <c r="I772" s="32"/>
      <c r="J772" s="32"/>
      <c r="K772" s="32"/>
      <c r="L772" s="9"/>
      <c r="M772" s="9"/>
      <c r="N772" s="9"/>
      <c r="O772" s="10"/>
      <c r="P772" s="9"/>
      <c r="Q772" s="9"/>
      <c r="R772" s="9"/>
      <c r="S772" s="39"/>
      <c r="T772" s="39"/>
      <c r="V772" s="40"/>
    </row>
    <row r="773" spans="1:62" s="11" customFormat="1">
      <c r="A773" s="26">
        <v>110</v>
      </c>
      <c r="B773" s="26"/>
      <c r="C773" s="7" t="s">
        <v>1</v>
      </c>
      <c r="D773" s="32">
        <v>30.925566</v>
      </c>
      <c r="E773" s="32">
        <v>12.519663</v>
      </c>
      <c r="F773" s="33">
        <v>1.3440281999999999E-4</v>
      </c>
      <c r="G773" s="32">
        <v>30.012311</v>
      </c>
      <c r="H773" s="32">
        <v>6.6982841000000004</v>
      </c>
      <c r="I773" s="32"/>
      <c r="J773" s="32">
        <v>0.22318447</v>
      </c>
      <c r="K773" s="32">
        <v>2.4701621</v>
      </c>
      <c r="L773" s="38"/>
      <c r="M773" s="39">
        <f>LN(J773)</f>
        <v>-1.4997566297487486</v>
      </c>
      <c r="N773" s="39">
        <f>LN(K773)</f>
        <v>0.90428377601685805</v>
      </c>
      <c r="O773" s="10"/>
      <c r="P773" s="40">
        <f t="array" ref="P773:Q774">LINEST(M773:M777,N773:N777,TRUE,TRUE)</f>
        <v>-0.50252778933491971</v>
      </c>
      <c r="Q773" s="40">
        <v>-1.0453162131941929</v>
      </c>
      <c r="R773" s="9"/>
      <c r="S773" s="41">
        <f>EXP(Q773)*$S$4^P773</f>
        <v>0.21782470434359116</v>
      </c>
      <c r="T773" s="41">
        <f>S773*SQRT(Q774^2+(LN($S$4))^2*P774^2+(P773/$S$4)^2*$T$4^2-2*LN($S$4)*AVERAGE(N773:N777)*P774^2)</f>
        <v>5.2545242817542622E-5</v>
      </c>
      <c r="V773" s="19"/>
      <c r="AN773" s="42"/>
      <c r="AO773" s="43"/>
      <c r="AP773" s="43"/>
      <c r="AQ773" s="43"/>
      <c r="AS773" s="44"/>
      <c r="AT773" s="45"/>
      <c r="AU773" s="45"/>
      <c r="AV773" s="45"/>
      <c r="AW773" s="45"/>
      <c r="AX773" s="45"/>
      <c r="AY773" s="45"/>
      <c r="AZ773" s="45"/>
      <c r="BA773" s="45"/>
      <c r="BB773" s="45"/>
    </row>
    <row r="774" spans="1:62" s="11" customFormat="1">
      <c r="A774" s="26">
        <v>110</v>
      </c>
      <c r="B774" s="26"/>
      <c r="C774" s="7" t="s">
        <v>2</v>
      </c>
      <c r="D774" s="32">
        <v>27.982471</v>
      </c>
      <c r="E774" s="32">
        <v>11.306393999999999</v>
      </c>
      <c r="F774" s="33">
        <v>1.3048080000000001E-4</v>
      </c>
      <c r="G774" s="32">
        <v>27.609158999999998</v>
      </c>
      <c r="H774" s="32">
        <v>6.1560671999999999</v>
      </c>
      <c r="I774" s="32"/>
      <c r="J774" s="32">
        <v>0.22297179</v>
      </c>
      <c r="K774" s="32">
        <v>2.4749278000000001</v>
      </c>
      <c r="L774" s="38"/>
      <c r="M774" s="39">
        <f t="shared" ref="M774:M777" si="217">LN(J774)</f>
        <v>-1.5007100177662542</v>
      </c>
      <c r="N774" s="39">
        <f t="shared" ref="N774:N777" si="218">LN(K774)</f>
        <v>0.90621122387797914</v>
      </c>
      <c r="O774" s="10"/>
      <c r="P774" s="40">
        <v>3.8919143183797976E-3</v>
      </c>
      <c r="Q774" s="40">
        <v>3.5317542910796988E-3</v>
      </c>
      <c r="R774" s="9"/>
      <c r="S774" s="39"/>
      <c r="T774" s="39"/>
      <c r="V774" s="46"/>
      <c r="Y774" s="43"/>
      <c r="AB774" s="43"/>
      <c r="AE774" s="43"/>
    </row>
    <row r="775" spans="1:62" s="11" customFormat="1">
      <c r="A775" s="26">
        <v>110</v>
      </c>
      <c r="B775" s="26"/>
      <c r="C775" s="7" t="s">
        <v>3</v>
      </c>
      <c r="D775" s="32">
        <v>25.516359999999999</v>
      </c>
      <c r="E775" s="32">
        <v>10.295135999999999</v>
      </c>
      <c r="F775" s="33">
        <v>1.0926850000000001E-4</v>
      </c>
      <c r="G775" s="32">
        <v>25.384236000000001</v>
      </c>
      <c r="H775" s="32">
        <v>5.6559222</v>
      </c>
      <c r="I775" s="32"/>
      <c r="J775" s="32">
        <v>0.22281208999999999</v>
      </c>
      <c r="K775" s="32">
        <v>2.4784958000000001</v>
      </c>
      <c r="L775" s="38"/>
      <c r="M775" s="39">
        <f t="shared" si="217"/>
        <v>-1.501426508487417</v>
      </c>
      <c r="N775" s="39">
        <f t="shared" si="218"/>
        <v>0.90765184390372511</v>
      </c>
      <c r="O775" s="10"/>
      <c r="P775" s="47">
        <f>ABS(P774/P773)</f>
        <v>7.7446748239149684E-3</v>
      </c>
      <c r="Q775" s="47">
        <f>ABS(Q774/Q773)</f>
        <v>3.3786468118461965E-3</v>
      </c>
      <c r="R775" s="9"/>
      <c r="S775" s="39"/>
      <c r="T775" s="39"/>
      <c r="V775" s="46"/>
      <c r="W775" s="48"/>
      <c r="Y775" s="48"/>
      <c r="Z775" s="48"/>
      <c r="AB775" s="48"/>
      <c r="AC775" s="48"/>
      <c r="AE775" s="48"/>
      <c r="AF775" s="48"/>
      <c r="AM775" s="48"/>
      <c r="AN775" s="48"/>
      <c r="AR775" s="49"/>
      <c r="BA775" s="43"/>
      <c r="BB775" s="43"/>
    </row>
    <row r="776" spans="1:62" s="11" customFormat="1">
      <c r="A776" s="26">
        <v>110</v>
      </c>
      <c r="B776" s="26"/>
      <c r="C776" s="7" t="s">
        <v>4</v>
      </c>
      <c r="D776" s="32">
        <v>24.271083999999998</v>
      </c>
      <c r="E776" s="32">
        <v>9.7838177000000002</v>
      </c>
      <c r="F776" s="33">
        <v>1.1104467E-4</v>
      </c>
      <c r="G776" s="32">
        <v>24.217227000000001</v>
      </c>
      <c r="H776" s="32">
        <v>5.3934920999999996</v>
      </c>
      <c r="I776" s="32"/>
      <c r="J776" s="32">
        <v>0.22271289999999999</v>
      </c>
      <c r="K776" s="32">
        <v>2.4807404000000002</v>
      </c>
      <c r="L776" s="38"/>
      <c r="M776" s="39">
        <f t="shared" si="217"/>
        <v>-1.5018717809361695</v>
      </c>
      <c r="N776" s="39">
        <f t="shared" si="218"/>
        <v>0.90855706400728597</v>
      </c>
      <c r="O776" s="10"/>
      <c r="R776" s="9"/>
      <c r="S776" s="39"/>
      <c r="T776" s="39"/>
      <c r="V776" s="46"/>
      <c r="W776" s="51"/>
      <c r="Y776" s="51"/>
      <c r="Z776" s="51"/>
      <c r="AB776" s="51"/>
      <c r="AC776" s="51"/>
      <c r="AE776" s="51"/>
      <c r="AF776" s="51"/>
      <c r="AK776" s="52"/>
      <c r="AL776" s="52"/>
      <c r="AM776" s="53"/>
      <c r="AN776" s="53"/>
      <c r="AO776" s="53"/>
      <c r="AP776" s="53"/>
      <c r="AQ776" s="53"/>
    </row>
    <row r="777" spans="1:62" s="11" customFormat="1">
      <c r="A777" s="26">
        <v>110</v>
      </c>
      <c r="B777" s="26"/>
      <c r="C777" s="7" t="s">
        <v>5</v>
      </c>
      <c r="D777" s="32">
        <v>21.433377</v>
      </c>
      <c r="E777" s="32">
        <v>8.6224820999999991</v>
      </c>
      <c r="F777" s="33">
        <v>4.5928350000000002E-5</v>
      </c>
      <c r="G777" s="32">
        <v>21.533687</v>
      </c>
      <c r="H777" s="32">
        <v>4.7907773999999996</v>
      </c>
      <c r="I777" s="32"/>
      <c r="J777" s="32">
        <v>0.22247785</v>
      </c>
      <c r="K777" s="32">
        <v>2.4857656000000001</v>
      </c>
      <c r="L777" s="54"/>
      <c r="M777" s="39">
        <f t="shared" si="217"/>
        <v>-1.5029277328931259</v>
      </c>
      <c r="N777" s="39">
        <f t="shared" si="218"/>
        <v>0.9105807006302532</v>
      </c>
      <c r="O777" s="10"/>
      <c r="R777" s="9"/>
      <c r="S777" s="39"/>
      <c r="T777" s="39"/>
      <c r="V777" s="46"/>
      <c r="W777" s="51"/>
      <c r="Y777" s="51"/>
      <c r="Z777" s="51"/>
      <c r="AB777" s="51"/>
      <c r="AC777" s="51"/>
      <c r="AE777" s="51"/>
      <c r="AF777" s="51"/>
      <c r="AK777" s="52"/>
      <c r="AL777" s="52"/>
      <c r="AM777" s="53"/>
      <c r="AN777" s="53"/>
      <c r="AO777" s="53"/>
      <c r="AP777" s="53"/>
      <c r="AQ777" s="53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</row>
    <row r="778" spans="1:62" s="11" customFormat="1">
      <c r="A778" s="6"/>
      <c r="B778" s="7"/>
      <c r="C778" s="7"/>
      <c r="D778" s="36"/>
      <c r="E778" s="36"/>
      <c r="F778" s="36"/>
      <c r="G778" s="36"/>
      <c r="H778" s="36"/>
      <c r="I778" s="36"/>
      <c r="J778" s="36"/>
      <c r="K778" s="36"/>
      <c r="L778" s="9"/>
      <c r="M778" s="9"/>
      <c r="N778" s="9"/>
      <c r="O778" s="9"/>
      <c r="P778" s="9"/>
      <c r="Q778" s="9"/>
      <c r="R778" s="9"/>
      <c r="S778" s="56"/>
      <c r="T778" s="56"/>
      <c r="V778" s="9"/>
    </row>
    <row r="779" spans="1:62" s="11" customFormat="1">
      <c r="A779" s="26">
        <v>111</v>
      </c>
      <c r="B779" s="31">
        <v>43668</v>
      </c>
      <c r="C779" s="26" t="s">
        <v>0</v>
      </c>
      <c r="D779" s="33">
        <v>4.1926582999999998E-3</v>
      </c>
      <c r="E779" s="32">
        <v>1.6274324E-3</v>
      </c>
      <c r="F779" s="33">
        <v>4.1629813000000001E-5</v>
      </c>
      <c r="G779" s="32">
        <v>2.2935931000000001E-3</v>
      </c>
      <c r="H779" s="32">
        <v>4.8893897999999995E-4</v>
      </c>
      <c r="I779" s="32"/>
      <c r="J779" s="32"/>
      <c r="K779" s="32"/>
      <c r="L779" s="9"/>
      <c r="M779" s="9"/>
      <c r="N779" s="9"/>
      <c r="O779" s="10"/>
      <c r="P779" s="9"/>
      <c r="Q779" s="9"/>
      <c r="R779" s="9"/>
      <c r="S779" s="39"/>
      <c r="T779" s="39"/>
      <c r="V779" s="40"/>
    </row>
    <row r="780" spans="1:62" s="11" customFormat="1">
      <c r="A780" s="26">
        <v>111</v>
      </c>
      <c r="B780" s="26"/>
      <c r="C780" s="7" t="s">
        <v>1</v>
      </c>
      <c r="D780" s="36">
        <v>30.108093</v>
      </c>
      <c r="E780" s="36">
        <v>12.189532</v>
      </c>
      <c r="F780" s="33">
        <v>1.3624566E-4</v>
      </c>
      <c r="G780" s="36">
        <v>29.682939999999999</v>
      </c>
      <c r="H780" s="36">
        <v>6.6241677000000001</v>
      </c>
      <c r="I780" s="36"/>
      <c r="J780" s="36">
        <v>0.22316407999999999</v>
      </c>
      <c r="K780" s="36">
        <v>2.4699973000000002</v>
      </c>
      <c r="L780" s="38"/>
      <c r="M780" s="39">
        <f>LN(J780)</f>
        <v>-1.4998479933255504</v>
      </c>
      <c r="N780" s="39">
        <f>LN(K780)</f>
        <v>0.90421705752187953</v>
      </c>
      <c r="O780" s="10"/>
      <c r="P780" s="40">
        <f t="array" ref="P780:Q781">LINEST(M780:M784,N780:N784,TRUE,TRUE)</f>
        <v>-0.49952343649970909</v>
      </c>
      <c r="Q780" s="40">
        <v>-1.0481579574881998</v>
      </c>
      <c r="R780" s="9"/>
      <c r="S780" s="41">
        <f>EXP(Q780)*$S$4^P780</f>
        <v>0.21782915762421962</v>
      </c>
      <c r="T780" s="41">
        <f>S780*SQRT(Q781^2+(LN($S$4))^2*P781^2+(P780/$S$4)^2*$T$4^2-2*LN($S$4)*AVERAGE(N780:N784)*P781^2)</f>
        <v>4.4905188847671196E-5</v>
      </c>
      <c r="V780" s="19"/>
      <c r="AN780" s="42"/>
      <c r="AO780" s="43"/>
      <c r="AP780" s="43"/>
      <c r="AQ780" s="43"/>
      <c r="AS780" s="44"/>
      <c r="AT780" s="45"/>
      <c r="AU780" s="45"/>
      <c r="AV780" s="45"/>
      <c r="AW780" s="45"/>
      <c r="AX780" s="45"/>
      <c r="AY780" s="45"/>
      <c r="AZ780" s="45"/>
      <c r="BA780" s="45"/>
      <c r="BB780" s="45"/>
    </row>
    <row r="781" spans="1:62" s="11" customFormat="1">
      <c r="A781" s="26">
        <v>111</v>
      </c>
      <c r="B781" s="26"/>
      <c r="C781" s="7" t="s">
        <v>2</v>
      </c>
      <c r="D781" s="36">
        <v>28.738367</v>
      </c>
      <c r="E781" s="36">
        <v>11.621142000000001</v>
      </c>
      <c r="F781" s="33">
        <v>1.3081384E-4</v>
      </c>
      <c r="G781" s="36">
        <v>28.538993000000001</v>
      </c>
      <c r="H781" s="36">
        <v>6.3652232</v>
      </c>
      <c r="I781" s="36"/>
      <c r="J781" s="36">
        <v>0.22303595000000001</v>
      </c>
      <c r="K781" s="36">
        <v>2.4729401000000002</v>
      </c>
      <c r="L781" s="38"/>
      <c r="M781" s="39">
        <f t="shared" ref="M781:M784" si="219">LN(J781)</f>
        <v>-1.5004223097527449</v>
      </c>
      <c r="N781" s="39">
        <f t="shared" ref="N781:N784" si="220">LN(K781)</f>
        <v>0.90540776665272504</v>
      </c>
      <c r="O781" s="10"/>
      <c r="P781" s="40">
        <v>2.7416320229795418E-3</v>
      </c>
      <c r="Q781" s="40">
        <v>2.4868299296636805E-3</v>
      </c>
      <c r="R781" s="9"/>
      <c r="S781" s="39"/>
      <c r="T781" s="39"/>
      <c r="V781" s="46"/>
      <c r="Y781" s="43"/>
      <c r="AB781" s="43"/>
      <c r="AE781" s="43"/>
    </row>
    <row r="782" spans="1:62" s="11" customFormat="1">
      <c r="A782" s="26">
        <v>111</v>
      </c>
      <c r="B782" s="26"/>
      <c r="C782" s="7" t="s">
        <v>3</v>
      </c>
      <c r="D782" s="36">
        <v>26.251567999999999</v>
      </c>
      <c r="E782" s="36">
        <v>10.597958999999999</v>
      </c>
      <c r="F782" s="33">
        <v>1.2305703999999999E-4</v>
      </c>
      <c r="G782" s="36">
        <v>26.329823999999999</v>
      </c>
      <c r="H782" s="36">
        <v>5.8676351999999996</v>
      </c>
      <c r="I782" s="36"/>
      <c r="J782" s="36">
        <v>0.22285128000000001</v>
      </c>
      <c r="K782" s="36">
        <v>2.4770405000000002</v>
      </c>
      <c r="L782" s="38"/>
      <c r="M782" s="39">
        <f t="shared" si="219"/>
        <v>-1.5012506358322286</v>
      </c>
      <c r="N782" s="39">
        <f t="shared" si="220"/>
        <v>0.90706450079745571</v>
      </c>
      <c r="O782" s="10"/>
      <c r="P782" s="47">
        <f>ABS(P781/P780)</f>
        <v>5.4884952790020666E-3</v>
      </c>
      <c r="Q782" s="47">
        <f>ABS(Q781/Q780)</f>
        <v>2.372571721559131E-3</v>
      </c>
      <c r="R782" s="9"/>
      <c r="S782" s="39"/>
      <c r="T782" s="39"/>
      <c r="V782" s="46"/>
      <c r="W782" s="48"/>
      <c r="Y782" s="48"/>
      <c r="Z782" s="48"/>
      <c r="AB782" s="48"/>
      <c r="AC782" s="48"/>
      <c r="AE782" s="48"/>
      <c r="AF782" s="48"/>
      <c r="AM782" s="48"/>
      <c r="AN782" s="48"/>
      <c r="AR782" s="49"/>
      <c r="BA782" s="43"/>
      <c r="BB782" s="43"/>
    </row>
    <row r="783" spans="1:62" s="11" customFormat="1">
      <c r="A783" s="26">
        <v>111</v>
      </c>
      <c r="B783" s="26"/>
      <c r="C783" s="7" t="s">
        <v>4</v>
      </c>
      <c r="D783" s="36">
        <v>24.008717000000001</v>
      </c>
      <c r="E783" s="36">
        <v>9.6780007000000001</v>
      </c>
      <c r="F783" s="33">
        <v>1.2325931999999999E-4</v>
      </c>
      <c r="G783" s="36">
        <v>24.244447999999998</v>
      </c>
      <c r="H783" s="36">
        <v>5.3988760999999998</v>
      </c>
      <c r="I783" s="36"/>
      <c r="J783" s="36">
        <v>0.22268488</v>
      </c>
      <c r="K783" s="36">
        <v>2.4807557999999998</v>
      </c>
      <c r="L783" s="38"/>
      <c r="M783" s="39">
        <f t="shared" si="219"/>
        <v>-1.501997601051559</v>
      </c>
      <c r="N783" s="39">
        <f t="shared" si="220"/>
        <v>0.90856327181210084</v>
      </c>
      <c r="O783" s="10"/>
      <c r="P783" s="50"/>
      <c r="Q783" s="50"/>
      <c r="R783" s="9"/>
      <c r="S783" s="39"/>
      <c r="T783" s="39"/>
      <c r="V783" s="46"/>
      <c r="W783" s="51"/>
      <c r="Y783" s="51"/>
      <c r="Z783" s="51"/>
      <c r="AB783" s="51"/>
      <c r="AC783" s="51"/>
      <c r="AE783" s="51"/>
      <c r="AF783" s="51"/>
      <c r="AK783" s="52"/>
      <c r="AL783" s="52"/>
      <c r="AM783" s="53"/>
      <c r="AN783" s="53"/>
      <c r="AO783" s="53"/>
      <c r="AP783" s="53"/>
      <c r="AQ783" s="53"/>
    </row>
    <row r="784" spans="1:62" s="11" customFormat="1">
      <c r="A784" s="26">
        <v>111</v>
      </c>
      <c r="B784" s="26"/>
      <c r="C784" s="7" t="s">
        <v>5</v>
      </c>
      <c r="D784" s="36">
        <v>21.795997</v>
      </c>
      <c r="E784" s="36">
        <v>8.7730384000000008</v>
      </c>
      <c r="F784" s="33">
        <v>1.1654381E-4</v>
      </c>
      <c r="G784" s="36">
        <v>22.108385999999999</v>
      </c>
      <c r="H784" s="36">
        <v>4.9194629000000001</v>
      </c>
      <c r="I784" s="36"/>
      <c r="J784" s="36">
        <v>0.22251549000000001</v>
      </c>
      <c r="K784" s="36">
        <v>2.4844336999999999</v>
      </c>
      <c r="L784" s="54"/>
      <c r="M784" s="39">
        <f t="shared" si="219"/>
        <v>-1.5027585618215329</v>
      </c>
      <c r="N784" s="39">
        <f t="shared" si="220"/>
        <v>0.91004474625438647</v>
      </c>
      <c r="O784" s="10"/>
      <c r="R784" s="9"/>
      <c r="S784" s="39"/>
      <c r="T784" s="39"/>
      <c r="V784" s="46"/>
      <c r="W784" s="51"/>
      <c r="Y784" s="51"/>
      <c r="Z784" s="51"/>
      <c r="AB784" s="51"/>
      <c r="AC784" s="51"/>
      <c r="AE784" s="51"/>
      <c r="AF784" s="51"/>
      <c r="AK784" s="52"/>
      <c r="AL784" s="52"/>
      <c r="AM784" s="53"/>
      <c r="AN784" s="53"/>
      <c r="AO784" s="53"/>
      <c r="AP784" s="53"/>
      <c r="AQ784" s="53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</row>
    <row r="785" spans="1:62" s="11" customFormat="1">
      <c r="A785" s="6"/>
      <c r="B785" s="7"/>
      <c r="C785" s="7"/>
      <c r="D785" s="36"/>
      <c r="E785" s="36"/>
      <c r="F785" s="36"/>
      <c r="G785" s="36"/>
      <c r="H785" s="36"/>
      <c r="I785" s="36"/>
      <c r="J785" s="36"/>
      <c r="K785" s="36"/>
      <c r="L785" s="9"/>
      <c r="M785" s="9"/>
      <c r="N785" s="9"/>
      <c r="O785" s="9"/>
      <c r="P785" s="9"/>
      <c r="Q785" s="9"/>
      <c r="R785" s="9"/>
      <c r="S785" s="56"/>
      <c r="T785" s="56"/>
      <c r="V785" s="9"/>
    </row>
    <row r="786" spans="1:62" s="11" customFormat="1">
      <c r="A786" s="26">
        <v>112</v>
      </c>
      <c r="B786" s="31">
        <v>43668</v>
      </c>
      <c r="C786" s="26" t="s">
        <v>0</v>
      </c>
      <c r="D786" s="33">
        <v>4.1926582999999998E-3</v>
      </c>
      <c r="E786" s="32">
        <v>1.6274324E-3</v>
      </c>
      <c r="F786" s="33">
        <v>4.1629813000000001E-5</v>
      </c>
      <c r="G786" s="32">
        <v>2.2935931000000001E-3</v>
      </c>
      <c r="H786" s="32">
        <v>4.8893897999999995E-4</v>
      </c>
      <c r="I786" s="32"/>
      <c r="J786" s="32"/>
      <c r="K786" s="32"/>
      <c r="L786" s="9"/>
      <c r="M786" s="9"/>
      <c r="N786" s="9"/>
      <c r="O786" s="10"/>
      <c r="P786" s="9"/>
      <c r="Q786" s="9"/>
      <c r="R786" s="9"/>
      <c r="S786" s="39"/>
      <c r="T786" s="39"/>
      <c r="V786" s="40"/>
    </row>
    <row r="787" spans="1:62" s="11" customFormat="1">
      <c r="A787" s="26">
        <v>112</v>
      </c>
      <c r="B787" s="26"/>
      <c r="C787" s="7" t="s">
        <v>1</v>
      </c>
      <c r="D787" s="36">
        <v>30.996438000000001</v>
      </c>
      <c r="E787" s="36">
        <v>12.542154999999999</v>
      </c>
      <c r="F787" s="33">
        <v>1.3551083E-4</v>
      </c>
      <c r="G787" s="36">
        <v>30.409381</v>
      </c>
      <c r="H787" s="36">
        <v>6.7845344000000001</v>
      </c>
      <c r="I787" s="36"/>
      <c r="J787" s="36">
        <v>0.22310658</v>
      </c>
      <c r="K787" s="36">
        <v>2.4713821999999999</v>
      </c>
      <c r="L787" s="38"/>
      <c r="M787" s="39">
        <f>LN(J787)</f>
        <v>-1.5001056844779026</v>
      </c>
      <c r="N787" s="39">
        <f>LN(K787)</f>
        <v>0.90477758926661211</v>
      </c>
      <c r="O787" s="10"/>
      <c r="P787" s="40">
        <f t="array" ref="P787:Q788">LINEST(M787:M791,N787:N791,TRUE,TRUE)</f>
        <v>-0.50157472862967889</v>
      </c>
      <c r="Q787" s="40">
        <v>-1.0462725185498722</v>
      </c>
      <c r="R787" s="9"/>
      <c r="S787" s="41">
        <f>EXP(Q787)*$S$4^P787</f>
        <v>0.21781417430089969</v>
      </c>
      <c r="T787" s="41">
        <f>S787*SQRT(Q788^2+(LN($S$4))^2*P788^2+(P787/$S$4)^2*$T$4^2-2*LN($S$4)*AVERAGE(N787:N791)*P788^2)</f>
        <v>5.6242307802802568E-5</v>
      </c>
      <c r="V787" s="19"/>
      <c r="AN787" s="42"/>
      <c r="AO787" s="43"/>
      <c r="AP787" s="43"/>
      <c r="AQ787" s="43"/>
      <c r="AS787" s="44"/>
      <c r="AT787" s="45"/>
      <c r="AU787" s="45"/>
      <c r="AV787" s="45"/>
      <c r="AW787" s="45"/>
      <c r="AX787" s="45"/>
      <c r="AY787" s="45"/>
      <c r="AZ787" s="45"/>
      <c r="BA787" s="45"/>
      <c r="BB787" s="45"/>
    </row>
    <row r="788" spans="1:62" s="11" customFormat="1">
      <c r="A788" s="26">
        <v>112</v>
      </c>
      <c r="B788" s="26"/>
      <c r="C788" s="7" t="s">
        <v>2</v>
      </c>
      <c r="D788" s="36">
        <v>28.824256999999999</v>
      </c>
      <c r="E788" s="36">
        <v>11.647913000000001</v>
      </c>
      <c r="F788" s="33">
        <v>1.4522742E-4</v>
      </c>
      <c r="G788" s="36">
        <v>28.559761999999999</v>
      </c>
      <c r="H788" s="36">
        <v>6.3678442000000004</v>
      </c>
      <c r="I788" s="36"/>
      <c r="J788" s="36">
        <v>0.22296553</v>
      </c>
      <c r="K788" s="36">
        <v>2.4746302</v>
      </c>
      <c r="L788" s="38"/>
      <c r="M788" s="39">
        <f t="shared" ref="M788:M791" si="221">LN(J788)</f>
        <v>-1.5007380934608403</v>
      </c>
      <c r="N788" s="39">
        <f t="shared" ref="N788:N791" si="222">LN(K788)</f>
        <v>0.90609097071583466</v>
      </c>
      <c r="O788" s="10"/>
      <c r="P788" s="40">
        <v>4.4215093506910176E-3</v>
      </c>
      <c r="Q788" s="40">
        <v>4.0134441810009917E-3</v>
      </c>
      <c r="R788" s="9"/>
      <c r="S788" s="39"/>
      <c r="T788" s="39"/>
      <c r="V788" s="46"/>
      <c r="Y788" s="43"/>
      <c r="AB788" s="43"/>
      <c r="AE788" s="43"/>
    </row>
    <row r="789" spans="1:62" s="11" customFormat="1">
      <c r="A789" s="26">
        <v>112</v>
      </c>
      <c r="B789" s="26"/>
      <c r="C789" s="7" t="s">
        <v>3</v>
      </c>
      <c r="D789" s="36">
        <v>26.435019</v>
      </c>
      <c r="E789" s="36">
        <v>10.665977</v>
      </c>
      <c r="F789" s="33">
        <v>1.3824403E-4</v>
      </c>
      <c r="G789" s="36">
        <v>26.433769000000002</v>
      </c>
      <c r="H789" s="36">
        <v>5.8893788999999996</v>
      </c>
      <c r="I789" s="36"/>
      <c r="J789" s="36">
        <v>0.22279731999999999</v>
      </c>
      <c r="K789" s="36">
        <v>2.4784495999999998</v>
      </c>
      <c r="L789" s="38"/>
      <c r="M789" s="39">
        <f t="shared" si="221"/>
        <v>-1.501492799726668</v>
      </c>
      <c r="N789" s="39">
        <f t="shared" si="222"/>
        <v>0.90763320339176723</v>
      </c>
      <c r="O789" s="10"/>
      <c r="P789" s="47">
        <f>ABS(P788/P787)</f>
        <v>8.8152554311712403E-3</v>
      </c>
      <c r="Q789" s="47">
        <f>ABS(Q788/Q787)</f>
        <v>3.8359453295816301E-3</v>
      </c>
      <c r="R789" s="9"/>
      <c r="S789" s="39"/>
      <c r="T789" s="39"/>
      <c r="V789" s="46"/>
      <c r="W789" s="48"/>
      <c r="Y789" s="48"/>
      <c r="Z789" s="48"/>
      <c r="AB789" s="48"/>
      <c r="AC789" s="48"/>
      <c r="AE789" s="48"/>
      <c r="AF789" s="48"/>
      <c r="AM789" s="48"/>
      <c r="AN789" s="48"/>
      <c r="AR789" s="49"/>
      <c r="BA789" s="43"/>
      <c r="BB789" s="43"/>
    </row>
    <row r="790" spans="1:62" s="11" customFormat="1">
      <c r="A790" s="26">
        <v>112</v>
      </c>
      <c r="B790" s="26"/>
      <c r="C790" s="7" t="s">
        <v>4</v>
      </c>
      <c r="D790" s="36">
        <v>24.002514999999999</v>
      </c>
      <c r="E790" s="36">
        <v>9.6690143000000006</v>
      </c>
      <c r="F790" s="33">
        <v>1.1964113E-4</v>
      </c>
      <c r="G790" s="36">
        <v>24.174510000000001</v>
      </c>
      <c r="H790" s="36">
        <v>5.3815765999999998</v>
      </c>
      <c r="I790" s="36"/>
      <c r="J790" s="36">
        <v>0.22261352000000001</v>
      </c>
      <c r="K790" s="36">
        <v>2.4824207</v>
      </c>
      <c r="L790" s="38"/>
      <c r="M790" s="39">
        <f t="shared" si="221"/>
        <v>-1.5023181052375649</v>
      </c>
      <c r="N790" s="39">
        <f t="shared" si="222"/>
        <v>0.90923417282174612</v>
      </c>
      <c r="O790" s="10"/>
      <c r="P790" s="50"/>
      <c r="Q790" s="50"/>
      <c r="R790" s="9"/>
      <c r="S790" s="39"/>
      <c r="T790" s="39"/>
      <c r="V790" s="46"/>
      <c r="W790" s="51"/>
      <c r="Y790" s="51"/>
      <c r="Z790" s="51"/>
      <c r="AB790" s="51"/>
      <c r="AC790" s="51"/>
      <c r="AE790" s="51"/>
      <c r="AF790" s="51"/>
      <c r="AK790" s="52"/>
      <c r="AL790" s="52"/>
      <c r="AM790" s="53"/>
      <c r="AN790" s="53"/>
      <c r="AO790" s="53"/>
      <c r="AP790" s="53"/>
      <c r="AQ790" s="53"/>
    </row>
    <row r="791" spans="1:62" s="11" customFormat="1">
      <c r="A791" s="26">
        <v>112</v>
      </c>
      <c r="B791" s="26"/>
      <c r="C791" s="7" t="s">
        <v>5</v>
      </c>
      <c r="D791" s="36">
        <v>21.411649000000001</v>
      </c>
      <c r="E791" s="36">
        <v>8.6118608000000005</v>
      </c>
      <c r="F791" s="33">
        <v>1.124131E-4</v>
      </c>
      <c r="G791" s="36">
        <v>21.650791000000002</v>
      </c>
      <c r="H791" s="36">
        <v>4.8158943000000001</v>
      </c>
      <c r="I791" s="36"/>
      <c r="J791" s="36">
        <v>0.22243481000000001</v>
      </c>
      <c r="K791" s="36">
        <v>2.4863027</v>
      </c>
      <c r="L791" s="54"/>
      <c r="M791" s="39">
        <f t="shared" si="221"/>
        <v>-1.5031212090694805</v>
      </c>
      <c r="N791" s="39">
        <f t="shared" si="222"/>
        <v>0.9107967475425971</v>
      </c>
      <c r="O791" s="10"/>
      <c r="R791" s="9"/>
      <c r="S791" s="39"/>
      <c r="T791" s="39"/>
      <c r="V791" s="46"/>
      <c r="W791" s="51"/>
      <c r="Y791" s="51"/>
      <c r="Z791" s="51"/>
      <c r="AB791" s="51"/>
      <c r="AC791" s="51"/>
      <c r="AE791" s="51"/>
      <c r="AF791" s="51"/>
      <c r="AK791" s="52"/>
      <c r="AL791" s="52"/>
      <c r="AM791" s="53"/>
      <c r="AN791" s="53"/>
      <c r="AO791" s="53"/>
      <c r="AP791" s="53"/>
      <c r="AQ791" s="53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</row>
    <row r="792" spans="1:62" s="11" customFormat="1">
      <c r="A792" s="6"/>
      <c r="B792" s="7"/>
      <c r="C792" s="7"/>
      <c r="D792" s="36"/>
      <c r="E792" s="36"/>
      <c r="F792" s="36"/>
      <c r="G792" s="36"/>
      <c r="H792" s="36"/>
      <c r="I792" s="36"/>
      <c r="J792" s="36"/>
      <c r="K792" s="36"/>
      <c r="L792" s="9"/>
      <c r="M792" s="9"/>
      <c r="N792" s="9"/>
      <c r="O792" s="9"/>
      <c r="P792" s="9"/>
      <c r="Q792" s="9"/>
      <c r="R792" s="9"/>
      <c r="S792" s="56"/>
      <c r="T792" s="56"/>
      <c r="V792" s="9"/>
    </row>
    <row r="793" spans="1:62" s="11" customFormat="1">
      <c r="A793" s="26">
        <v>113</v>
      </c>
      <c r="B793" s="31">
        <v>43668</v>
      </c>
      <c r="C793" s="26" t="s">
        <v>0</v>
      </c>
      <c r="D793" s="33">
        <v>4.1926582999999998E-3</v>
      </c>
      <c r="E793" s="32">
        <v>1.6274324E-3</v>
      </c>
      <c r="F793" s="33">
        <v>4.1629813000000001E-5</v>
      </c>
      <c r="G793" s="32">
        <v>2.2935931000000001E-3</v>
      </c>
      <c r="H793" s="32">
        <v>4.8893897999999995E-4</v>
      </c>
      <c r="I793" s="32"/>
      <c r="J793" s="32"/>
      <c r="K793" s="32"/>
      <c r="L793" s="9"/>
      <c r="M793" s="9"/>
      <c r="N793" s="9"/>
      <c r="O793" s="10"/>
      <c r="P793" s="9"/>
      <c r="Q793" s="9"/>
      <c r="R793" s="9"/>
      <c r="S793" s="39"/>
      <c r="T793" s="39"/>
      <c r="V793" s="40"/>
    </row>
    <row r="794" spans="1:62" s="11" customFormat="1">
      <c r="A794" s="26">
        <v>113</v>
      </c>
      <c r="B794" s="26"/>
      <c r="C794" s="7" t="s">
        <v>1</v>
      </c>
      <c r="D794" s="36">
        <v>31.340655999999999</v>
      </c>
      <c r="E794" s="36">
        <v>12.675891999999999</v>
      </c>
      <c r="F794" s="33">
        <v>1.3853459E-4</v>
      </c>
      <c r="G794" s="36">
        <v>30.659110999999999</v>
      </c>
      <c r="H794" s="36">
        <v>6.8389717000000001</v>
      </c>
      <c r="I794" s="36"/>
      <c r="J794" s="36">
        <v>0.22306491000000001</v>
      </c>
      <c r="K794" s="36">
        <v>2.4724623999999999</v>
      </c>
      <c r="L794" s="38"/>
      <c r="M794" s="39">
        <f>LN(J794)</f>
        <v>-1.5002924736433025</v>
      </c>
      <c r="N794" s="39">
        <f>LN(K794)</f>
        <v>0.90521457711901732</v>
      </c>
      <c r="O794" s="10"/>
      <c r="P794" s="40">
        <f t="array" ref="P794:Q795">LINEST(M794:M798,N794:N798,TRUE,TRUE)</f>
        <v>-0.50187520584269751</v>
      </c>
      <c r="Q794" s="40">
        <v>-1.0459730723528045</v>
      </c>
      <c r="R794" s="9"/>
      <c r="S794" s="41">
        <f>EXP(Q794)*$S$4^P794</f>
        <v>0.21781704672464344</v>
      </c>
      <c r="T794" s="41">
        <f>S794*SQRT(Q795^2+(LN($S$4))^2*P795^2+(P794/$S$4)^2*$T$4^2-2*LN($S$4)*AVERAGE(N794:N798)*P795^2)</f>
        <v>4.5709976220294041E-5</v>
      </c>
      <c r="V794" s="19"/>
      <c r="AN794" s="42"/>
      <c r="AO794" s="43"/>
      <c r="AP794" s="43"/>
      <c r="AQ794" s="43"/>
      <c r="AS794" s="44"/>
      <c r="AT794" s="45"/>
      <c r="AU794" s="45"/>
      <c r="AV794" s="45"/>
      <c r="AW794" s="45"/>
      <c r="AX794" s="45"/>
      <c r="AY794" s="45"/>
      <c r="AZ794" s="45"/>
      <c r="BA794" s="45"/>
      <c r="BB794" s="45"/>
    </row>
    <row r="795" spans="1:62" s="11" customFormat="1">
      <c r="A795" s="26">
        <v>113</v>
      </c>
      <c r="B795" s="26"/>
      <c r="C795" s="7" t="s">
        <v>2</v>
      </c>
      <c r="D795" s="36">
        <v>28.226365000000001</v>
      </c>
      <c r="E795" s="36">
        <v>11.396934999999999</v>
      </c>
      <c r="F795" s="33">
        <v>1.3910828999999999E-4</v>
      </c>
      <c r="G795" s="36">
        <v>27.964662000000001</v>
      </c>
      <c r="H795" s="36">
        <v>6.2327767999999999</v>
      </c>
      <c r="I795" s="36"/>
      <c r="J795" s="36">
        <v>0.22288037999999999</v>
      </c>
      <c r="K795" s="36">
        <v>2.4766661999999999</v>
      </c>
      <c r="L795" s="38"/>
      <c r="M795" s="39">
        <f t="shared" ref="M795:M798" si="223">LN(J795)</f>
        <v>-1.5011200639987567</v>
      </c>
      <c r="N795" s="39">
        <f t="shared" ref="N795:N798" si="224">LN(K795)</f>
        <v>0.90691338163623747</v>
      </c>
      <c r="O795" s="10"/>
      <c r="P795" s="40">
        <v>2.9304779335599619E-3</v>
      </c>
      <c r="Q795" s="40">
        <v>2.6617166977705819E-3</v>
      </c>
      <c r="R795" s="9"/>
      <c r="S795" s="39"/>
      <c r="T795" s="39"/>
      <c r="V795" s="46"/>
      <c r="Y795" s="43"/>
      <c r="AB795" s="43"/>
      <c r="AE795" s="43"/>
    </row>
    <row r="796" spans="1:62" s="11" customFormat="1">
      <c r="A796" s="26">
        <v>113</v>
      </c>
      <c r="B796" s="26"/>
      <c r="C796" s="7" t="s">
        <v>3</v>
      </c>
      <c r="D796" s="36">
        <v>26.748802999999999</v>
      </c>
      <c r="E796" s="36">
        <v>10.787015</v>
      </c>
      <c r="F796" s="33">
        <v>1.3658449E-4</v>
      </c>
      <c r="G796" s="36">
        <v>26.689757</v>
      </c>
      <c r="H796" s="36">
        <v>5.9449496999999996</v>
      </c>
      <c r="I796" s="36"/>
      <c r="J796" s="36">
        <v>0.22274269999999999</v>
      </c>
      <c r="K796" s="36">
        <v>2.4797250000000002</v>
      </c>
      <c r="L796" s="38"/>
      <c r="M796" s="39">
        <f t="shared" si="223"/>
        <v>-1.5017379853343431</v>
      </c>
      <c r="N796" s="39">
        <f t="shared" si="224"/>
        <v>0.90814766693168802</v>
      </c>
      <c r="O796" s="10"/>
      <c r="P796" s="47">
        <f>ABS(P795/P794)</f>
        <v>5.8390569995172463E-3</v>
      </c>
      <c r="Q796" s="47">
        <f>ABS(Q795/Q794)</f>
        <v>2.5447277450301232E-3</v>
      </c>
      <c r="R796" s="9"/>
      <c r="S796" s="39"/>
      <c r="T796" s="39"/>
      <c r="V796" s="46"/>
      <c r="W796" s="48"/>
      <c r="Y796" s="48"/>
      <c r="Z796" s="48"/>
      <c r="AB796" s="48"/>
      <c r="AC796" s="48"/>
      <c r="AE796" s="48"/>
      <c r="AF796" s="48"/>
      <c r="AM796" s="48"/>
      <c r="AN796" s="48"/>
      <c r="AR796" s="49"/>
      <c r="BA796" s="43"/>
      <c r="BB796" s="43"/>
    </row>
    <row r="797" spans="1:62" s="11" customFormat="1">
      <c r="A797" s="26">
        <v>113</v>
      </c>
      <c r="B797" s="26"/>
      <c r="C797" s="7" t="s">
        <v>4</v>
      </c>
      <c r="D797" s="36">
        <v>23.655196</v>
      </c>
      <c r="E797" s="36">
        <v>9.5240942000000004</v>
      </c>
      <c r="F797" s="33">
        <v>1.2319412000000001E-4</v>
      </c>
      <c r="G797" s="36">
        <v>23.759875999999998</v>
      </c>
      <c r="H797" s="36">
        <v>5.2880184999999997</v>
      </c>
      <c r="I797" s="36"/>
      <c r="J797" s="36">
        <v>0.2225607</v>
      </c>
      <c r="K797" s="36">
        <v>2.4837253000000001</v>
      </c>
      <c r="L797" s="38"/>
      <c r="M797" s="39">
        <f t="shared" si="223"/>
        <v>-1.5025554055926837</v>
      </c>
      <c r="N797" s="39">
        <f t="shared" si="224"/>
        <v>0.90975957019428033</v>
      </c>
      <c r="O797" s="10"/>
      <c r="P797" s="50"/>
      <c r="Q797" s="50"/>
      <c r="R797" s="9"/>
      <c r="S797" s="39"/>
      <c r="T797" s="39"/>
      <c r="V797" s="46"/>
      <c r="W797" s="51"/>
      <c r="Y797" s="51"/>
      <c r="Z797" s="51"/>
      <c r="AB797" s="51"/>
      <c r="AC797" s="51"/>
      <c r="AE797" s="51"/>
      <c r="AF797" s="51"/>
      <c r="AK797" s="52"/>
      <c r="AL797" s="52"/>
      <c r="AM797" s="53"/>
      <c r="AN797" s="53"/>
      <c r="AO797" s="53"/>
      <c r="AP797" s="53"/>
      <c r="AQ797" s="53"/>
    </row>
    <row r="798" spans="1:62" s="11" customFormat="1">
      <c r="A798" s="26">
        <v>113</v>
      </c>
      <c r="B798" s="26"/>
      <c r="C798" s="7" t="s">
        <v>5</v>
      </c>
      <c r="D798" s="36">
        <v>21.570340999999999</v>
      </c>
      <c r="E798" s="36">
        <v>8.6705287999999996</v>
      </c>
      <c r="F798" s="33">
        <v>1.0772666E-4</v>
      </c>
      <c r="G798" s="36">
        <v>21.76587</v>
      </c>
      <c r="H798" s="36">
        <v>4.8401964</v>
      </c>
      <c r="I798" s="36"/>
      <c r="J798" s="36">
        <v>0.22237545</v>
      </c>
      <c r="K798" s="36">
        <v>2.487778</v>
      </c>
      <c r="L798" s="54"/>
      <c r="M798" s="39">
        <f t="shared" si="223"/>
        <v>-1.5033881093894164</v>
      </c>
      <c r="N798" s="39">
        <f t="shared" si="224"/>
        <v>0.91138994260003192</v>
      </c>
      <c r="O798" s="10"/>
      <c r="R798" s="9"/>
      <c r="S798" s="39"/>
      <c r="T798" s="39"/>
      <c r="V798" s="46"/>
      <c r="W798" s="51"/>
      <c r="Y798" s="51"/>
      <c r="Z798" s="51"/>
      <c r="AB798" s="51"/>
      <c r="AC798" s="51"/>
      <c r="AE798" s="51"/>
      <c r="AF798" s="51"/>
      <c r="AK798" s="52"/>
      <c r="AL798" s="52"/>
      <c r="AM798" s="53"/>
      <c r="AN798" s="53"/>
      <c r="AO798" s="53"/>
      <c r="AP798" s="53"/>
      <c r="AQ798" s="53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</row>
    <row r="799" spans="1:62" s="11" customFormat="1">
      <c r="A799" s="6"/>
      <c r="B799" s="7"/>
      <c r="C799" s="7"/>
      <c r="D799" s="36"/>
      <c r="E799" s="36"/>
      <c r="F799" s="36"/>
      <c r="G799" s="36"/>
      <c r="H799" s="36"/>
      <c r="I799" s="36"/>
      <c r="J799" s="36"/>
      <c r="K799" s="36"/>
      <c r="L799" s="9"/>
      <c r="M799" s="9"/>
      <c r="N799" s="9"/>
      <c r="O799" s="9"/>
      <c r="P799" s="9"/>
      <c r="Q799" s="9"/>
      <c r="R799" s="9"/>
      <c r="S799" s="56"/>
      <c r="T799" s="56"/>
      <c r="V799" s="9"/>
    </row>
    <row r="800" spans="1:62" s="11" customFormat="1">
      <c r="A800" s="26">
        <v>114</v>
      </c>
      <c r="B800" s="31">
        <v>43668</v>
      </c>
      <c r="C800" s="26" t="s">
        <v>0</v>
      </c>
      <c r="D800" s="33">
        <v>4.1926582999999998E-3</v>
      </c>
      <c r="E800" s="32">
        <v>1.6274324E-3</v>
      </c>
      <c r="F800" s="33">
        <v>4.1629813000000001E-5</v>
      </c>
      <c r="G800" s="32">
        <v>2.2935931000000001E-3</v>
      </c>
      <c r="H800" s="32">
        <v>4.8893897999999995E-4</v>
      </c>
      <c r="I800" s="32"/>
      <c r="J800" s="32"/>
      <c r="K800" s="32"/>
      <c r="L800" s="9"/>
      <c r="M800" s="9"/>
      <c r="N800" s="9"/>
      <c r="O800" s="10"/>
      <c r="P800" s="9"/>
      <c r="Q800" s="9"/>
      <c r="R800" s="9"/>
      <c r="S800" s="39"/>
      <c r="T800" s="39"/>
      <c r="V800" s="40"/>
    </row>
    <row r="801" spans="1:62" s="11" customFormat="1">
      <c r="A801" s="26">
        <v>114</v>
      </c>
      <c r="B801" s="26"/>
      <c r="C801" s="7" t="s">
        <v>1</v>
      </c>
      <c r="D801" s="36">
        <v>31.054371</v>
      </c>
      <c r="E801" s="36">
        <v>12.553323000000001</v>
      </c>
      <c r="F801" s="33">
        <v>1.3869739999999999E-4</v>
      </c>
      <c r="G801" s="36">
        <v>30.38363</v>
      </c>
      <c r="H801" s="36">
        <v>6.7758389000000001</v>
      </c>
      <c r="I801" s="36"/>
      <c r="J801" s="36">
        <v>0.22300942000000001</v>
      </c>
      <c r="K801" s="36">
        <v>2.4737993999999999</v>
      </c>
      <c r="L801" s="38"/>
      <c r="M801" s="39">
        <f>LN(J801)</f>
        <v>-1.5005412662617266</v>
      </c>
      <c r="N801" s="39">
        <f>LN(K801)</f>
        <v>0.90575518741690431</v>
      </c>
      <c r="O801" s="10"/>
      <c r="P801" s="40">
        <f t="array" ref="P801:Q802">LINEST(M801:M805,N801:N805,TRUE,TRUE)</f>
        <v>-0.50296951987806149</v>
      </c>
      <c r="Q801" s="40">
        <v>-1.0449648137324905</v>
      </c>
      <c r="R801" s="9"/>
      <c r="S801" s="41">
        <f>EXP(Q801)*$S$4^P801</f>
        <v>0.21780958159967731</v>
      </c>
      <c r="T801" s="41">
        <f>S801*SQRT(Q802^2+(LN($S$4))^2*P802^2+(P801/$S$4)^2*$T$4^2-2*LN($S$4)*AVERAGE(N801:N805)*P802^2)</f>
        <v>4.0800091757698122E-5</v>
      </c>
      <c r="V801" s="19"/>
      <c r="AN801" s="42"/>
      <c r="AO801" s="43"/>
      <c r="AP801" s="43"/>
      <c r="AQ801" s="43"/>
      <c r="AS801" s="44"/>
      <c r="AT801" s="45"/>
      <c r="AU801" s="45"/>
      <c r="AV801" s="45"/>
      <c r="AW801" s="45"/>
      <c r="AX801" s="45"/>
      <c r="AY801" s="45"/>
      <c r="AZ801" s="45"/>
      <c r="BA801" s="45"/>
      <c r="BB801" s="45"/>
    </row>
    <row r="802" spans="1:62" s="11" customFormat="1">
      <c r="A802" s="26">
        <v>114</v>
      </c>
      <c r="B802" s="26"/>
      <c r="C802" s="7" t="s">
        <v>2</v>
      </c>
      <c r="D802" s="36">
        <v>29.416487</v>
      </c>
      <c r="E802" s="36">
        <v>11.877128000000001</v>
      </c>
      <c r="F802" s="33">
        <v>1.3725143999999999E-4</v>
      </c>
      <c r="G802" s="36">
        <v>29.041763</v>
      </c>
      <c r="H802" s="36">
        <v>6.4728127000000004</v>
      </c>
      <c r="I802" s="36"/>
      <c r="J802" s="36">
        <v>0.22287936</v>
      </c>
      <c r="K802" s="36">
        <v>2.4767366000000002</v>
      </c>
      <c r="L802" s="38"/>
      <c r="M802" s="39">
        <f t="shared" ref="M802:M805" si="225">LN(J802)</f>
        <v>-1.5011246404551233</v>
      </c>
      <c r="N802" s="39">
        <f t="shared" ref="N802:N805" si="226">LN(K802)</f>
        <v>0.90694180654042866</v>
      </c>
      <c r="O802" s="10"/>
      <c r="P802" s="40">
        <v>2.0133304212836566E-3</v>
      </c>
      <c r="Q802" s="40">
        <v>1.8292996811962818E-3</v>
      </c>
      <c r="R802" s="9"/>
      <c r="S802" s="39"/>
      <c r="T802" s="39"/>
      <c r="V802" s="46"/>
      <c r="Y802" s="43"/>
      <c r="AB802" s="43"/>
      <c r="AE802" s="43"/>
    </row>
    <row r="803" spans="1:62" s="11" customFormat="1">
      <c r="A803" s="26">
        <v>114</v>
      </c>
      <c r="B803" s="26"/>
      <c r="C803" s="7" t="s">
        <v>3</v>
      </c>
      <c r="D803" s="36">
        <v>26.581790000000002</v>
      </c>
      <c r="E803" s="36">
        <v>10.715092</v>
      </c>
      <c r="F803" s="33">
        <v>1.3284380999999999E-4</v>
      </c>
      <c r="G803" s="36">
        <v>26.502714999999998</v>
      </c>
      <c r="H803" s="36">
        <v>5.9021048</v>
      </c>
      <c r="I803" s="36"/>
      <c r="J803" s="36">
        <v>0.22269794000000001</v>
      </c>
      <c r="K803" s="36">
        <v>2.4807842999999998</v>
      </c>
      <c r="L803" s="38"/>
      <c r="M803" s="39">
        <f t="shared" si="225"/>
        <v>-1.5019389548738562</v>
      </c>
      <c r="N803" s="39">
        <f t="shared" si="226"/>
        <v>0.90857476018040018</v>
      </c>
      <c r="O803" s="10"/>
      <c r="P803" s="47">
        <f>ABS(P802/P801)</f>
        <v>4.0028875343614519E-3</v>
      </c>
      <c r="Q803" s="47">
        <f>ABS(Q802/Q801)</f>
        <v>1.7505849547816256E-3</v>
      </c>
      <c r="R803" s="9"/>
      <c r="S803" s="39"/>
      <c r="T803" s="39"/>
      <c r="V803" s="46"/>
      <c r="W803" s="48"/>
      <c r="Y803" s="48"/>
      <c r="Z803" s="48"/>
      <c r="AB803" s="48"/>
      <c r="AC803" s="48"/>
      <c r="AE803" s="48"/>
      <c r="AF803" s="48"/>
      <c r="AM803" s="48"/>
      <c r="AN803" s="48"/>
      <c r="AR803" s="49"/>
      <c r="BA803" s="43"/>
      <c r="BB803" s="43"/>
    </row>
    <row r="804" spans="1:62" s="11" customFormat="1">
      <c r="A804" s="26">
        <v>114</v>
      </c>
      <c r="B804" s="26"/>
      <c r="C804" s="7" t="s">
        <v>4</v>
      </c>
      <c r="D804" s="36">
        <v>24.474302999999999</v>
      </c>
      <c r="E804" s="36">
        <v>9.8507470999999995</v>
      </c>
      <c r="F804" s="33">
        <v>1.1727687E-4</v>
      </c>
      <c r="G804" s="36">
        <v>24.571622999999999</v>
      </c>
      <c r="H804" s="36">
        <v>5.4678545999999999</v>
      </c>
      <c r="I804" s="36"/>
      <c r="J804" s="36">
        <v>0.22252683000000001</v>
      </c>
      <c r="K804" s="36">
        <v>2.4845221</v>
      </c>
      <c r="L804" s="38"/>
      <c r="M804" s="39">
        <f t="shared" si="225"/>
        <v>-1.5027076003758779</v>
      </c>
      <c r="N804" s="39">
        <f t="shared" si="226"/>
        <v>0.91008032717060616</v>
      </c>
      <c r="O804" s="10"/>
      <c r="R804" s="9"/>
      <c r="S804" s="39"/>
      <c r="T804" s="39"/>
      <c r="V804" s="46"/>
      <c r="W804" s="51"/>
      <c r="Y804" s="51"/>
      <c r="Z804" s="51"/>
      <c r="AB804" s="51"/>
      <c r="AC804" s="51"/>
      <c r="AE804" s="51"/>
      <c r="AF804" s="51"/>
      <c r="AK804" s="52"/>
      <c r="AL804" s="52"/>
      <c r="AM804" s="53"/>
      <c r="AN804" s="53"/>
      <c r="AO804" s="53"/>
      <c r="AP804" s="53"/>
      <c r="AQ804" s="53"/>
    </row>
    <row r="805" spans="1:62" s="11" customFormat="1">
      <c r="A805" s="26">
        <v>114</v>
      </c>
      <c r="B805" s="26"/>
      <c r="C805" s="7" t="s">
        <v>5</v>
      </c>
      <c r="D805" s="36">
        <v>22.061385999999999</v>
      </c>
      <c r="E805" s="36">
        <v>8.8660209999999999</v>
      </c>
      <c r="F805" s="33">
        <v>1.0594746E-4</v>
      </c>
      <c r="G805" s="36">
        <v>22.237935</v>
      </c>
      <c r="H805" s="36">
        <v>4.9447181999999996</v>
      </c>
      <c r="I805" s="36"/>
      <c r="J805" s="36">
        <v>0.22235488</v>
      </c>
      <c r="K805" s="36">
        <v>2.4883134</v>
      </c>
      <c r="L805" s="54"/>
      <c r="M805" s="39">
        <f t="shared" si="225"/>
        <v>-1.5034806148860154</v>
      </c>
      <c r="N805" s="39">
        <f t="shared" si="226"/>
        <v>0.91160513157428025</v>
      </c>
      <c r="O805" s="10"/>
      <c r="R805" s="9"/>
      <c r="S805" s="39"/>
      <c r="T805" s="39"/>
      <c r="V805" s="46"/>
      <c r="W805" s="51"/>
      <c r="Y805" s="51"/>
      <c r="Z805" s="51"/>
      <c r="AB805" s="51"/>
      <c r="AC805" s="51"/>
      <c r="AE805" s="51"/>
      <c r="AF805" s="51"/>
      <c r="AK805" s="52"/>
      <c r="AL805" s="52"/>
      <c r="AM805" s="53"/>
      <c r="AN805" s="53"/>
      <c r="AO805" s="53"/>
      <c r="AP805" s="53"/>
      <c r="AQ805" s="53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</row>
    <row r="806" spans="1:62" s="11" customFormat="1">
      <c r="A806" s="6"/>
      <c r="B806" s="7"/>
      <c r="C806" s="7"/>
      <c r="D806" s="36"/>
      <c r="E806" s="36"/>
      <c r="F806" s="36"/>
      <c r="G806" s="36"/>
      <c r="H806" s="36"/>
      <c r="I806" s="36"/>
      <c r="J806" s="36"/>
      <c r="K806" s="36"/>
      <c r="L806" s="9"/>
      <c r="M806" s="9"/>
      <c r="N806" s="9"/>
      <c r="O806" s="9"/>
      <c r="P806" s="9"/>
      <c r="Q806" s="9"/>
      <c r="R806" s="9"/>
      <c r="S806" s="56"/>
      <c r="T806" s="56"/>
      <c r="V806" s="9"/>
    </row>
    <row r="807" spans="1:62" s="11" customFormat="1">
      <c r="A807" s="26">
        <v>115</v>
      </c>
      <c r="B807" s="31">
        <v>43668</v>
      </c>
      <c r="C807" s="26" t="s">
        <v>0</v>
      </c>
      <c r="D807" s="33">
        <v>4.1926582999999998E-3</v>
      </c>
      <c r="E807" s="32">
        <v>1.6274324E-3</v>
      </c>
      <c r="F807" s="33">
        <v>4.1629813000000001E-5</v>
      </c>
      <c r="G807" s="32">
        <v>2.2935931000000001E-3</v>
      </c>
      <c r="H807" s="32">
        <v>4.8893897999999995E-4</v>
      </c>
      <c r="I807" s="32"/>
      <c r="J807" s="32"/>
      <c r="K807" s="32"/>
      <c r="L807" s="9"/>
      <c r="M807" s="9"/>
      <c r="N807" s="9"/>
      <c r="O807" s="10"/>
      <c r="P807" s="9"/>
      <c r="Q807" s="9"/>
      <c r="R807" s="9"/>
      <c r="S807" s="39"/>
      <c r="T807" s="39"/>
      <c r="V807" s="40"/>
    </row>
    <row r="808" spans="1:62" s="11" customFormat="1">
      <c r="A808" s="26">
        <v>115</v>
      </c>
      <c r="B808" s="26"/>
      <c r="C808" s="7" t="s">
        <v>1</v>
      </c>
      <c r="D808" s="32">
        <v>32.692425</v>
      </c>
      <c r="E808" s="32">
        <v>13.216697999999999</v>
      </c>
      <c r="F808" s="33">
        <v>1.4708806E-4</v>
      </c>
      <c r="G808" s="32">
        <v>31.88804</v>
      </c>
      <c r="H808" s="32">
        <v>7.1116237</v>
      </c>
      <c r="I808" s="32"/>
      <c r="J808" s="32">
        <v>0.22301849000000001</v>
      </c>
      <c r="K808" s="32">
        <v>2.4735711</v>
      </c>
      <c r="L808" s="38"/>
      <c r="M808" s="39">
        <f>LN(J808)</f>
        <v>-1.5005005961610538</v>
      </c>
      <c r="N808" s="39">
        <f>LN(K808)</f>
        <v>0.90566289596625926</v>
      </c>
      <c r="O808" s="10"/>
      <c r="P808" s="40">
        <f t="array" ref="P808:Q809">LINEST(M808:M812,N808:N812,TRUE,TRUE)</f>
        <v>-0.50373487152420304</v>
      </c>
      <c r="Q808" s="40">
        <v>-1.0442699285936192</v>
      </c>
      <c r="R808" s="9"/>
      <c r="S808" s="41">
        <f>EXP(Q808)*$S$4^P808</f>
        <v>0.21780212164812612</v>
      </c>
      <c r="T808" s="41">
        <f>S808*SQRT(Q809^2+(LN($S$4))^2*P809^2+(P808/$S$4)^2*$T$4^2-2*LN($S$4)*AVERAGE(N808:N812)*P809^2)</f>
        <v>4.7802435536995792E-5</v>
      </c>
      <c r="V808" s="19"/>
      <c r="AN808" s="42"/>
      <c r="AO808" s="43"/>
      <c r="AP808" s="43"/>
      <c r="AQ808" s="43"/>
      <c r="AS808" s="44"/>
      <c r="AT808" s="45"/>
      <c r="AU808" s="45"/>
      <c r="AV808" s="45"/>
      <c r="AW808" s="45"/>
      <c r="AX808" s="45"/>
      <c r="AY808" s="45"/>
      <c r="AZ808" s="45"/>
      <c r="BA808" s="45"/>
      <c r="BB808" s="45"/>
    </row>
    <row r="809" spans="1:62" s="11" customFormat="1">
      <c r="A809" s="26">
        <v>115</v>
      </c>
      <c r="B809" s="26"/>
      <c r="C809" s="7" t="s">
        <v>2</v>
      </c>
      <c r="D809" s="32">
        <v>29.774459</v>
      </c>
      <c r="E809" s="32">
        <v>12.018281</v>
      </c>
      <c r="F809" s="33">
        <v>1.4353061000000001E-4</v>
      </c>
      <c r="G809" s="32">
        <v>29.409862</v>
      </c>
      <c r="H809" s="32">
        <v>6.5540276999999998</v>
      </c>
      <c r="I809" s="32"/>
      <c r="J809" s="32">
        <v>0.22285124000000001</v>
      </c>
      <c r="K809" s="32">
        <v>2.4774340000000001</v>
      </c>
      <c r="L809" s="38"/>
      <c r="M809" s="39">
        <f t="shared" ref="M809:M812" si="227">LN(J809)</f>
        <v>-1.5012508153241464</v>
      </c>
      <c r="N809" s="39">
        <f t="shared" ref="N809:N812" si="228">LN(K809)</f>
        <v>0.90722334710934105</v>
      </c>
      <c r="O809" s="10"/>
      <c r="P809" s="40">
        <v>3.2809912325948696E-3</v>
      </c>
      <c r="Q809" s="40">
        <v>2.9813614291328517E-3</v>
      </c>
      <c r="R809" s="9"/>
      <c r="S809" s="39"/>
      <c r="T809" s="39"/>
      <c r="V809" s="46"/>
      <c r="Y809" s="43"/>
      <c r="AB809" s="43"/>
      <c r="AE809" s="43"/>
    </row>
    <row r="810" spans="1:62" s="11" customFormat="1">
      <c r="A810" s="26">
        <v>115</v>
      </c>
      <c r="B810" s="26"/>
      <c r="C810" s="7" t="s">
        <v>3</v>
      </c>
      <c r="D810" s="32">
        <v>27.341574999999999</v>
      </c>
      <c r="E810" s="32">
        <v>11.020811999999999</v>
      </c>
      <c r="F810" s="33">
        <v>1.3299873000000001E-4</v>
      </c>
      <c r="G810" s="32">
        <v>27.243456999999999</v>
      </c>
      <c r="H810" s="32">
        <v>6.0668600000000001</v>
      </c>
      <c r="I810" s="32"/>
      <c r="J810" s="32">
        <v>0.22269006</v>
      </c>
      <c r="K810" s="32">
        <v>2.4809160000000001</v>
      </c>
      <c r="L810" s="38"/>
      <c r="M810" s="39">
        <f t="shared" si="227"/>
        <v>-1.5019743397517642</v>
      </c>
      <c r="N810" s="39">
        <f t="shared" si="228"/>
        <v>0.90862784682089359</v>
      </c>
      <c r="O810" s="10"/>
      <c r="P810" s="47">
        <f>ABS(P809/P808)</f>
        <v>6.5133295669351473E-3</v>
      </c>
      <c r="Q810" s="47">
        <f>ABS(Q809/Q808)</f>
        <v>2.8549720215998459E-3</v>
      </c>
      <c r="R810" s="9"/>
      <c r="S810" s="39"/>
      <c r="T810" s="39"/>
      <c r="V810" s="46"/>
      <c r="W810" s="48"/>
      <c r="Y810" s="48"/>
      <c r="Z810" s="48"/>
      <c r="AB810" s="48"/>
      <c r="AC810" s="48"/>
      <c r="AE810" s="48"/>
      <c r="AF810" s="48"/>
      <c r="AM810" s="48"/>
      <c r="AN810" s="48"/>
      <c r="AR810" s="49"/>
      <c r="BA810" s="43"/>
      <c r="BB810" s="43"/>
    </row>
    <row r="811" spans="1:62" s="11" customFormat="1">
      <c r="A811" s="26">
        <v>115</v>
      </c>
      <c r="B811" s="26"/>
      <c r="C811" s="7" t="s">
        <v>4</v>
      </c>
      <c r="D811" s="32">
        <v>25.074377999999999</v>
      </c>
      <c r="E811" s="32">
        <v>10.092252</v>
      </c>
      <c r="F811" s="33">
        <v>1.1427819000000001E-4</v>
      </c>
      <c r="G811" s="32">
        <v>25.150054000000001</v>
      </c>
      <c r="H811" s="32">
        <v>5.5965749999999996</v>
      </c>
      <c r="I811" s="32"/>
      <c r="J811" s="32">
        <v>0.22252717</v>
      </c>
      <c r="K811" s="32">
        <v>2.4845215</v>
      </c>
      <c r="L811" s="38"/>
      <c r="M811" s="39">
        <f t="shared" si="227"/>
        <v>-1.502706072471399</v>
      </c>
      <c r="N811" s="39">
        <f t="shared" si="228"/>
        <v>0.91008008567544196</v>
      </c>
      <c r="O811" s="10"/>
      <c r="P811" s="50"/>
      <c r="Q811" s="50"/>
      <c r="R811" s="9"/>
      <c r="S811" s="39"/>
      <c r="T811" s="39"/>
      <c r="V811" s="46"/>
      <c r="W811" s="51"/>
      <c r="Y811" s="51"/>
      <c r="Z811" s="51"/>
      <c r="AB811" s="51"/>
      <c r="AC811" s="51"/>
      <c r="AE811" s="51"/>
      <c r="AF811" s="51"/>
      <c r="AK811" s="52"/>
      <c r="AL811" s="52"/>
      <c r="AM811" s="53"/>
      <c r="AN811" s="53"/>
      <c r="AO811" s="53"/>
      <c r="AP811" s="53"/>
      <c r="AQ811" s="53"/>
    </row>
    <row r="812" spans="1:62" s="11" customFormat="1">
      <c r="A812" s="26">
        <v>115</v>
      </c>
      <c r="B812" s="26"/>
      <c r="C812" s="7" t="s">
        <v>5</v>
      </c>
      <c r="D812" s="32">
        <v>22.080421999999999</v>
      </c>
      <c r="E812" s="32">
        <v>8.8721612000000007</v>
      </c>
      <c r="F812" s="33">
        <v>1.0629504E-4</v>
      </c>
      <c r="G812" s="32">
        <v>22.256495000000001</v>
      </c>
      <c r="H812" s="32">
        <v>4.9483946999999997</v>
      </c>
      <c r="I812" s="32"/>
      <c r="J812" s="32">
        <v>0.22233432</v>
      </c>
      <c r="K812" s="32">
        <v>2.4887448999999999</v>
      </c>
      <c r="L812" s="54"/>
      <c r="M812" s="39">
        <f t="shared" si="227"/>
        <v>-1.5035730839633605</v>
      </c>
      <c r="N812" s="39">
        <f t="shared" si="228"/>
        <v>0.9117785271726726</v>
      </c>
      <c r="O812" s="10"/>
      <c r="R812" s="9"/>
      <c r="S812" s="39"/>
      <c r="T812" s="39"/>
      <c r="V812" s="46"/>
      <c r="W812" s="51"/>
      <c r="Y812" s="51"/>
      <c r="Z812" s="51"/>
      <c r="AB812" s="51"/>
      <c r="AC812" s="51"/>
      <c r="AE812" s="51"/>
      <c r="AF812" s="51"/>
      <c r="AK812" s="52"/>
      <c r="AL812" s="52"/>
      <c r="AM812" s="53"/>
      <c r="AN812" s="53"/>
      <c r="AO812" s="53"/>
      <c r="AP812" s="53"/>
      <c r="AQ812" s="53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</row>
    <row r="813" spans="1:62" s="11" customFormat="1">
      <c r="A813" s="6"/>
      <c r="B813" s="7"/>
      <c r="C813" s="7"/>
      <c r="D813" s="36"/>
      <c r="E813" s="36"/>
      <c r="F813" s="36"/>
      <c r="G813" s="36"/>
      <c r="H813" s="36"/>
      <c r="I813" s="36"/>
      <c r="J813" s="36"/>
      <c r="K813" s="36"/>
      <c r="L813" s="9"/>
      <c r="M813" s="9"/>
      <c r="N813" s="9"/>
      <c r="O813" s="9"/>
      <c r="P813" s="9"/>
      <c r="Q813" s="9"/>
      <c r="R813" s="9"/>
      <c r="S813" s="56"/>
      <c r="T813" s="56"/>
      <c r="V813" s="9"/>
    </row>
    <row r="814" spans="1:62" s="11" customFormat="1">
      <c r="A814" s="26">
        <v>116</v>
      </c>
      <c r="B814" s="31">
        <v>43668</v>
      </c>
      <c r="C814" s="26" t="s">
        <v>0</v>
      </c>
      <c r="D814" s="33">
        <v>4.1926582999999998E-3</v>
      </c>
      <c r="E814" s="32">
        <v>1.6274324E-3</v>
      </c>
      <c r="F814" s="33">
        <v>4.1629813000000001E-5</v>
      </c>
      <c r="G814" s="32">
        <v>2.2935931000000001E-3</v>
      </c>
      <c r="H814" s="32">
        <v>4.8893897999999995E-4</v>
      </c>
      <c r="I814" s="32"/>
      <c r="J814" s="32"/>
      <c r="K814" s="32"/>
      <c r="L814" s="9"/>
      <c r="M814" s="9"/>
      <c r="N814" s="9"/>
      <c r="O814" s="10"/>
      <c r="P814" s="9"/>
      <c r="Q814" s="9"/>
      <c r="R814" s="9"/>
      <c r="S814" s="39"/>
      <c r="T814" s="39"/>
      <c r="V814" s="40"/>
    </row>
    <row r="815" spans="1:62" s="11" customFormat="1">
      <c r="A815" s="26">
        <v>116</v>
      </c>
      <c r="B815" s="26"/>
      <c r="C815" s="7" t="s">
        <v>1</v>
      </c>
      <c r="D815" s="32">
        <v>32.516177999999996</v>
      </c>
      <c r="E815" s="32">
        <v>13.142103000000001</v>
      </c>
      <c r="F815" s="33">
        <v>1.4003581000000001E-4</v>
      </c>
      <c r="G815" s="32">
        <v>31.755478</v>
      </c>
      <c r="H815" s="32">
        <v>7.0811894000000004</v>
      </c>
      <c r="I815" s="32"/>
      <c r="J815" s="32">
        <v>0.22299098000000001</v>
      </c>
      <c r="K815" s="32">
        <v>2.4742023999999998</v>
      </c>
      <c r="L815" s="38"/>
      <c r="M815" s="39">
        <f>LN(J815)</f>
        <v>-1.5006239567705715</v>
      </c>
      <c r="N815" s="39">
        <f>LN(K815)</f>
        <v>0.90591808145663211</v>
      </c>
      <c r="O815" s="10"/>
      <c r="P815" s="40">
        <f t="array" ref="P815:Q816">LINEST(M815:M819,N815:N819,TRUE,TRUE)</f>
        <v>-0.50143667863241725</v>
      </c>
      <c r="Q815" s="40">
        <v>-1.0463552836789869</v>
      </c>
      <c r="R815" s="9"/>
      <c r="S815" s="41">
        <f>EXP(Q815)*$S$4^P815</f>
        <v>0.21782479352652784</v>
      </c>
      <c r="T815" s="41">
        <f>S815*SQRT(Q816^2+(LN($S$4))^2*P816^2+(P815/$S$4)^2*$T$4^2-2*LN($S$4)*AVERAGE(N815:N819)*P816^2)</f>
        <v>4.3007499504299282E-5</v>
      </c>
      <c r="V815" s="19"/>
      <c r="AN815" s="42"/>
      <c r="AO815" s="43"/>
      <c r="AP815" s="43"/>
      <c r="AQ815" s="43"/>
      <c r="AS815" s="44"/>
      <c r="AT815" s="45"/>
      <c r="AU815" s="45"/>
      <c r="AV815" s="45"/>
      <c r="AW815" s="45"/>
      <c r="AX815" s="45"/>
      <c r="AY815" s="45"/>
      <c r="AZ815" s="45"/>
      <c r="BA815" s="45"/>
      <c r="BB815" s="45"/>
    </row>
    <row r="816" spans="1:62" s="11" customFormat="1">
      <c r="A816" s="26">
        <v>116</v>
      </c>
      <c r="B816" s="26"/>
      <c r="C816" s="7" t="s">
        <v>2</v>
      </c>
      <c r="D816" s="36">
        <v>30.161529000000002</v>
      </c>
      <c r="E816" s="36">
        <v>12.173755999999999</v>
      </c>
      <c r="F816" s="33">
        <v>1.4514104999999999E-4</v>
      </c>
      <c r="G816" s="36">
        <v>29.790824000000001</v>
      </c>
      <c r="H816" s="36">
        <v>6.6385835999999996</v>
      </c>
      <c r="I816" s="36"/>
      <c r="J816" s="36">
        <v>0.22283950999999999</v>
      </c>
      <c r="K816" s="36">
        <v>2.4775953999999998</v>
      </c>
      <c r="L816" s="38"/>
      <c r="M816" s="39">
        <f t="shared" ref="M816:M819" si="229">LN(J816)</f>
        <v>-1.5013034527190339</v>
      </c>
      <c r="N816" s="39">
        <f t="shared" ref="N816:N819" si="230">LN(K816)</f>
        <v>0.90728849303967873</v>
      </c>
      <c r="O816" s="10"/>
      <c r="P816" s="40">
        <v>2.4882471995672359E-3</v>
      </c>
      <c r="Q816" s="40">
        <v>2.2612830678280763E-3</v>
      </c>
      <c r="R816" s="9"/>
      <c r="S816" s="39"/>
      <c r="T816" s="39"/>
      <c r="V816" s="46"/>
      <c r="Y816" s="43"/>
      <c r="AB816" s="43"/>
      <c r="AE816" s="43"/>
    </row>
    <row r="817" spans="1:62" s="11" customFormat="1">
      <c r="A817" s="26">
        <v>116</v>
      </c>
      <c r="B817" s="26"/>
      <c r="C817" s="7" t="s">
        <v>3</v>
      </c>
      <c r="D817" s="36">
        <v>27.602031</v>
      </c>
      <c r="E817" s="36">
        <v>11.125335</v>
      </c>
      <c r="F817" s="33">
        <v>1.3999921E-4</v>
      </c>
      <c r="G817" s="36">
        <v>27.501028999999999</v>
      </c>
      <c r="H817" s="36">
        <v>6.1241905000000001</v>
      </c>
      <c r="I817" s="36"/>
      <c r="J817" s="36">
        <v>0.22268947</v>
      </c>
      <c r="K817" s="36">
        <v>2.4810083999999999</v>
      </c>
      <c r="L817" s="38"/>
      <c r="M817" s="39">
        <f t="shared" si="229"/>
        <v>-1.5019769891775248</v>
      </c>
      <c r="N817" s="39">
        <f t="shared" si="230"/>
        <v>0.90866509043549215</v>
      </c>
      <c r="O817" s="10"/>
      <c r="P817" s="47">
        <f>ABS(P816/P815)</f>
        <v>4.9622361219237177E-3</v>
      </c>
      <c r="Q817" s="47">
        <f>ABS(Q816/Q815)</f>
        <v>2.1611044576345054E-3</v>
      </c>
      <c r="R817" s="9"/>
      <c r="S817" s="39"/>
      <c r="T817" s="39"/>
      <c r="V817" s="46"/>
      <c r="W817" s="48"/>
      <c r="Y817" s="48"/>
      <c r="Z817" s="48"/>
      <c r="AB817" s="48"/>
      <c r="AC817" s="48"/>
      <c r="AE817" s="48"/>
      <c r="AF817" s="48"/>
      <c r="AM817" s="48"/>
      <c r="AN817" s="48"/>
      <c r="AR817" s="49"/>
      <c r="BA817" s="43"/>
      <c r="BB817" s="43"/>
    </row>
    <row r="818" spans="1:62" s="11" customFormat="1">
      <c r="A818" s="26">
        <v>116</v>
      </c>
      <c r="B818" s="26"/>
      <c r="C818" s="7" t="s">
        <v>4</v>
      </c>
      <c r="D818" s="36">
        <v>24.517613999999998</v>
      </c>
      <c r="E818" s="36">
        <v>9.8646847999999991</v>
      </c>
      <c r="F818" s="33">
        <v>1.2137283999999999E-4</v>
      </c>
      <c r="G818" s="36">
        <v>24.625623000000001</v>
      </c>
      <c r="H818" s="36">
        <v>5.4789250999999997</v>
      </c>
      <c r="I818" s="36"/>
      <c r="J818" s="36">
        <v>0.22248836</v>
      </c>
      <c r="K818" s="36">
        <v>2.4854025000000002</v>
      </c>
      <c r="L818" s="38"/>
      <c r="M818" s="39">
        <f t="shared" si="229"/>
        <v>-1.5028804933510405</v>
      </c>
      <c r="N818" s="39">
        <f t="shared" si="230"/>
        <v>0.91043461826355732</v>
      </c>
      <c r="O818" s="10"/>
      <c r="P818" s="50"/>
      <c r="Q818" s="50"/>
      <c r="R818" s="9"/>
      <c r="S818" s="39"/>
      <c r="T818" s="39"/>
      <c r="V818" s="46"/>
      <c r="W818" s="51"/>
      <c r="Y818" s="51"/>
      <c r="Z818" s="51"/>
      <c r="AB818" s="51"/>
      <c r="AC818" s="51"/>
      <c r="AE818" s="51"/>
      <c r="AF818" s="51"/>
      <c r="AK818" s="52"/>
      <c r="AL818" s="52"/>
      <c r="AM818" s="53"/>
      <c r="AN818" s="53"/>
      <c r="AO818" s="53"/>
      <c r="AP818" s="53"/>
      <c r="AQ818" s="53"/>
    </row>
    <row r="819" spans="1:62" s="11" customFormat="1">
      <c r="A819" s="26">
        <v>116</v>
      </c>
      <c r="B819" s="26"/>
      <c r="C819" s="7" t="s">
        <v>5</v>
      </c>
      <c r="D819" s="36">
        <v>22.81033</v>
      </c>
      <c r="E819" s="36">
        <v>9.1669564999999995</v>
      </c>
      <c r="F819" s="36">
        <v>1.066097E-4</v>
      </c>
      <c r="G819" s="36">
        <v>22.989362</v>
      </c>
      <c r="H819" s="36">
        <v>5.1118161999999998</v>
      </c>
      <c r="I819" s="36"/>
      <c r="J819" s="36">
        <v>0.22235553</v>
      </c>
      <c r="K819" s="36">
        <v>2.4883248999999998</v>
      </c>
      <c r="L819" s="54"/>
      <c r="M819" s="39">
        <f t="shared" si="229"/>
        <v>-1.5034776916353545</v>
      </c>
      <c r="N819" s="39">
        <f t="shared" si="230"/>
        <v>0.91160975316793702</v>
      </c>
      <c r="O819" s="10"/>
      <c r="R819" s="9"/>
      <c r="S819" s="39"/>
      <c r="T819" s="39"/>
      <c r="V819" s="46"/>
      <c r="W819" s="51"/>
      <c r="Y819" s="51"/>
      <c r="Z819" s="51"/>
      <c r="AB819" s="51"/>
      <c r="AC819" s="51"/>
      <c r="AE819" s="51"/>
      <c r="AF819" s="51"/>
      <c r="AK819" s="52"/>
      <c r="AL819" s="52"/>
      <c r="AM819" s="53"/>
      <c r="AN819" s="53"/>
      <c r="AO819" s="53"/>
      <c r="AP819" s="53"/>
      <c r="AQ819" s="53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</row>
    <row r="820" spans="1:62" s="11" customFormat="1">
      <c r="A820" s="6"/>
      <c r="B820" s="7"/>
      <c r="C820" s="7"/>
      <c r="D820" s="36"/>
      <c r="E820" s="36"/>
      <c r="F820" s="36"/>
      <c r="G820" s="36"/>
      <c r="H820" s="36"/>
      <c r="I820" s="36"/>
      <c r="J820" s="36"/>
      <c r="K820" s="36"/>
      <c r="L820" s="9"/>
      <c r="M820" s="9"/>
      <c r="N820" s="9"/>
      <c r="O820" s="9"/>
      <c r="P820" s="9"/>
      <c r="Q820" s="9"/>
      <c r="R820" s="9"/>
      <c r="S820" s="56"/>
      <c r="T820" s="56"/>
      <c r="V820" s="9"/>
    </row>
    <row r="821" spans="1:62" s="11" customFormat="1">
      <c r="A821" s="26">
        <v>117</v>
      </c>
      <c r="B821" s="31">
        <v>43668</v>
      </c>
      <c r="C821" s="26" t="s">
        <v>0</v>
      </c>
      <c r="D821" s="33">
        <v>4.1926582999999998E-3</v>
      </c>
      <c r="E821" s="32">
        <v>1.6274324E-3</v>
      </c>
      <c r="F821" s="33">
        <v>4.1629813000000001E-5</v>
      </c>
      <c r="G821" s="32">
        <v>2.2935931000000001E-3</v>
      </c>
      <c r="H821" s="32">
        <v>4.8893897999999995E-4</v>
      </c>
      <c r="I821" s="32"/>
      <c r="J821" s="32"/>
      <c r="K821" s="32"/>
      <c r="L821" s="9"/>
      <c r="M821" s="9"/>
      <c r="N821" s="9"/>
      <c r="O821" s="10"/>
      <c r="P821" s="9"/>
      <c r="Q821" s="9"/>
      <c r="R821" s="9"/>
      <c r="S821" s="39"/>
      <c r="T821" s="39"/>
      <c r="V821" s="40"/>
    </row>
    <row r="822" spans="1:62" s="11" customFormat="1">
      <c r="A822" s="26">
        <v>117</v>
      </c>
      <c r="B822" s="26"/>
      <c r="C822" s="7" t="s">
        <v>1</v>
      </c>
      <c r="D822" s="36">
        <v>32.512171000000002</v>
      </c>
      <c r="E822" s="36">
        <v>13.140644</v>
      </c>
      <c r="F822" s="36">
        <v>1.4454892E-4</v>
      </c>
      <c r="G822" s="36">
        <v>31.735506999999998</v>
      </c>
      <c r="H822" s="36">
        <v>7.0767911999999997</v>
      </c>
      <c r="I822" s="36"/>
      <c r="J822" s="36">
        <v>0.22299261000000001</v>
      </c>
      <c r="K822" s="36">
        <v>2.4741743</v>
      </c>
      <c r="L822" s="38"/>
      <c r="M822" s="39">
        <f>LN(J822)</f>
        <v>-1.5006166470845803</v>
      </c>
      <c r="N822" s="39">
        <f>LN(K822)</f>
        <v>0.90590672419678564</v>
      </c>
      <c r="O822" s="10"/>
      <c r="P822" s="40">
        <f t="array" ref="P822:Q823">LINEST(M822:M826,N822:N826,TRUE,TRUE)</f>
        <v>-0.50239262849768573</v>
      </c>
      <c r="Q822" s="40">
        <v>-1.045487782846924</v>
      </c>
      <c r="R822" s="9"/>
      <c r="S822" s="41">
        <f>EXP(Q822)*$S$4^P822</f>
        <v>0.21781538065333916</v>
      </c>
      <c r="T822" s="41">
        <f>S822*SQRT(Q823^2+(LN($S$4))^2*P823^2+(P822/$S$4)^2*$T$4^2-2*LN($S$4)*AVERAGE(N822:N826)*P823^2)</f>
        <v>4.365924970183596E-5</v>
      </c>
      <c r="V822" s="19"/>
      <c r="AN822" s="42"/>
      <c r="AO822" s="43"/>
      <c r="AP822" s="43"/>
      <c r="AQ822" s="43"/>
      <c r="AS822" s="44"/>
      <c r="AT822" s="45"/>
      <c r="AU822" s="45"/>
      <c r="AV822" s="45"/>
      <c r="AW822" s="45"/>
      <c r="AX822" s="45"/>
      <c r="AY822" s="45"/>
      <c r="AZ822" s="45"/>
      <c r="BA822" s="45"/>
      <c r="BB822" s="45"/>
    </row>
    <row r="823" spans="1:62" s="11" customFormat="1">
      <c r="A823" s="26">
        <v>117</v>
      </c>
      <c r="B823" s="26"/>
      <c r="C823" s="7" t="s">
        <v>2</v>
      </c>
      <c r="D823" s="36">
        <v>30.748443999999999</v>
      </c>
      <c r="E823" s="36">
        <v>12.411624</v>
      </c>
      <c r="F823" s="36">
        <v>1.4127171000000001E-4</v>
      </c>
      <c r="G823" s="36">
        <v>30.354393000000002</v>
      </c>
      <c r="H823" s="36">
        <v>6.7644362999999998</v>
      </c>
      <c r="I823" s="36"/>
      <c r="J823" s="36">
        <v>0.22284866</v>
      </c>
      <c r="K823" s="36">
        <v>2.4773914000000001</v>
      </c>
      <c r="L823" s="38"/>
      <c r="M823" s="39">
        <f t="shared" ref="M823:M826" si="231">LN(J823)</f>
        <v>-1.5012623926208881</v>
      </c>
      <c r="N823" s="39">
        <f t="shared" ref="N823:N826" si="232">LN(K823)</f>
        <v>0.90720615175065045</v>
      </c>
      <c r="O823" s="10"/>
      <c r="P823" s="40">
        <v>2.5955279110424635E-3</v>
      </c>
      <c r="Q823" s="40">
        <v>2.3586106556471478E-3</v>
      </c>
      <c r="R823" s="9"/>
      <c r="S823" s="39"/>
      <c r="T823" s="39"/>
      <c r="V823" s="46"/>
      <c r="Y823" s="43"/>
      <c r="AB823" s="43"/>
      <c r="AE823" s="43"/>
    </row>
    <row r="824" spans="1:62" s="11" customFormat="1">
      <c r="A824" s="26">
        <v>117</v>
      </c>
      <c r="B824" s="26"/>
      <c r="C824" s="7" t="s">
        <v>3</v>
      </c>
      <c r="D824" s="36">
        <v>27.610472000000001</v>
      </c>
      <c r="E824" s="36">
        <v>11.127738000000001</v>
      </c>
      <c r="F824" s="36">
        <v>1.3481037999999999E-4</v>
      </c>
      <c r="G824" s="36">
        <v>27.521018000000002</v>
      </c>
      <c r="H824" s="36">
        <v>6.1283439</v>
      </c>
      <c r="I824" s="36"/>
      <c r="J824" s="36">
        <v>0.22267856</v>
      </c>
      <c r="K824" s="36">
        <v>2.4812319</v>
      </c>
      <c r="L824" s="38"/>
      <c r="M824" s="39">
        <f t="shared" si="231"/>
        <v>-1.5020259823663811</v>
      </c>
      <c r="N824" s="39">
        <f t="shared" si="232"/>
        <v>0.90875517071642953</v>
      </c>
      <c r="O824" s="10"/>
      <c r="P824" s="47">
        <f>ABS(P823/P822)</f>
        <v>5.166333588141849E-3</v>
      </c>
      <c r="Q824" s="47">
        <f>ABS(Q823/Q822)</f>
        <v>2.2559906431661152E-3</v>
      </c>
      <c r="R824" s="9"/>
      <c r="S824" s="39"/>
      <c r="T824" s="39"/>
      <c r="V824" s="46"/>
      <c r="W824" s="48"/>
      <c r="Y824" s="48"/>
      <c r="Z824" s="48"/>
      <c r="AB824" s="48"/>
      <c r="AC824" s="48"/>
      <c r="AE824" s="48"/>
      <c r="AF824" s="48"/>
      <c r="AM824" s="48"/>
      <c r="AN824" s="48"/>
      <c r="AR824" s="49"/>
      <c r="BA824" s="43"/>
      <c r="BB824" s="43"/>
    </row>
    <row r="825" spans="1:62" s="11" customFormat="1">
      <c r="A825" s="26">
        <v>117</v>
      </c>
      <c r="B825" s="26"/>
      <c r="C825" s="7" t="s">
        <v>4</v>
      </c>
      <c r="D825" s="36">
        <v>25.690083999999999</v>
      </c>
      <c r="E825" s="36">
        <v>10.340311</v>
      </c>
      <c r="F825" s="36">
        <v>1.2637354E-4</v>
      </c>
      <c r="G825" s="36">
        <v>25.770894999999999</v>
      </c>
      <c r="H825" s="36">
        <v>5.7348374</v>
      </c>
      <c r="I825" s="36"/>
      <c r="J825" s="36">
        <v>0.22253154</v>
      </c>
      <c r="K825" s="36">
        <v>2.4844598000000002</v>
      </c>
      <c r="L825" s="38"/>
      <c r="M825" s="39">
        <f t="shared" si="231"/>
        <v>-1.5026864346128335</v>
      </c>
      <c r="N825" s="39">
        <f t="shared" si="232"/>
        <v>0.91005525161136414</v>
      </c>
      <c r="O825" s="10"/>
      <c r="P825" s="50"/>
      <c r="Q825" s="50"/>
      <c r="R825" s="9"/>
      <c r="S825" s="39"/>
      <c r="T825" s="39"/>
      <c r="V825" s="46"/>
      <c r="W825" s="51"/>
      <c r="Y825" s="51"/>
      <c r="Z825" s="51"/>
      <c r="AB825" s="51"/>
      <c r="AC825" s="51"/>
      <c r="AE825" s="51"/>
      <c r="AF825" s="51"/>
      <c r="AK825" s="52"/>
      <c r="AL825" s="52"/>
      <c r="AM825" s="53"/>
      <c r="AN825" s="53"/>
      <c r="AO825" s="53"/>
      <c r="AP825" s="53"/>
      <c r="AQ825" s="53"/>
    </row>
    <row r="826" spans="1:62" s="11" customFormat="1">
      <c r="A826" s="26">
        <v>117</v>
      </c>
      <c r="B826" s="26"/>
      <c r="C826" s="7" t="s">
        <v>5</v>
      </c>
      <c r="D826" s="36">
        <v>22.806895999999998</v>
      </c>
      <c r="E826" s="36">
        <v>9.1650223000000004</v>
      </c>
      <c r="F826" s="36">
        <v>1.1167994E-4</v>
      </c>
      <c r="G826" s="36">
        <v>22.985291</v>
      </c>
      <c r="H826" s="36">
        <v>5.1107190999999998</v>
      </c>
      <c r="I826" s="36"/>
      <c r="J826" s="36">
        <v>0.22234715999999999</v>
      </c>
      <c r="K826" s="36">
        <v>2.4884753000000002</v>
      </c>
      <c r="L826" s="54"/>
      <c r="M826" s="39">
        <f t="shared" si="231"/>
        <v>-1.5035153347627257</v>
      </c>
      <c r="N826" s="39">
        <f t="shared" si="232"/>
        <v>0.91167019360918533</v>
      </c>
      <c r="O826" s="10"/>
      <c r="R826" s="9"/>
      <c r="S826" s="39"/>
      <c r="T826" s="39"/>
      <c r="V826" s="46"/>
      <c r="W826" s="51"/>
      <c r="Y826" s="51"/>
      <c r="Z826" s="51"/>
      <c r="AB826" s="51"/>
      <c r="AC826" s="51"/>
      <c r="AE826" s="51"/>
      <c r="AF826" s="51"/>
      <c r="AK826" s="52"/>
      <c r="AL826" s="52"/>
      <c r="AM826" s="53"/>
      <c r="AN826" s="53"/>
      <c r="AO826" s="53"/>
      <c r="AP826" s="53"/>
      <c r="AQ826" s="53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</row>
    <row r="827" spans="1:62" s="11" customFormat="1">
      <c r="A827" s="6"/>
      <c r="B827" s="7"/>
      <c r="C827" s="7"/>
      <c r="D827" s="36"/>
      <c r="E827" s="36"/>
      <c r="F827" s="36"/>
      <c r="G827" s="36"/>
      <c r="H827" s="36"/>
      <c r="I827" s="36"/>
      <c r="J827" s="36"/>
      <c r="K827" s="36"/>
      <c r="L827" s="9"/>
      <c r="M827" s="9"/>
      <c r="N827" s="9"/>
      <c r="O827" s="9"/>
      <c r="P827" s="9"/>
      <c r="Q827" s="9"/>
      <c r="R827" s="9"/>
      <c r="S827" s="56"/>
      <c r="T827" s="56"/>
      <c r="V827" s="9"/>
    </row>
    <row r="828" spans="1:62" s="11" customFormat="1">
      <c r="A828" s="26">
        <v>118</v>
      </c>
      <c r="B828" s="31">
        <v>43669</v>
      </c>
      <c r="C828" s="26" t="s">
        <v>0</v>
      </c>
      <c r="D828" s="33">
        <v>1.1844595000000001E-3</v>
      </c>
      <c r="E828" s="32">
        <v>4.6471678999999999E-4</v>
      </c>
      <c r="F828" s="33">
        <v>1.0356585999999999E-4</v>
      </c>
      <c r="G828" s="32">
        <v>1.4150723E-3</v>
      </c>
      <c r="H828" s="32">
        <v>2.9674572E-4</v>
      </c>
      <c r="I828" s="32"/>
      <c r="J828" s="32"/>
      <c r="K828" s="32"/>
      <c r="L828" s="9"/>
      <c r="M828" s="9"/>
      <c r="N828" s="9"/>
      <c r="O828" s="10"/>
      <c r="P828" s="9"/>
      <c r="Q828" s="9"/>
      <c r="R828" s="9"/>
      <c r="S828" s="39"/>
      <c r="T828" s="39"/>
      <c r="V828" s="40"/>
    </row>
    <row r="829" spans="1:62" s="11" customFormat="1">
      <c r="A829" s="26">
        <v>118</v>
      </c>
      <c r="B829" s="26"/>
      <c r="C829" s="7" t="s">
        <v>1</v>
      </c>
      <c r="D829" s="36">
        <v>31.437712000000001</v>
      </c>
      <c r="E829" s="36">
        <v>12.662269</v>
      </c>
      <c r="F829" s="33">
        <v>8.0693796999999995E-5</v>
      </c>
      <c r="G829" s="36">
        <v>30.291699000000001</v>
      </c>
      <c r="H829" s="36">
        <v>6.7434272000000002</v>
      </c>
      <c r="I829" s="36"/>
      <c r="J829" s="32">
        <v>0.22261621000000001</v>
      </c>
      <c r="K829" s="32">
        <v>2.4827905000000001</v>
      </c>
      <c r="L829" s="38"/>
      <c r="M829" s="39">
        <f>LN(J829)</f>
        <v>-1.5023060215880744</v>
      </c>
      <c r="N829" s="39">
        <f>LN(K829)</f>
        <v>0.90938312922492348</v>
      </c>
      <c r="O829" s="10"/>
      <c r="P829" s="40">
        <f t="array" ref="P829:Q830">LINEST(M829:M833,N829:N833,TRUE,TRUE)</f>
        <v>-0.50446325765979438</v>
      </c>
      <c r="Q829" s="40">
        <v>-1.0435509498550797</v>
      </c>
      <c r="R829" s="9"/>
      <c r="S829" s="41">
        <f>EXP(Q829)*$S$4^P829</f>
        <v>0.21780757971943812</v>
      </c>
      <c r="T829" s="41">
        <f>S829*SQRT(Q830^2+(LN($S$4))^2*P830^2+(P829/$S$4)^2*$T$4^2-2*LN($S$4)*AVERAGE(N829:N833)*P830^2)</f>
        <v>5.1419416412523898E-5</v>
      </c>
      <c r="V829" s="19"/>
      <c r="AN829" s="42"/>
      <c r="AO829" s="43"/>
      <c r="AP829" s="43"/>
      <c r="AQ829" s="43"/>
      <c r="AS829" s="44"/>
      <c r="AT829" s="45"/>
      <c r="AU829" s="45"/>
      <c r="AV829" s="45"/>
      <c r="AW829" s="45"/>
      <c r="AX829" s="45"/>
      <c r="AY829" s="45"/>
      <c r="AZ829" s="45"/>
      <c r="BA829" s="45"/>
      <c r="BB829" s="45"/>
    </row>
    <row r="830" spans="1:62" s="11" customFormat="1">
      <c r="A830" s="26">
        <v>118</v>
      </c>
      <c r="B830" s="26"/>
      <c r="C830" s="7" t="s">
        <v>2</v>
      </c>
      <c r="D830" s="36">
        <v>28.402308000000001</v>
      </c>
      <c r="E830" s="36">
        <v>11.427004</v>
      </c>
      <c r="F830" s="33">
        <v>7.4775261999999998E-5</v>
      </c>
      <c r="G830" s="36">
        <v>27.599509000000001</v>
      </c>
      <c r="H830" s="36">
        <v>6.1407731999999999</v>
      </c>
      <c r="I830" s="36"/>
      <c r="J830" s="32">
        <v>0.22249567000000001</v>
      </c>
      <c r="K830" s="32">
        <v>2.4855444000000002</v>
      </c>
      <c r="L830" s="38"/>
      <c r="M830" s="39">
        <f t="shared" ref="M830:M833" si="233">LN(J830)</f>
        <v>-1.5028476382393607</v>
      </c>
      <c r="N830" s="39">
        <f t="shared" ref="N830:N833" si="234">LN(K830)</f>
        <v>0.91049171000196982</v>
      </c>
      <c r="O830" s="10"/>
      <c r="P830" s="40">
        <v>4.1358194448151394E-3</v>
      </c>
      <c r="Q830" s="40">
        <v>3.7718459766672451E-3</v>
      </c>
      <c r="R830" s="9"/>
      <c r="S830" s="39"/>
      <c r="T830" s="39"/>
      <c r="V830" s="46"/>
      <c r="Y830" s="43"/>
      <c r="AB830" s="43"/>
      <c r="AE830" s="43"/>
    </row>
    <row r="831" spans="1:62" s="11" customFormat="1">
      <c r="A831" s="26">
        <v>118</v>
      </c>
      <c r="B831" s="26"/>
      <c r="C831" s="7" t="s">
        <v>3</v>
      </c>
      <c r="D831" s="36">
        <v>25.006644999999999</v>
      </c>
      <c r="E831" s="36">
        <v>10.044276999999999</v>
      </c>
      <c r="F831" s="33">
        <v>6.3507896999999994E-5</v>
      </c>
      <c r="G831" s="36">
        <v>24.526358999999999</v>
      </c>
      <c r="H831" s="36">
        <v>5.4524207999999996</v>
      </c>
      <c r="I831" s="36"/>
      <c r="J831" s="32">
        <v>0.22230805000000001</v>
      </c>
      <c r="K831" s="32">
        <v>2.4896549000000001</v>
      </c>
      <c r="L831" s="38"/>
      <c r="M831" s="39">
        <f t="shared" si="233"/>
        <v>-1.5036912463419505</v>
      </c>
      <c r="N831" s="39">
        <f t="shared" si="234"/>
        <v>0.912144106494018</v>
      </c>
      <c r="O831" s="10"/>
      <c r="P831" s="47">
        <f>ABS(P830/P829)</f>
        <v>8.1984552532154871E-3</v>
      </c>
      <c r="Q831" s="47">
        <f>ABS(Q830/Q829)</f>
        <v>3.6144339451667884E-3</v>
      </c>
      <c r="R831" s="9"/>
      <c r="S831" s="39"/>
      <c r="T831" s="39"/>
      <c r="V831" s="46"/>
      <c r="W831" s="48"/>
      <c r="Y831" s="48"/>
      <c r="Z831" s="48"/>
      <c r="AB831" s="48"/>
      <c r="AC831" s="48"/>
      <c r="AE831" s="48"/>
      <c r="AF831" s="48"/>
      <c r="AM831" s="48"/>
      <c r="AN831" s="48"/>
      <c r="AR831" s="49"/>
      <c r="BA831" s="43"/>
      <c r="BB831" s="43"/>
    </row>
    <row r="832" spans="1:62" s="11" customFormat="1">
      <c r="A832" s="26">
        <v>118</v>
      </c>
      <c r="B832" s="26"/>
      <c r="C832" s="7" t="s">
        <v>4</v>
      </c>
      <c r="D832" s="36">
        <v>23.109839000000001</v>
      </c>
      <c r="E832" s="36">
        <v>9.2726652000000005</v>
      </c>
      <c r="F832" s="33">
        <v>5.7185595999999999E-5</v>
      </c>
      <c r="G832" s="36">
        <v>22.767496000000001</v>
      </c>
      <c r="H832" s="36">
        <v>5.0585978000000003</v>
      </c>
      <c r="I832" s="36"/>
      <c r="J832" s="32">
        <v>0.22218493</v>
      </c>
      <c r="K832" s="32">
        <v>2.4922580999999999</v>
      </c>
      <c r="L832" s="38"/>
      <c r="M832" s="39">
        <f t="shared" si="233"/>
        <v>-1.5042452258587866</v>
      </c>
      <c r="N832" s="39">
        <f t="shared" si="234"/>
        <v>0.91318916699062802</v>
      </c>
      <c r="O832" s="10"/>
      <c r="R832" s="9"/>
      <c r="S832" s="39"/>
      <c r="T832" s="39"/>
      <c r="V832" s="46"/>
      <c r="W832" s="51"/>
      <c r="Y832" s="51"/>
      <c r="Z832" s="51"/>
      <c r="AB832" s="51"/>
      <c r="AC832" s="51"/>
      <c r="AE832" s="51"/>
      <c r="AF832" s="51"/>
      <c r="AK832" s="52"/>
      <c r="AL832" s="52"/>
      <c r="AM832" s="53"/>
      <c r="AN832" s="53"/>
      <c r="AO832" s="53"/>
      <c r="AP832" s="53"/>
      <c r="AQ832" s="53"/>
    </row>
    <row r="833" spans="1:62" s="11" customFormat="1">
      <c r="A833" s="26">
        <v>118</v>
      </c>
      <c r="B833" s="26"/>
      <c r="C833" s="7" t="s">
        <v>5</v>
      </c>
      <c r="D833" s="36">
        <v>19.737779</v>
      </c>
      <c r="E833" s="36">
        <v>7.9073279999999997</v>
      </c>
      <c r="F833" s="36">
        <v>3.6877325000000002E-5</v>
      </c>
      <c r="G833" s="36">
        <v>19.522499</v>
      </c>
      <c r="H833" s="36">
        <v>4.3343590000000001</v>
      </c>
      <c r="I833" s="36"/>
      <c r="J833" s="36">
        <v>0.22201751</v>
      </c>
      <c r="K833" s="36">
        <v>2.4961663999999999</v>
      </c>
      <c r="L833" s="54"/>
      <c r="M833" s="39">
        <f t="shared" si="233"/>
        <v>-1.5049990263463642</v>
      </c>
      <c r="N833" s="39">
        <f t="shared" si="234"/>
        <v>0.91475611495172438</v>
      </c>
      <c r="O833" s="10"/>
      <c r="R833" s="9"/>
      <c r="S833" s="39"/>
      <c r="T833" s="39"/>
      <c r="V833" s="46"/>
      <c r="W833" s="51"/>
      <c r="Y833" s="51"/>
      <c r="Z833" s="51"/>
      <c r="AB833" s="51"/>
      <c r="AC833" s="51"/>
      <c r="AE833" s="51"/>
      <c r="AF833" s="51"/>
      <c r="AK833" s="52"/>
      <c r="AL833" s="52"/>
      <c r="AM833" s="53"/>
      <c r="AN833" s="53"/>
      <c r="AO833" s="53"/>
      <c r="AP833" s="53"/>
      <c r="AQ833" s="53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</row>
    <row r="834" spans="1:62" s="11" customFormat="1">
      <c r="A834" s="6"/>
      <c r="B834" s="7"/>
      <c r="C834" s="7"/>
      <c r="D834" s="36"/>
      <c r="E834" s="36"/>
      <c r="F834" s="36"/>
      <c r="G834" s="36"/>
      <c r="H834" s="36"/>
      <c r="I834" s="36"/>
      <c r="J834" s="36"/>
      <c r="K834" s="36"/>
      <c r="L834" s="9"/>
      <c r="M834" s="9"/>
      <c r="N834" s="9"/>
      <c r="O834" s="9"/>
      <c r="P834" s="9"/>
      <c r="Q834" s="9"/>
      <c r="R834" s="9"/>
      <c r="S834" s="56"/>
      <c r="T834" s="56"/>
      <c r="V834" s="9"/>
    </row>
    <row r="835" spans="1:62" s="11" customFormat="1">
      <c r="A835" s="26">
        <v>119</v>
      </c>
      <c r="B835" s="31">
        <v>43669</v>
      </c>
      <c r="C835" s="26" t="s">
        <v>0</v>
      </c>
      <c r="D835" s="33">
        <v>1.1844595000000001E-3</v>
      </c>
      <c r="E835" s="32">
        <v>4.6471678999999999E-4</v>
      </c>
      <c r="F835" s="33">
        <v>1.0356585999999999E-4</v>
      </c>
      <c r="G835" s="32">
        <v>1.4150723E-3</v>
      </c>
      <c r="H835" s="32">
        <v>2.9674572E-4</v>
      </c>
      <c r="I835" s="32"/>
      <c r="J835" s="32"/>
      <c r="K835" s="32"/>
      <c r="L835" s="9"/>
      <c r="M835" s="9"/>
      <c r="N835" s="9"/>
      <c r="O835" s="10"/>
      <c r="P835" s="9"/>
      <c r="Q835" s="9"/>
      <c r="R835" s="9"/>
      <c r="S835" s="39"/>
      <c r="T835" s="39"/>
      <c r="V835" s="40"/>
    </row>
    <row r="836" spans="1:62" s="11" customFormat="1">
      <c r="A836" s="26">
        <v>119</v>
      </c>
      <c r="B836" s="26"/>
      <c r="C836" s="7" t="s">
        <v>1</v>
      </c>
      <c r="D836" s="36">
        <v>31.625724999999999</v>
      </c>
      <c r="E836" s="36">
        <v>12.771784999999999</v>
      </c>
      <c r="F836" s="33">
        <v>1.0823945E-4</v>
      </c>
      <c r="G836" s="36">
        <v>30.870975999999999</v>
      </c>
      <c r="H836" s="36">
        <v>6.8808696999999999</v>
      </c>
      <c r="I836" s="36"/>
      <c r="J836" s="36">
        <v>0.22289100000000001</v>
      </c>
      <c r="K836" s="36">
        <v>2.4762236</v>
      </c>
      <c r="L836" s="38"/>
      <c r="M836" s="39">
        <f>LN(J836)</f>
        <v>-1.5010724162560865</v>
      </c>
      <c r="N836" s="39">
        <f>LN(K836)</f>
        <v>0.90673465769161099</v>
      </c>
      <c r="O836" s="10"/>
      <c r="P836" s="40">
        <f t="array" ref="P836:Q837">LINEST(M836:M840,N836:N840,TRUE,TRUE)</f>
        <v>-0.50614765333428913</v>
      </c>
      <c r="Q836" s="40">
        <v>-1.0421156467126675</v>
      </c>
      <c r="R836" s="9"/>
      <c r="S836" s="41">
        <f>EXP(Q836)*$S$4^P836</f>
        <v>0.21777068889668166</v>
      </c>
      <c r="T836" s="41">
        <f>S836*SQRT(Q837^2+(LN($S$4))^2*P837^2+(P836/$S$4)^2*$T$4^2-2*LN($S$4)*AVERAGE(N836:N840)*P837^2)</f>
        <v>4.5566786741092911E-5</v>
      </c>
      <c r="V836" s="19"/>
      <c r="AN836" s="42"/>
      <c r="AO836" s="43"/>
      <c r="AP836" s="43"/>
      <c r="AQ836" s="43"/>
      <c r="AS836" s="44"/>
      <c r="AT836" s="45"/>
      <c r="AU836" s="45"/>
      <c r="AV836" s="45"/>
      <c r="AW836" s="45"/>
      <c r="AX836" s="45"/>
      <c r="AY836" s="45"/>
      <c r="AZ836" s="45"/>
      <c r="BA836" s="45"/>
      <c r="BB836" s="45"/>
    </row>
    <row r="837" spans="1:62" s="11" customFormat="1">
      <c r="A837" s="26">
        <v>119</v>
      </c>
      <c r="B837" s="26"/>
      <c r="C837" s="7" t="s">
        <v>2</v>
      </c>
      <c r="D837" s="36">
        <v>29.364484999999998</v>
      </c>
      <c r="E837" s="36">
        <v>11.847394</v>
      </c>
      <c r="F837" s="33">
        <v>1.1354937000000001E-4</v>
      </c>
      <c r="G837" s="36">
        <v>28.850663000000001</v>
      </c>
      <c r="H837" s="36">
        <v>6.4276792</v>
      </c>
      <c r="I837" s="36"/>
      <c r="J837" s="36">
        <v>0.22279131999999999</v>
      </c>
      <c r="K837" s="36">
        <v>2.4785643999999998</v>
      </c>
      <c r="L837" s="38"/>
      <c r="M837" s="39">
        <f t="shared" ref="M837:M840" si="235">LN(J837)</f>
        <v>-1.5015197303952792</v>
      </c>
      <c r="N837" s="39">
        <f t="shared" ref="N837:N840" si="236">LN(K837)</f>
        <v>0.90767952159866383</v>
      </c>
      <c r="O837" s="10"/>
      <c r="P837" s="40">
        <v>2.9372636359885781E-3</v>
      </c>
      <c r="Q837" s="40">
        <v>2.6709567815155037E-3</v>
      </c>
      <c r="R837" s="9"/>
      <c r="S837" s="39"/>
      <c r="T837" s="39"/>
      <c r="V837" s="46"/>
      <c r="Y837" s="43"/>
      <c r="AB837" s="43"/>
      <c r="AE837" s="43"/>
    </row>
    <row r="838" spans="1:62" s="11" customFormat="1">
      <c r="A838" s="26">
        <v>119</v>
      </c>
      <c r="B838" s="26"/>
      <c r="C838" s="7" t="s">
        <v>3</v>
      </c>
      <c r="D838" s="36">
        <v>25.934244</v>
      </c>
      <c r="E838" s="36">
        <v>10.446773</v>
      </c>
      <c r="F838" s="33">
        <v>9.1715922999999997E-5</v>
      </c>
      <c r="G838" s="36">
        <v>25.714157</v>
      </c>
      <c r="H838" s="36">
        <v>5.7242156</v>
      </c>
      <c r="I838" s="36"/>
      <c r="J838" s="36">
        <v>0.22260932</v>
      </c>
      <c r="K838" s="36">
        <v>2.4825170999999999</v>
      </c>
      <c r="L838" s="38"/>
      <c r="M838" s="39">
        <f t="shared" si="235"/>
        <v>-1.5023369721941664</v>
      </c>
      <c r="N838" s="39">
        <f t="shared" si="236"/>
        <v>0.90927300513098952</v>
      </c>
      <c r="O838" s="10"/>
      <c r="P838" s="47">
        <f>ABS(P837/P836)</f>
        <v>5.8031754501658029E-3</v>
      </c>
      <c r="Q838" s="47">
        <f>ABS(Q837/Q836)</f>
        <v>2.5630137978841236E-3</v>
      </c>
      <c r="R838" s="9"/>
      <c r="S838" s="39"/>
      <c r="T838" s="39"/>
      <c r="V838" s="46"/>
      <c r="W838" s="48"/>
      <c r="Y838" s="48"/>
      <c r="Z838" s="48"/>
      <c r="AB838" s="48"/>
      <c r="AC838" s="48"/>
      <c r="AE838" s="48"/>
      <c r="AF838" s="48"/>
      <c r="AM838" s="48"/>
      <c r="AN838" s="48"/>
      <c r="AR838" s="49"/>
      <c r="BA838" s="43"/>
      <c r="BB838" s="43"/>
    </row>
    <row r="839" spans="1:62" s="11" customFormat="1">
      <c r="A839" s="26">
        <v>119</v>
      </c>
      <c r="B839" s="26"/>
      <c r="C839" s="7" t="s">
        <v>4</v>
      </c>
      <c r="D839" s="36">
        <v>23.441013999999999</v>
      </c>
      <c r="E839" s="36">
        <v>9.4292765999999997</v>
      </c>
      <c r="F839" s="33">
        <v>8.0858191999999996E-5</v>
      </c>
      <c r="G839" s="36">
        <v>23.351036000000001</v>
      </c>
      <c r="H839" s="36">
        <v>5.1944508000000003</v>
      </c>
      <c r="I839" s="36"/>
      <c r="J839" s="36">
        <v>0.22245023999999999</v>
      </c>
      <c r="K839" s="36">
        <v>2.485989</v>
      </c>
      <c r="L839" s="38"/>
      <c r="M839" s="39">
        <f t="shared" si="235"/>
        <v>-1.5030518428365347</v>
      </c>
      <c r="N839" s="39">
        <f t="shared" si="236"/>
        <v>0.91067056829996895</v>
      </c>
      <c r="O839" s="10"/>
      <c r="P839" s="50"/>
      <c r="Q839" s="50"/>
      <c r="R839" s="9"/>
      <c r="S839" s="39"/>
      <c r="T839" s="39"/>
      <c r="V839" s="46"/>
      <c r="W839" s="51"/>
      <c r="Y839" s="51"/>
      <c r="Z839" s="51"/>
      <c r="AB839" s="51"/>
      <c r="AC839" s="51"/>
      <c r="AE839" s="51"/>
      <c r="AF839" s="51"/>
      <c r="AK839" s="52"/>
      <c r="AL839" s="52"/>
      <c r="AM839" s="53"/>
      <c r="AN839" s="53"/>
      <c r="AO839" s="53"/>
      <c r="AP839" s="53"/>
      <c r="AQ839" s="53"/>
    </row>
    <row r="840" spans="1:62" s="11" customFormat="1">
      <c r="A840" s="26">
        <v>119</v>
      </c>
      <c r="B840" s="26"/>
      <c r="C840" s="7" t="s">
        <v>5</v>
      </c>
      <c r="D840" s="36">
        <v>20.225024999999999</v>
      </c>
      <c r="E840" s="36">
        <v>8.1223425000000002</v>
      </c>
      <c r="F840" s="33">
        <v>6.5938510999999996E-5</v>
      </c>
      <c r="G840" s="36">
        <v>20.207052999999998</v>
      </c>
      <c r="H840" s="36">
        <v>4.4913485</v>
      </c>
      <c r="I840" s="36"/>
      <c r="J840" s="36">
        <v>0.22226594</v>
      </c>
      <c r="K840" s="36">
        <v>2.4900590999999999</v>
      </c>
      <c r="L840" s="54"/>
      <c r="M840" s="39">
        <f t="shared" si="235"/>
        <v>-1.5038806861250829</v>
      </c>
      <c r="N840" s="39">
        <f t="shared" si="236"/>
        <v>0.91230644513470605</v>
      </c>
      <c r="O840" s="10"/>
      <c r="R840" s="9"/>
      <c r="S840" s="39"/>
      <c r="T840" s="39"/>
      <c r="V840" s="46"/>
      <c r="W840" s="51"/>
      <c r="Y840" s="51"/>
      <c r="Z840" s="51"/>
      <c r="AB840" s="51"/>
      <c r="AC840" s="51"/>
      <c r="AE840" s="51"/>
      <c r="AF840" s="51"/>
      <c r="AK840" s="52"/>
      <c r="AL840" s="52"/>
      <c r="AM840" s="53"/>
      <c r="AN840" s="53"/>
      <c r="AO840" s="53"/>
      <c r="AP840" s="53"/>
      <c r="AQ840" s="53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</row>
    <row r="841" spans="1:62" s="11" customFormat="1">
      <c r="A841" s="6"/>
      <c r="B841" s="7"/>
      <c r="C841" s="7"/>
      <c r="D841" s="36"/>
      <c r="E841" s="36"/>
      <c r="F841" s="36"/>
      <c r="G841" s="36"/>
      <c r="H841" s="36"/>
      <c r="I841" s="36"/>
      <c r="J841" s="36"/>
      <c r="K841" s="36"/>
      <c r="L841" s="9"/>
      <c r="M841" s="9"/>
      <c r="N841" s="9"/>
      <c r="O841" s="9"/>
      <c r="P841" s="9"/>
      <c r="Q841" s="9"/>
      <c r="R841" s="9"/>
      <c r="S841" s="56"/>
      <c r="T841" s="56"/>
      <c r="V841" s="9"/>
    </row>
    <row r="842" spans="1:62" s="11" customFormat="1">
      <c r="A842" s="26">
        <v>120</v>
      </c>
      <c r="B842" s="31">
        <v>43669</v>
      </c>
      <c r="C842" s="26" t="s">
        <v>0</v>
      </c>
      <c r="D842" s="33">
        <v>1.1844595000000001E-3</v>
      </c>
      <c r="E842" s="32">
        <v>4.6471678999999999E-4</v>
      </c>
      <c r="F842" s="33">
        <v>1.0356585999999999E-4</v>
      </c>
      <c r="G842" s="32">
        <v>1.4150723E-3</v>
      </c>
      <c r="H842" s="32">
        <v>2.9674572E-4</v>
      </c>
      <c r="I842" s="32"/>
      <c r="J842" s="32"/>
      <c r="K842" s="32"/>
      <c r="L842" s="9"/>
      <c r="M842" s="9"/>
      <c r="N842" s="9"/>
      <c r="O842" s="10"/>
      <c r="P842" s="9"/>
      <c r="Q842" s="9"/>
      <c r="R842" s="9"/>
      <c r="S842" s="39"/>
      <c r="T842" s="39"/>
      <c r="V842" s="40"/>
    </row>
    <row r="843" spans="1:62" s="11" customFormat="1">
      <c r="A843" s="26">
        <v>120</v>
      </c>
      <c r="B843" s="26"/>
      <c r="C843" s="7" t="s">
        <v>1</v>
      </c>
      <c r="D843" s="36">
        <v>30.701224</v>
      </c>
      <c r="E843" s="36">
        <v>12.382638999999999</v>
      </c>
      <c r="F843" s="33">
        <v>1.0770678E-4</v>
      </c>
      <c r="G843" s="36">
        <v>29.820516000000001</v>
      </c>
      <c r="H843" s="36">
        <v>6.6427724000000001</v>
      </c>
      <c r="I843" s="36"/>
      <c r="J843" s="36">
        <v>0.22275845999999999</v>
      </c>
      <c r="K843" s="36">
        <v>2.4793780999999999</v>
      </c>
      <c r="L843" s="38"/>
      <c r="M843" s="39">
        <f>LN(J843)</f>
        <v>-1.501667233554453</v>
      </c>
      <c r="N843" s="39">
        <f>LN(K843)</f>
        <v>0.90800776260077543</v>
      </c>
      <c r="O843" s="10"/>
      <c r="P843" s="40">
        <f t="array" ref="P843:Q844">LINEST(M843:M847,N843:N847,TRUE,TRUE)</f>
        <v>-0.50351876946412455</v>
      </c>
      <c r="Q843" s="40">
        <v>-1.0444585932620338</v>
      </c>
      <c r="R843" s="9"/>
      <c r="S843" s="41">
        <f>EXP(Q843)*$S$4^P843</f>
        <v>0.21780587039342245</v>
      </c>
      <c r="T843" s="41">
        <f>S843*SQRT(Q844^2+(LN($S$4))^2*P844^2+(P843/$S$4)^2*$T$4^2-2*LN($S$4)*AVERAGE(N843:N847)*P844^2)</f>
        <v>3.9608395756801629E-5</v>
      </c>
      <c r="V843" s="19"/>
      <c r="AN843" s="42"/>
      <c r="AO843" s="43"/>
      <c r="AP843" s="43"/>
      <c r="AQ843" s="43"/>
      <c r="AS843" s="44"/>
      <c r="AT843" s="45"/>
      <c r="AU843" s="45"/>
      <c r="AV843" s="45"/>
      <c r="AW843" s="45"/>
      <c r="AX843" s="45"/>
      <c r="AY843" s="45"/>
      <c r="AZ843" s="45"/>
      <c r="BA843" s="45"/>
      <c r="BB843" s="45"/>
    </row>
    <row r="844" spans="1:62" s="11" customFormat="1">
      <c r="A844" s="26">
        <v>120</v>
      </c>
      <c r="B844" s="26"/>
      <c r="C844" s="7" t="s">
        <v>2</v>
      </c>
      <c r="D844" s="36">
        <v>28.533688999999999</v>
      </c>
      <c r="E844" s="36">
        <v>11.494351999999999</v>
      </c>
      <c r="F844" s="33">
        <v>1.0334762E-4</v>
      </c>
      <c r="G844" s="36">
        <v>27.899910999999999</v>
      </c>
      <c r="H844" s="36">
        <v>6.2112211000000004</v>
      </c>
      <c r="I844" s="36"/>
      <c r="J844" s="36">
        <v>0.22262498999999999</v>
      </c>
      <c r="K844" s="36">
        <v>2.4824136999999999</v>
      </c>
      <c r="L844" s="38"/>
      <c r="M844" s="39">
        <f t="shared" ref="M844:M847" si="237">LN(J844)</f>
        <v>-1.5022665822908974</v>
      </c>
      <c r="N844" s="39">
        <f t="shared" ref="N844:N847" si="238">LN(K844)</f>
        <v>0.90923135298952773</v>
      </c>
      <c r="O844" s="10"/>
      <c r="P844" s="40">
        <v>1.832819716280142E-3</v>
      </c>
      <c r="Q844" s="40">
        <v>1.6699351287716789E-3</v>
      </c>
      <c r="R844" s="9"/>
      <c r="S844" s="39"/>
      <c r="T844" s="39"/>
      <c r="V844" s="46"/>
      <c r="Y844" s="43"/>
      <c r="AB844" s="43"/>
      <c r="AE844" s="43"/>
    </row>
    <row r="845" spans="1:62" s="11" customFormat="1">
      <c r="A845" s="26">
        <v>120</v>
      </c>
      <c r="B845" s="26"/>
      <c r="C845" s="7" t="s">
        <v>3</v>
      </c>
      <c r="D845" s="36">
        <v>23.952304999999999</v>
      </c>
      <c r="E845" s="36">
        <v>9.6296444000000001</v>
      </c>
      <c r="F845" s="33">
        <v>7.9357324999999995E-5</v>
      </c>
      <c r="G845" s="36">
        <v>23.622678000000001</v>
      </c>
      <c r="H845" s="36">
        <v>5.2537558999999998</v>
      </c>
      <c r="I845" s="36"/>
      <c r="J845" s="36">
        <v>0.22240228000000001</v>
      </c>
      <c r="K845" s="36">
        <v>2.4873687000000002</v>
      </c>
      <c r="L845" s="38"/>
      <c r="M845" s="39">
        <f t="shared" si="237"/>
        <v>-1.503267464859698</v>
      </c>
      <c r="N845" s="39">
        <f t="shared" si="238"/>
        <v>0.91122540473789282</v>
      </c>
      <c r="O845" s="10"/>
      <c r="P845" s="47">
        <f>ABS(P844/P843)</f>
        <v>3.6400226315907564E-3</v>
      </c>
      <c r="Q845" s="47">
        <f>ABS(Q844/Q843)</f>
        <v>1.5988524002240895E-3</v>
      </c>
      <c r="R845" s="9"/>
      <c r="S845" s="39"/>
      <c r="T845" s="39"/>
      <c r="V845" s="46"/>
      <c r="W845" s="48"/>
      <c r="Y845" s="48"/>
      <c r="Z845" s="48"/>
      <c r="AB845" s="48"/>
      <c r="AC845" s="48"/>
      <c r="AE845" s="48"/>
      <c r="AF845" s="48"/>
      <c r="AM845" s="48"/>
      <c r="AN845" s="48"/>
      <c r="AR845" s="49"/>
      <c r="BA845" s="43"/>
      <c r="BB845" s="43"/>
    </row>
    <row r="846" spans="1:62" s="11" customFormat="1">
      <c r="A846" s="26">
        <v>120</v>
      </c>
      <c r="B846" s="26"/>
      <c r="C846" s="7" t="s">
        <v>4</v>
      </c>
      <c r="D846" s="36">
        <v>21.926190999999999</v>
      </c>
      <c r="E846" s="36">
        <v>8.8033649999999994</v>
      </c>
      <c r="F846" s="33">
        <v>6.6750687999999998E-5</v>
      </c>
      <c r="G846" s="36">
        <v>21.684153999999999</v>
      </c>
      <c r="H846" s="36">
        <v>4.8193263000000002</v>
      </c>
      <c r="I846" s="36"/>
      <c r="J846" s="36">
        <v>0.22225091999999999</v>
      </c>
      <c r="K846" s="36">
        <v>2.4906628</v>
      </c>
      <c r="L846" s="38"/>
      <c r="M846" s="39">
        <f t="shared" si="237"/>
        <v>-1.503948265114126</v>
      </c>
      <c r="N846" s="39">
        <f t="shared" si="238"/>
        <v>0.91254885979469991</v>
      </c>
      <c r="O846" s="10"/>
      <c r="P846" s="50"/>
      <c r="Q846" s="50"/>
      <c r="R846" s="9"/>
      <c r="S846" s="39"/>
      <c r="T846" s="39"/>
      <c r="V846" s="46"/>
      <c r="W846" s="51"/>
      <c r="Y846" s="51"/>
      <c r="Z846" s="51"/>
      <c r="AB846" s="51"/>
      <c r="AC846" s="51"/>
      <c r="AE846" s="51"/>
      <c r="AF846" s="51"/>
      <c r="AK846" s="52"/>
      <c r="AL846" s="52"/>
      <c r="AM846" s="53"/>
      <c r="AN846" s="53"/>
      <c r="AO846" s="53"/>
      <c r="AP846" s="53"/>
      <c r="AQ846" s="53"/>
    </row>
    <row r="847" spans="1:62" s="11" customFormat="1">
      <c r="A847" s="26">
        <v>120</v>
      </c>
      <c r="B847" s="26"/>
      <c r="C847" s="7" t="s">
        <v>5</v>
      </c>
      <c r="D847" s="36">
        <v>17.890802999999998</v>
      </c>
      <c r="E847" s="36">
        <v>7.1683525000000001</v>
      </c>
      <c r="F847" s="33">
        <v>4.1493187000000002E-5</v>
      </c>
      <c r="G847" s="36">
        <v>17.747615</v>
      </c>
      <c r="H847" s="36">
        <v>3.9403334000000001</v>
      </c>
      <c r="I847" s="36"/>
      <c r="J847" s="36">
        <v>0.22201984999999999</v>
      </c>
      <c r="K847" s="36">
        <v>2.4958174999999998</v>
      </c>
      <c r="L847" s="54"/>
      <c r="M847" s="39">
        <f t="shared" si="237"/>
        <v>-1.5049884866926737</v>
      </c>
      <c r="N847" s="39">
        <f t="shared" si="238"/>
        <v>0.91461633084682448</v>
      </c>
      <c r="O847" s="10"/>
      <c r="R847" s="9"/>
      <c r="S847" s="39"/>
      <c r="T847" s="39"/>
      <c r="V847" s="46"/>
      <c r="W847" s="51"/>
      <c r="Y847" s="51"/>
      <c r="Z847" s="51"/>
      <c r="AB847" s="51"/>
      <c r="AC847" s="51"/>
      <c r="AE847" s="51"/>
      <c r="AF847" s="51"/>
      <c r="AK847" s="52"/>
      <c r="AL847" s="52"/>
      <c r="AM847" s="53"/>
      <c r="AN847" s="53"/>
      <c r="AO847" s="53"/>
      <c r="AP847" s="53"/>
      <c r="AQ847" s="53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</row>
    <row r="848" spans="1:62" s="11" customFormat="1">
      <c r="A848" s="6"/>
      <c r="B848" s="7"/>
      <c r="C848" s="7"/>
      <c r="D848" s="36"/>
      <c r="E848" s="36"/>
      <c r="F848" s="36"/>
      <c r="G848" s="36"/>
      <c r="H848" s="36"/>
      <c r="I848" s="36"/>
      <c r="J848" s="36"/>
      <c r="K848" s="36"/>
      <c r="L848" s="9"/>
      <c r="M848" s="9"/>
      <c r="N848" s="9"/>
      <c r="O848" s="9"/>
      <c r="P848" s="9"/>
      <c r="Q848" s="9"/>
      <c r="R848" s="9"/>
      <c r="S848" s="56"/>
      <c r="T848" s="56"/>
      <c r="V848" s="9"/>
    </row>
    <row r="849" spans="1:62" s="11" customFormat="1">
      <c r="A849" s="26">
        <v>121</v>
      </c>
      <c r="B849" s="31">
        <v>43669</v>
      </c>
      <c r="C849" s="26" t="s">
        <v>0</v>
      </c>
      <c r="D849" s="33">
        <v>1.1844595000000001E-3</v>
      </c>
      <c r="E849" s="32">
        <v>4.6471678999999999E-4</v>
      </c>
      <c r="F849" s="33">
        <v>1.0356585999999999E-4</v>
      </c>
      <c r="G849" s="32">
        <v>1.4150723E-3</v>
      </c>
      <c r="H849" s="32">
        <v>2.9674572E-4</v>
      </c>
      <c r="I849" s="32"/>
      <c r="J849" s="32"/>
      <c r="K849" s="32"/>
      <c r="L849" s="9"/>
      <c r="M849" s="9"/>
      <c r="N849" s="9"/>
      <c r="O849" s="10"/>
      <c r="P849" s="9"/>
      <c r="Q849" s="9"/>
      <c r="R849" s="9"/>
      <c r="S849" s="39"/>
      <c r="T849" s="39"/>
      <c r="V849" s="40"/>
    </row>
    <row r="850" spans="1:62" s="11" customFormat="1">
      <c r="A850" s="26">
        <v>121</v>
      </c>
      <c r="B850" s="26"/>
      <c r="C850" s="7" t="s">
        <v>1</v>
      </c>
      <c r="D850" s="36">
        <v>29.768650000000001</v>
      </c>
      <c r="E850" s="36">
        <v>11.991796000000001</v>
      </c>
      <c r="F850" s="33">
        <v>8.8445857999999998E-5</v>
      </c>
      <c r="G850" s="36">
        <v>28.745289</v>
      </c>
      <c r="H850" s="36">
        <v>6.3995904000000001</v>
      </c>
      <c r="I850" s="36"/>
      <c r="J850" s="36">
        <v>0.22263050000000001</v>
      </c>
      <c r="K850" s="36">
        <v>2.4824280999999999</v>
      </c>
      <c r="L850" s="38"/>
      <c r="M850" s="39">
        <f>LN(J850)</f>
        <v>-1.5022418324556948</v>
      </c>
      <c r="N850" s="39">
        <f>LN(K850)</f>
        <v>0.90923715377858816</v>
      </c>
      <c r="O850" s="10"/>
      <c r="P850" s="40">
        <f t="array" ref="P850:Q851">LINEST(M850:M854,N850:N854,TRUE,TRUE)</f>
        <v>-0.50418651336750231</v>
      </c>
      <c r="Q850" s="40">
        <v>-1.0438150849236016</v>
      </c>
      <c r="R850" s="9"/>
      <c r="S850" s="41">
        <f>EXP(Q850)*$S$4^P850</f>
        <v>0.21780747382738525</v>
      </c>
      <c r="T850" s="41">
        <f>S850*SQRT(Q851^2+(LN($S$4))^2*P851^2+(P850/$S$4)^2*$T$4^2-2*LN($S$4)*AVERAGE(N850:N854)*P851^2)</f>
        <v>3.7683185973397331E-5</v>
      </c>
      <c r="V850" s="19"/>
      <c r="AN850" s="42"/>
      <c r="AO850" s="43"/>
      <c r="AP850" s="43"/>
      <c r="AQ850" s="43"/>
      <c r="AS850" s="44"/>
      <c r="AT850" s="45"/>
      <c r="AU850" s="45"/>
      <c r="AV850" s="45"/>
      <c r="AW850" s="45"/>
      <c r="AX850" s="45"/>
      <c r="AY850" s="45"/>
      <c r="AZ850" s="45"/>
      <c r="BA850" s="45"/>
      <c r="BB850" s="45"/>
    </row>
    <row r="851" spans="1:62" s="11" customFormat="1">
      <c r="A851" s="26">
        <v>121</v>
      </c>
      <c r="B851" s="26"/>
      <c r="C851" s="7" t="s">
        <v>2</v>
      </c>
      <c r="D851" s="36">
        <v>26.927375999999999</v>
      </c>
      <c r="E851" s="36">
        <v>10.830579999999999</v>
      </c>
      <c r="F851" s="33">
        <v>8.7231071000000006E-5</v>
      </c>
      <c r="G851" s="36">
        <v>26.222874000000001</v>
      </c>
      <c r="H851" s="36">
        <v>5.8335528999999999</v>
      </c>
      <c r="I851" s="36"/>
      <c r="J851" s="36">
        <v>0.22246013000000001</v>
      </c>
      <c r="K851" s="36">
        <v>2.4862449999999998</v>
      </c>
      <c r="L851" s="38"/>
      <c r="M851" s="39">
        <f t="shared" ref="M851:M854" si="239">LN(J851)</f>
        <v>-1.5030073844437055</v>
      </c>
      <c r="N851" s="39">
        <f t="shared" ref="N851:N854" si="240">LN(K851)</f>
        <v>0.91077354012318801</v>
      </c>
      <c r="O851" s="10"/>
      <c r="P851" s="40">
        <v>1.2657662618879109E-3</v>
      </c>
      <c r="Q851" s="40">
        <v>1.1548679025005432E-3</v>
      </c>
      <c r="R851" s="9"/>
      <c r="S851" s="39"/>
      <c r="T851" s="39"/>
      <c r="V851" s="46"/>
      <c r="Y851" s="43"/>
      <c r="AB851" s="43"/>
      <c r="AE851" s="43"/>
    </row>
    <row r="852" spans="1:62" s="11" customFormat="1">
      <c r="A852" s="26">
        <v>121</v>
      </c>
      <c r="B852" s="26"/>
      <c r="C852" s="7" t="s">
        <v>3</v>
      </c>
      <c r="D852" s="36">
        <v>23.603035999999999</v>
      </c>
      <c r="E852" s="36">
        <v>9.4773639000000003</v>
      </c>
      <c r="F852" s="33">
        <v>6.0808937000000001E-5</v>
      </c>
      <c r="G852" s="36">
        <v>23.149443000000002</v>
      </c>
      <c r="H852" s="36">
        <v>5.1453571</v>
      </c>
      <c r="I852" s="36"/>
      <c r="J852" s="36">
        <v>0.22226677</v>
      </c>
      <c r="K852" s="36">
        <v>2.4904692000000002</v>
      </c>
      <c r="L852" s="38"/>
      <c r="M852" s="39">
        <f t="shared" si="239"/>
        <v>-1.5038769518666972</v>
      </c>
      <c r="N852" s="39">
        <f t="shared" si="240"/>
        <v>0.91247112646014983</v>
      </c>
      <c r="O852" s="10"/>
      <c r="P852" s="47">
        <f>ABS(P851/P850)</f>
        <v>2.5105119401821283E-3</v>
      </c>
      <c r="Q852" s="47">
        <f>ABS(Q851/Q850)</f>
        <v>1.1063912748349193E-3</v>
      </c>
      <c r="R852" s="9"/>
      <c r="S852" s="39"/>
      <c r="T852" s="39"/>
      <c r="V852" s="46"/>
      <c r="W852" s="48"/>
      <c r="Y852" s="48"/>
      <c r="Z852" s="48"/>
      <c r="AB852" s="48"/>
      <c r="AC852" s="48"/>
      <c r="AE852" s="48"/>
      <c r="AF852" s="48"/>
      <c r="AM852" s="48"/>
      <c r="AN852" s="48"/>
      <c r="AR852" s="49"/>
      <c r="BA852" s="43"/>
      <c r="BB852" s="43"/>
    </row>
    <row r="853" spans="1:62" s="11" customFormat="1">
      <c r="A853" s="26">
        <v>121</v>
      </c>
      <c r="B853" s="26"/>
      <c r="C853" s="7" t="s">
        <v>4</v>
      </c>
      <c r="D853" s="36">
        <v>21.220898999999999</v>
      </c>
      <c r="E853" s="36">
        <v>8.5095936000000005</v>
      </c>
      <c r="F853" s="33">
        <v>5.2753639000000003E-5</v>
      </c>
      <c r="G853" s="36">
        <v>20.88165</v>
      </c>
      <c r="H853" s="36">
        <v>4.6382194999999999</v>
      </c>
      <c r="I853" s="36"/>
      <c r="J853" s="36">
        <v>0.22211903999999999</v>
      </c>
      <c r="K853" s="36">
        <v>2.4937703999999998</v>
      </c>
      <c r="L853" s="38"/>
      <c r="M853" s="39">
        <f t="shared" si="239"/>
        <v>-1.504541824606185</v>
      </c>
      <c r="N853" s="39">
        <f t="shared" si="240"/>
        <v>0.9137957820737046</v>
      </c>
      <c r="O853" s="10"/>
      <c r="P853" s="50"/>
      <c r="Q853" s="50"/>
      <c r="R853" s="9"/>
      <c r="S853" s="39"/>
      <c r="T853" s="39"/>
      <c r="V853" s="46"/>
      <c r="W853" s="51"/>
      <c r="Y853" s="51"/>
      <c r="Z853" s="51"/>
      <c r="AB853" s="51"/>
      <c r="AC853" s="51"/>
      <c r="AE853" s="51"/>
      <c r="AF853" s="51"/>
      <c r="AK853" s="52"/>
      <c r="AL853" s="52"/>
      <c r="AM853" s="53"/>
      <c r="AN853" s="53"/>
      <c r="AO853" s="53"/>
      <c r="AP853" s="53"/>
      <c r="AQ853" s="53"/>
    </row>
    <row r="854" spans="1:62" s="11" customFormat="1">
      <c r="A854" s="26">
        <v>121</v>
      </c>
      <c r="B854" s="26"/>
      <c r="C854" s="7" t="s">
        <v>5</v>
      </c>
      <c r="D854" s="36">
        <v>17.504235000000001</v>
      </c>
      <c r="E854" s="36">
        <v>7.0063224000000002</v>
      </c>
      <c r="F854" s="36">
        <v>3.0940023000000002E-5</v>
      </c>
      <c r="G854" s="36">
        <v>17.285471000000001</v>
      </c>
      <c r="H854" s="36">
        <v>3.8359062000000002</v>
      </c>
      <c r="I854" s="36"/>
      <c r="J854" s="36">
        <v>0.22191406999999999</v>
      </c>
      <c r="K854" s="36">
        <v>2.4983751000000001</v>
      </c>
      <c r="L854" s="54"/>
      <c r="M854" s="39">
        <f t="shared" si="239"/>
        <v>-1.5054650441136608</v>
      </c>
      <c r="N854" s="39">
        <f t="shared" si="240"/>
        <v>0.91564056055858489</v>
      </c>
      <c r="O854" s="10"/>
      <c r="R854" s="9"/>
      <c r="S854" s="39"/>
      <c r="T854" s="39"/>
      <c r="V854" s="46"/>
      <c r="W854" s="51"/>
      <c r="Y854" s="51"/>
      <c r="Z854" s="51"/>
      <c r="AB854" s="51"/>
      <c r="AC854" s="51"/>
      <c r="AE854" s="51"/>
      <c r="AF854" s="51"/>
      <c r="AK854" s="52"/>
      <c r="AL854" s="52"/>
      <c r="AM854" s="53"/>
      <c r="AN854" s="53"/>
      <c r="AO854" s="53"/>
      <c r="AP854" s="53"/>
      <c r="AQ854" s="53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</row>
    <row r="855" spans="1:62" s="11" customFormat="1">
      <c r="A855" s="6"/>
      <c r="B855" s="7"/>
      <c r="C855" s="7"/>
      <c r="D855" s="36"/>
      <c r="E855" s="36"/>
      <c r="F855" s="36"/>
      <c r="G855" s="36"/>
      <c r="H855" s="36"/>
      <c r="I855" s="36"/>
      <c r="J855" s="36"/>
      <c r="K855" s="36"/>
      <c r="L855" s="9"/>
      <c r="M855" s="9"/>
      <c r="N855" s="9"/>
      <c r="O855" s="9"/>
      <c r="P855" s="9"/>
      <c r="Q855" s="9"/>
      <c r="R855" s="9"/>
      <c r="S855" s="56"/>
      <c r="T855" s="56"/>
      <c r="V855" s="9"/>
    </row>
    <row r="856" spans="1:62" s="11" customFormat="1">
      <c r="A856" s="26">
        <v>122</v>
      </c>
      <c r="B856" s="31">
        <v>43669</v>
      </c>
      <c r="C856" s="26" t="s">
        <v>0</v>
      </c>
      <c r="D856" s="33">
        <v>1.1844595000000001E-3</v>
      </c>
      <c r="E856" s="32">
        <v>4.6471678999999999E-4</v>
      </c>
      <c r="F856" s="33">
        <v>1.0356585999999999E-4</v>
      </c>
      <c r="G856" s="32">
        <v>1.4150723E-3</v>
      </c>
      <c r="H856" s="32">
        <v>2.9674572E-4</v>
      </c>
      <c r="I856" s="32"/>
      <c r="J856" s="32"/>
      <c r="K856" s="32"/>
      <c r="L856" s="9"/>
      <c r="M856" s="9"/>
      <c r="N856" s="9"/>
      <c r="O856" s="10"/>
      <c r="P856" s="9"/>
      <c r="Q856" s="9"/>
      <c r="R856" s="9"/>
      <c r="S856" s="39"/>
      <c r="T856" s="39"/>
      <c r="V856" s="40"/>
    </row>
    <row r="857" spans="1:62" s="11" customFormat="1">
      <c r="A857" s="26">
        <v>122</v>
      </c>
      <c r="B857" s="26"/>
      <c r="C857" s="7" t="s">
        <v>1</v>
      </c>
      <c r="D857" s="36">
        <v>29.875606999999999</v>
      </c>
      <c r="E857" s="36">
        <v>12.028185000000001</v>
      </c>
      <c r="F857" s="36">
        <v>8.2821817E-5</v>
      </c>
      <c r="G857" s="36">
        <v>28.76285</v>
      </c>
      <c r="H857" s="36">
        <v>6.4018188</v>
      </c>
      <c r="I857" s="36"/>
      <c r="J857" s="36">
        <v>0.2225724</v>
      </c>
      <c r="K857" s="36">
        <v>2.4838027</v>
      </c>
      <c r="L857" s="38"/>
      <c r="M857" s="39">
        <f>LN(J857)</f>
        <v>-1.50250283704632</v>
      </c>
      <c r="N857" s="39">
        <f>LN(K857)</f>
        <v>0.90979073257524978</v>
      </c>
      <c r="O857" s="10"/>
      <c r="P857" s="40">
        <f t="array" ref="P857:Q858">LINEST(M857:M861,N857:N861,TRUE,TRUE)</f>
        <v>-0.50498347435233903</v>
      </c>
      <c r="Q857" s="40">
        <v>-1.0430798545434246</v>
      </c>
      <c r="R857" s="9"/>
      <c r="S857" s="41">
        <f>EXP(Q857)*$S$4^P857</f>
        <v>0.21780224241078702</v>
      </c>
      <c r="T857" s="41">
        <f>S857*SQRT(Q858^2+(LN($S$4))^2*P858^2+(P857/$S$4)^2*$T$4^2-2*LN($S$4)*AVERAGE(N857:N861)*P858^2)</f>
        <v>3.8577278411201686E-5</v>
      </c>
      <c r="V857" s="19"/>
      <c r="AN857" s="42"/>
      <c r="AO857" s="43"/>
      <c r="AP857" s="43"/>
      <c r="AQ857" s="43"/>
      <c r="AS857" s="44"/>
      <c r="AT857" s="45"/>
      <c r="AU857" s="45"/>
      <c r="AV857" s="45"/>
      <c r="AW857" s="45"/>
      <c r="AX857" s="45"/>
      <c r="AY857" s="45"/>
      <c r="AZ857" s="45"/>
      <c r="BA857" s="45"/>
      <c r="BB857" s="45"/>
    </row>
    <row r="858" spans="1:62" s="11" customFormat="1">
      <c r="A858" s="26">
        <v>122</v>
      </c>
      <c r="B858" s="26"/>
      <c r="C858" s="7" t="s">
        <v>2</v>
      </c>
      <c r="D858" s="36">
        <v>26.78725</v>
      </c>
      <c r="E858" s="36">
        <v>10.76863</v>
      </c>
      <c r="F858" s="36">
        <v>7.5532730000000005E-5</v>
      </c>
      <c r="G858" s="36">
        <v>26.039997</v>
      </c>
      <c r="H858" s="36">
        <v>5.7913202000000004</v>
      </c>
      <c r="I858" s="36"/>
      <c r="J858" s="36">
        <v>0.22240056999999999</v>
      </c>
      <c r="K858" s="36">
        <v>2.4875351999999999</v>
      </c>
      <c r="L858" s="38"/>
      <c r="M858" s="39">
        <f t="shared" ref="M858:M861" si="241">LN(J858)</f>
        <v>-1.5032751536593538</v>
      </c>
      <c r="N858" s="39">
        <f t="shared" ref="N858:N861" si="242">LN(K858)</f>
        <v>0.91129234070425869</v>
      </c>
      <c r="O858" s="10"/>
      <c r="P858" s="40">
        <v>1.5726751018484404E-3</v>
      </c>
      <c r="Q858" s="40">
        <v>1.435396805097835E-3</v>
      </c>
      <c r="R858" s="9"/>
      <c r="S858" s="39"/>
      <c r="T858" s="39"/>
      <c r="V858" s="46"/>
      <c r="Y858" s="43"/>
      <c r="AB858" s="43"/>
      <c r="AE858" s="43"/>
    </row>
    <row r="859" spans="1:62" s="11" customFormat="1">
      <c r="A859" s="26">
        <v>122</v>
      </c>
      <c r="B859" s="26"/>
      <c r="C859" s="7" t="s">
        <v>3</v>
      </c>
      <c r="D859" s="36">
        <v>24.100559000000001</v>
      </c>
      <c r="E859" s="36">
        <v>9.6750351000000006</v>
      </c>
      <c r="F859" s="36">
        <v>6.3998548999999995E-5</v>
      </c>
      <c r="G859" s="36">
        <v>23.590768000000001</v>
      </c>
      <c r="H859" s="36">
        <v>5.2429300000000003</v>
      </c>
      <c r="I859" s="36"/>
      <c r="J859" s="36">
        <v>0.22224483</v>
      </c>
      <c r="K859" s="36">
        <v>2.4910079000000001</v>
      </c>
      <c r="L859" s="38"/>
      <c r="M859" s="39">
        <f t="shared" si="241"/>
        <v>-1.5039756669509281</v>
      </c>
      <c r="N859" s="39">
        <f t="shared" si="242"/>
        <v>0.91268740769211598</v>
      </c>
      <c r="O859" s="10"/>
      <c r="P859" s="47">
        <f>ABS(P858/P857)</f>
        <v>3.1143100353243388E-3</v>
      </c>
      <c r="Q859" s="47">
        <f>ABS(Q858/Q857)</f>
        <v>1.3761140135585639E-3</v>
      </c>
      <c r="R859" s="9"/>
      <c r="S859" s="39"/>
      <c r="T859" s="39"/>
      <c r="V859" s="46"/>
      <c r="W859" s="48"/>
      <c r="Y859" s="48"/>
      <c r="Z859" s="48"/>
      <c r="AB859" s="48"/>
      <c r="AC859" s="48"/>
      <c r="AE859" s="48"/>
      <c r="AF859" s="48"/>
      <c r="AM859" s="48"/>
      <c r="AN859" s="48"/>
      <c r="AR859" s="49"/>
      <c r="BA859" s="43"/>
      <c r="BB859" s="43"/>
    </row>
    <row r="860" spans="1:62" s="11" customFormat="1">
      <c r="A860" s="26">
        <v>122</v>
      </c>
      <c r="B860" s="26"/>
      <c r="C860" s="7" t="s">
        <v>4</v>
      </c>
      <c r="D860" s="36">
        <v>20.503402000000001</v>
      </c>
      <c r="E860" s="36">
        <v>8.2173850999999996</v>
      </c>
      <c r="F860" s="36">
        <v>4.2291727000000001E-5</v>
      </c>
      <c r="G860" s="36">
        <v>20.170088</v>
      </c>
      <c r="H860" s="36">
        <v>4.4790061000000003</v>
      </c>
      <c r="I860" s="36"/>
      <c r="J860" s="36">
        <v>0.22206145999999999</v>
      </c>
      <c r="K860" s="36">
        <v>2.4951319999999999</v>
      </c>
      <c r="L860" s="38"/>
      <c r="M860" s="39">
        <f t="shared" si="241"/>
        <v>-1.5048010885780276</v>
      </c>
      <c r="N860" s="39">
        <f t="shared" si="242"/>
        <v>0.91434163361564214</v>
      </c>
      <c r="O860" s="10"/>
      <c r="R860" s="9"/>
      <c r="S860" s="39"/>
      <c r="T860" s="39"/>
      <c r="V860" s="46"/>
      <c r="W860" s="51"/>
      <c r="Y860" s="51"/>
      <c r="Z860" s="51"/>
      <c r="AB860" s="51"/>
      <c r="AC860" s="51"/>
      <c r="AE860" s="51"/>
      <c r="AF860" s="51"/>
      <c r="AK860" s="52"/>
      <c r="AL860" s="52"/>
      <c r="AM860" s="53"/>
      <c r="AN860" s="53"/>
      <c r="AO860" s="53"/>
      <c r="AP860" s="53"/>
      <c r="AQ860" s="53"/>
    </row>
    <row r="861" spans="1:62" s="11" customFormat="1">
      <c r="A861" s="26">
        <v>122</v>
      </c>
      <c r="B861" s="26"/>
      <c r="C861" s="7" t="s">
        <v>5</v>
      </c>
      <c r="D861" s="36">
        <v>18.222196</v>
      </c>
      <c r="E861" s="36">
        <v>7.2951893999999999</v>
      </c>
      <c r="F861" s="36">
        <v>2.2163359999999999E-5</v>
      </c>
      <c r="G861" s="36">
        <v>17.968879999999999</v>
      </c>
      <c r="H861" s="36">
        <v>3.9879842000000001</v>
      </c>
      <c r="I861" s="36"/>
      <c r="J861" s="36">
        <v>0.22193805</v>
      </c>
      <c r="K861" s="36">
        <v>2.4978446999999999</v>
      </c>
      <c r="L861" s="54"/>
      <c r="M861" s="39">
        <f t="shared" si="241"/>
        <v>-1.5053569901067392</v>
      </c>
      <c r="N861" s="39">
        <f t="shared" si="242"/>
        <v>0.91542824003497913</v>
      </c>
      <c r="O861" s="10"/>
      <c r="R861" s="9"/>
      <c r="S861" s="39"/>
      <c r="T861" s="39"/>
      <c r="V861" s="46"/>
      <c r="W861" s="51"/>
      <c r="Y861" s="51"/>
      <c r="Z861" s="51"/>
      <c r="AB861" s="51"/>
      <c r="AC861" s="51"/>
      <c r="AE861" s="51"/>
      <c r="AF861" s="51"/>
      <c r="AK861" s="52"/>
      <c r="AL861" s="52"/>
      <c r="AM861" s="53"/>
      <c r="AN861" s="53"/>
      <c r="AO861" s="53"/>
      <c r="AP861" s="53"/>
      <c r="AQ861" s="53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</row>
    <row r="862" spans="1:62" s="11" customFormat="1">
      <c r="A862" s="6"/>
      <c r="B862" s="7"/>
      <c r="C862" s="7"/>
      <c r="D862" s="36"/>
      <c r="E862" s="36"/>
      <c r="F862" s="36"/>
      <c r="G862" s="36"/>
      <c r="H862" s="36"/>
      <c r="I862" s="36"/>
      <c r="J862" s="36"/>
      <c r="K862" s="36"/>
      <c r="L862" s="9"/>
      <c r="M862" s="9"/>
      <c r="N862" s="9"/>
      <c r="O862" s="9"/>
      <c r="P862" s="9"/>
      <c r="Q862" s="9"/>
      <c r="R862" s="9"/>
      <c r="S862" s="56"/>
      <c r="T862" s="56"/>
      <c r="V862" s="9"/>
    </row>
    <row r="863" spans="1:62" s="11" customFormat="1">
      <c r="A863" s="26">
        <v>123</v>
      </c>
      <c r="B863" s="31">
        <v>43669</v>
      </c>
      <c r="C863" s="26" t="s">
        <v>0</v>
      </c>
      <c r="D863" s="33">
        <v>1.1844595000000001E-3</v>
      </c>
      <c r="E863" s="32">
        <v>4.6471678999999999E-4</v>
      </c>
      <c r="F863" s="33">
        <v>1.0356585999999999E-4</v>
      </c>
      <c r="G863" s="32">
        <v>1.4150723E-3</v>
      </c>
      <c r="H863" s="32">
        <v>2.9674572E-4</v>
      </c>
      <c r="I863" s="32"/>
      <c r="J863" s="32"/>
      <c r="K863" s="32"/>
      <c r="L863" s="9"/>
      <c r="M863" s="9"/>
      <c r="N863" s="9"/>
      <c r="O863" s="10"/>
      <c r="P863" s="9"/>
      <c r="Q863" s="9"/>
      <c r="R863" s="9"/>
      <c r="S863" s="39"/>
      <c r="T863" s="39"/>
      <c r="V863" s="40"/>
    </row>
    <row r="864" spans="1:62" s="11" customFormat="1">
      <c r="A864" s="26">
        <v>123</v>
      </c>
      <c r="B864" s="26"/>
      <c r="C864" s="7" t="s">
        <v>1</v>
      </c>
      <c r="D864" s="36">
        <v>29.222742</v>
      </c>
      <c r="E864" s="36">
        <v>11.761628</v>
      </c>
      <c r="F864" s="36">
        <v>6.5725424999999994E-5</v>
      </c>
      <c r="G864" s="36">
        <v>28.206192999999999</v>
      </c>
      <c r="H864" s="36">
        <v>6.2769849999999998</v>
      </c>
      <c r="I864" s="36"/>
      <c r="J864" s="36">
        <v>0.22253911000000001</v>
      </c>
      <c r="K864" s="36">
        <v>2.4845853999999998</v>
      </c>
      <c r="L864" s="38"/>
      <c r="M864" s="39">
        <f>LN(J864)</f>
        <v>-1.5026524175416078</v>
      </c>
      <c r="N864" s="39">
        <f>LN(K864)</f>
        <v>0.91010580458279866</v>
      </c>
      <c r="O864" s="10"/>
      <c r="P864" s="40">
        <f t="array" ref="P864:Q865">LINEST(M864:M868,N864:N868,TRUE,TRUE)</f>
        <v>-0.50563585791214827</v>
      </c>
      <c r="Q864" s="40">
        <v>-1.0424829177152533</v>
      </c>
      <c r="R864" s="9"/>
      <c r="S864" s="41">
        <f>EXP(Q864)*$S$4^P864</f>
        <v>0.2177968897076786</v>
      </c>
      <c r="T864" s="41">
        <f>S864*SQRT(Q865^2+(LN($S$4))^2*P865^2+(P864/$S$4)^2*$T$4^2-2*LN($S$4)*AVERAGE(N864:N868)*P865^2)</f>
        <v>4.3660179672184336E-5</v>
      </c>
      <c r="V864" s="19"/>
      <c r="AN864" s="42"/>
      <c r="AO864" s="43"/>
      <c r="AP864" s="43"/>
      <c r="AQ864" s="43"/>
      <c r="AS864" s="44"/>
      <c r="AT864" s="45"/>
      <c r="AU864" s="45"/>
      <c r="AV864" s="45"/>
      <c r="AW864" s="45"/>
      <c r="AX864" s="45"/>
      <c r="AY864" s="45"/>
      <c r="AZ864" s="45"/>
      <c r="BA864" s="45"/>
      <c r="BB864" s="45"/>
    </row>
    <row r="865" spans="1:62" s="11" customFormat="1">
      <c r="A865" s="26">
        <v>123</v>
      </c>
      <c r="B865" s="26"/>
      <c r="C865" s="7" t="s">
        <v>2</v>
      </c>
      <c r="D865" s="36">
        <v>27.759398000000001</v>
      </c>
      <c r="E865" s="36">
        <v>11.162284</v>
      </c>
      <c r="F865" s="33">
        <v>8.1257219000000004E-5</v>
      </c>
      <c r="G865" s="36">
        <v>26.984316</v>
      </c>
      <c r="H865" s="36">
        <v>6.0021275000000003</v>
      </c>
      <c r="I865" s="36"/>
      <c r="J865" s="36">
        <v>0.22243019999999999</v>
      </c>
      <c r="K865" s="36">
        <v>2.4868945</v>
      </c>
      <c r="L865" s="38"/>
      <c r="M865" s="39">
        <f t="shared" ref="M865:M868" si="243">LN(J865)</f>
        <v>-1.5031419344576165</v>
      </c>
      <c r="N865" s="39">
        <f t="shared" ref="N865:N868" si="244">LN(K865)</f>
        <v>0.91103474333443635</v>
      </c>
      <c r="O865" s="10"/>
      <c r="P865" s="40">
        <v>2.802308310235627E-3</v>
      </c>
      <c r="Q865" s="40">
        <v>2.5571129222748206E-3</v>
      </c>
      <c r="R865" s="9"/>
      <c r="S865" s="39"/>
      <c r="T865" s="39"/>
      <c r="V865" s="46"/>
      <c r="Y865" s="43"/>
      <c r="AB865" s="43"/>
      <c r="AE865" s="43"/>
    </row>
    <row r="866" spans="1:62" s="11" customFormat="1">
      <c r="A866" s="26">
        <v>123</v>
      </c>
      <c r="B866" s="26"/>
      <c r="C866" s="7" t="s">
        <v>3</v>
      </c>
      <c r="D866" s="36">
        <v>24.144183999999999</v>
      </c>
      <c r="E866" s="36">
        <v>9.6954375000000006</v>
      </c>
      <c r="F866" s="33">
        <v>5.7453135999999999E-5</v>
      </c>
      <c r="G866" s="36">
        <v>23.636099999999999</v>
      </c>
      <c r="H866" s="36">
        <v>5.2537593999999999</v>
      </c>
      <c r="I866" s="36"/>
      <c r="J866" s="36">
        <v>0.22227675</v>
      </c>
      <c r="K866" s="36">
        <v>2.4902669999999998</v>
      </c>
      <c r="L866" s="38"/>
      <c r="M866" s="39">
        <f t="shared" si="243"/>
        <v>-1.5038320518757957</v>
      </c>
      <c r="N866" s="39">
        <f t="shared" si="244"/>
        <v>0.9123899336436696</v>
      </c>
      <c r="O866" s="10"/>
      <c r="P866" s="47">
        <f>ABS(P865/P864)</f>
        <v>5.5421471131553218E-3</v>
      </c>
      <c r="Q866" s="47">
        <f>ABS(Q865/Q864)</f>
        <v>2.4529063055336105E-3</v>
      </c>
      <c r="R866" s="9"/>
      <c r="S866" s="39"/>
      <c r="T866" s="39"/>
      <c r="V866" s="46"/>
      <c r="W866" s="48"/>
      <c r="Y866" s="48"/>
      <c r="Z866" s="48"/>
      <c r="AB866" s="48"/>
      <c r="AC866" s="48"/>
      <c r="AE866" s="48"/>
      <c r="AF866" s="48"/>
      <c r="AM866" s="48"/>
      <c r="AN866" s="48"/>
      <c r="AR866" s="49"/>
      <c r="BA866" s="43"/>
      <c r="BB866" s="43"/>
    </row>
    <row r="867" spans="1:62" s="11" customFormat="1">
      <c r="A867" s="26">
        <v>123</v>
      </c>
      <c r="B867" s="26"/>
      <c r="C867" s="7" t="s">
        <v>4</v>
      </c>
      <c r="D867" s="36">
        <v>21.895712</v>
      </c>
      <c r="E867" s="36">
        <v>8.7810713000000007</v>
      </c>
      <c r="F867" s="33">
        <v>4.4614687000000003E-5</v>
      </c>
      <c r="G867" s="36">
        <v>21.542176000000001</v>
      </c>
      <c r="H867" s="36">
        <v>4.7852256999999998</v>
      </c>
      <c r="I867" s="36"/>
      <c r="J867" s="36">
        <v>0.22213221</v>
      </c>
      <c r="K867" s="36">
        <v>2.4935320999999999</v>
      </c>
      <c r="L867" s="38"/>
      <c r="M867" s="39">
        <f t="shared" si="243"/>
        <v>-1.5044825338332097</v>
      </c>
      <c r="N867" s="39">
        <f t="shared" si="244"/>
        <v>0.91370021939220236</v>
      </c>
      <c r="O867" s="10"/>
      <c r="P867" s="50"/>
      <c r="Q867" s="50"/>
      <c r="R867" s="9"/>
      <c r="S867" s="39"/>
      <c r="T867" s="39"/>
      <c r="V867" s="46"/>
      <c r="W867" s="51"/>
      <c r="Y867" s="51"/>
      <c r="Z867" s="51"/>
      <c r="AB867" s="51"/>
      <c r="AC867" s="51"/>
      <c r="AE867" s="51"/>
      <c r="AF867" s="51"/>
      <c r="AK867" s="52"/>
      <c r="AL867" s="52"/>
      <c r="AM867" s="53"/>
      <c r="AN867" s="53"/>
      <c r="AO867" s="53"/>
      <c r="AP867" s="53"/>
      <c r="AQ867" s="53"/>
    </row>
    <row r="868" spans="1:62" s="11" customFormat="1">
      <c r="A868" s="26">
        <v>123</v>
      </c>
      <c r="B868" s="26"/>
      <c r="C868" s="7" t="s">
        <v>5</v>
      </c>
      <c r="D868" s="36">
        <v>18.686606000000001</v>
      </c>
      <c r="E868" s="36">
        <v>7.4822787000000002</v>
      </c>
      <c r="F868" s="36">
        <v>3.2617329000000003E-5</v>
      </c>
      <c r="G868" s="36">
        <v>18.458828</v>
      </c>
      <c r="H868" s="36">
        <v>4.0970744999999997</v>
      </c>
      <c r="I868" s="36"/>
      <c r="J868" s="36">
        <v>0.22195724999999999</v>
      </c>
      <c r="K868" s="36">
        <v>2.4974538000000002</v>
      </c>
      <c r="L868" s="54"/>
      <c r="M868" s="39">
        <f t="shared" si="243"/>
        <v>-1.5052704832209398</v>
      </c>
      <c r="N868" s="39">
        <f t="shared" si="244"/>
        <v>0.91527173287097374</v>
      </c>
      <c r="O868" s="10"/>
      <c r="R868" s="9"/>
      <c r="S868" s="39"/>
      <c r="T868" s="39"/>
      <c r="V868" s="46"/>
      <c r="W868" s="51"/>
      <c r="Y868" s="51"/>
      <c r="Z868" s="51"/>
      <c r="AB868" s="51"/>
      <c r="AC868" s="51"/>
      <c r="AE868" s="51"/>
      <c r="AF868" s="51"/>
      <c r="AK868" s="52"/>
      <c r="AL868" s="52"/>
      <c r="AM868" s="53"/>
      <c r="AN868" s="53"/>
      <c r="AO868" s="53"/>
      <c r="AP868" s="53"/>
      <c r="AQ868" s="53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</row>
    <row r="869" spans="1:62" s="11" customFormat="1">
      <c r="A869" s="6"/>
      <c r="B869" s="7"/>
      <c r="C869" s="7"/>
      <c r="D869" s="36"/>
      <c r="E869" s="36"/>
      <c r="F869" s="36"/>
      <c r="G869" s="36"/>
      <c r="H869" s="36"/>
      <c r="I869" s="36"/>
      <c r="J869" s="36"/>
      <c r="K869" s="36"/>
      <c r="L869" s="9"/>
      <c r="M869" s="9"/>
      <c r="N869" s="9"/>
      <c r="O869" s="9"/>
      <c r="P869" s="9"/>
      <c r="Q869" s="9"/>
      <c r="R869" s="9"/>
      <c r="S869" s="56"/>
      <c r="T869" s="56"/>
      <c r="V869" s="9"/>
    </row>
    <row r="870" spans="1:62" s="11" customFormat="1">
      <c r="A870" s="26">
        <v>124</v>
      </c>
      <c r="B870" s="31">
        <v>43670</v>
      </c>
      <c r="C870" s="26" t="s">
        <v>0</v>
      </c>
      <c r="D870" s="33">
        <v>3.2704307999999998E-3</v>
      </c>
      <c r="E870" s="32">
        <v>1.2791056E-3</v>
      </c>
      <c r="F870" s="33">
        <v>2.5699986999999999E-4</v>
      </c>
      <c r="G870" s="32">
        <v>7.5190904999999995E-4</v>
      </c>
      <c r="H870" s="32">
        <v>1.5688866000000001E-4</v>
      </c>
      <c r="I870" s="32"/>
      <c r="J870" s="32"/>
      <c r="K870" s="32"/>
      <c r="L870" s="9"/>
      <c r="M870" s="9"/>
      <c r="N870" s="9"/>
      <c r="O870" s="10"/>
      <c r="P870" s="9"/>
      <c r="Q870" s="9"/>
      <c r="R870" s="9"/>
      <c r="S870" s="39"/>
      <c r="T870" s="39"/>
      <c r="V870" s="40"/>
    </row>
    <row r="871" spans="1:62" s="11" customFormat="1">
      <c r="A871" s="26">
        <v>124</v>
      </c>
      <c r="B871" s="26"/>
      <c r="C871" s="7" t="s">
        <v>1</v>
      </c>
      <c r="D871" s="36">
        <v>36.450994000000001</v>
      </c>
      <c r="E871" s="36">
        <v>14.756322000000001</v>
      </c>
      <c r="F871" s="33">
        <v>-6.8024717000000006E-5</v>
      </c>
      <c r="G871" s="36">
        <v>33.996153999999997</v>
      </c>
      <c r="H871" s="36">
        <v>7.5865289000000002</v>
      </c>
      <c r="I871" s="36"/>
      <c r="J871" s="32">
        <v>0.22315847999999999</v>
      </c>
      <c r="K871" s="32">
        <v>2.4701955999999998</v>
      </c>
      <c r="L871" s="38"/>
      <c r="M871" s="39">
        <f>LN(J871)</f>
        <v>-1.4998730872845039</v>
      </c>
      <c r="N871" s="39">
        <f>LN(K871)</f>
        <v>0.90429733778790156</v>
      </c>
      <c r="O871" s="10"/>
      <c r="P871" s="40">
        <f t="array" ref="P871:Q872">LINEST(M871:M875,N871:N875,TRUE,TRUE)</f>
        <v>-0.49796454111968669</v>
      </c>
      <c r="Q871" s="40">
        <v>-1.0495507026478439</v>
      </c>
      <c r="R871" s="9"/>
      <c r="S871" s="41">
        <f>EXP(Q871)*$S$4^P871</f>
        <v>0.21784928250439281</v>
      </c>
      <c r="T871" s="41">
        <f>S871*SQRT(Q872^2+(LN($S$4))^2*P872^2+(P871/$S$4)^2*$T$4^2-2*LN($S$4)*AVERAGE(N871:N875)*P872^2)</f>
        <v>5.1518330402922792E-5</v>
      </c>
      <c r="V871" s="19"/>
      <c r="AN871" s="42"/>
      <c r="AO871" s="43"/>
      <c r="AP871" s="43"/>
      <c r="AQ871" s="43"/>
      <c r="AS871" s="44"/>
      <c r="AT871" s="45"/>
      <c r="AU871" s="45"/>
      <c r="AV871" s="45"/>
      <c r="AW871" s="45"/>
      <c r="AX871" s="45"/>
      <c r="AY871" s="45"/>
      <c r="AZ871" s="45"/>
      <c r="BA871" s="45"/>
      <c r="BB871" s="45"/>
    </row>
    <row r="872" spans="1:62" s="11" customFormat="1">
      <c r="A872" s="26">
        <v>124</v>
      </c>
      <c r="B872" s="26"/>
      <c r="C872" s="7" t="s">
        <v>2</v>
      </c>
      <c r="D872" s="36">
        <v>35.455945999999997</v>
      </c>
      <c r="E872" s="36">
        <v>14.341513000000001</v>
      </c>
      <c r="F872" s="33">
        <v>-5.4275828000000003E-5</v>
      </c>
      <c r="G872" s="36">
        <v>33.499749999999999</v>
      </c>
      <c r="H872" s="36">
        <v>7.4727657000000001</v>
      </c>
      <c r="I872" s="36"/>
      <c r="J872" s="32">
        <v>0.22306929</v>
      </c>
      <c r="K872" s="32">
        <v>2.4722613</v>
      </c>
      <c r="L872" s="38"/>
      <c r="M872" s="39">
        <f t="shared" ref="M872:M875" si="245">LN(J872)</f>
        <v>-1.5002728382959107</v>
      </c>
      <c r="N872" s="39">
        <f t="shared" ref="N872:N875" si="246">LN(K872)</f>
        <v>0.90513323789267763</v>
      </c>
      <c r="O872" s="10"/>
      <c r="P872" s="40">
        <v>3.7061411465567125E-3</v>
      </c>
      <c r="Q872" s="40">
        <v>3.3598150271119225E-3</v>
      </c>
      <c r="R872" s="9"/>
      <c r="S872" s="39"/>
      <c r="T872" s="39"/>
      <c r="V872" s="46"/>
      <c r="Y872" s="43"/>
      <c r="AB872" s="43"/>
      <c r="AE872" s="43"/>
    </row>
    <row r="873" spans="1:62" s="11" customFormat="1">
      <c r="A873" s="26">
        <v>124</v>
      </c>
      <c r="B873" s="26"/>
      <c r="C873" s="7" t="s">
        <v>3</v>
      </c>
      <c r="D873" s="36">
        <v>33.314537000000001</v>
      </c>
      <c r="E873" s="36">
        <v>13.459828999999999</v>
      </c>
      <c r="F873" s="33">
        <v>-5.2213085999999998E-5</v>
      </c>
      <c r="G873" s="36">
        <v>31.887067999999999</v>
      </c>
      <c r="H873" s="36">
        <v>7.1090460000000002</v>
      </c>
      <c r="I873" s="36"/>
      <c r="J873" s="32">
        <v>0.22294443999999999</v>
      </c>
      <c r="K873" s="32">
        <v>2.4751110000000001</v>
      </c>
      <c r="L873" s="38"/>
      <c r="M873" s="39">
        <f t="shared" si="245"/>
        <v>-1.5008326865465957</v>
      </c>
      <c r="N873" s="39">
        <f t="shared" si="246"/>
        <v>0.90628524349983886</v>
      </c>
      <c r="O873" s="10"/>
      <c r="P873" s="47">
        <f>ABS(P872/P871)</f>
        <v>7.442580425954335E-3</v>
      </c>
      <c r="Q873" s="47">
        <f>ABS(Q872/Q871)</f>
        <v>3.2011936332715144E-3</v>
      </c>
      <c r="R873" s="9"/>
      <c r="S873" s="39"/>
      <c r="T873" s="39"/>
      <c r="V873" s="46"/>
      <c r="W873" s="48"/>
      <c r="Y873" s="48"/>
      <c r="Z873" s="48"/>
      <c r="AB873" s="48"/>
      <c r="AC873" s="48"/>
      <c r="AE873" s="48"/>
      <c r="AF873" s="48"/>
      <c r="AM873" s="48"/>
      <c r="AN873" s="48"/>
      <c r="AR873" s="49"/>
      <c r="BA873" s="43"/>
      <c r="BB873" s="43"/>
    </row>
    <row r="874" spans="1:62" s="11" customFormat="1">
      <c r="A874" s="26">
        <v>124</v>
      </c>
      <c r="B874" s="26"/>
      <c r="C874" s="7" t="s">
        <v>4</v>
      </c>
      <c r="D874" s="36">
        <v>30.383617999999998</v>
      </c>
      <c r="E874" s="36">
        <v>12.259035000000001</v>
      </c>
      <c r="F874" s="33">
        <v>-5.9415664999999999E-5</v>
      </c>
      <c r="G874" s="36">
        <v>29.425073000000001</v>
      </c>
      <c r="H874" s="36">
        <v>6.5556817000000001</v>
      </c>
      <c r="I874" s="36"/>
      <c r="J874" s="32">
        <v>0.22279229</v>
      </c>
      <c r="K874" s="32">
        <v>2.4784687999999999</v>
      </c>
      <c r="L874" s="38"/>
      <c r="M874" s="39">
        <f t="shared" si="245"/>
        <v>-1.5015153765547058</v>
      </c>
      <c r="N874" s="39">
        <f t="shared" si="246"/>
        <v>0.90764095014023105</v>
      </c>
      <c r="O874" s="10"/>
      <c r="P874" s="50"/>
      <c r="Q874" s="50"/>
      <c r="R874" s="9"/>
      <c r="S874" s="39"/>
      <c r="T874" s="39"/>
      <c r="V874" s="46"/>
      <c r="W874" s="51"/>
      <c r="Y874" s="51"/>
      <c r="Z874" s="51"/>
      <c r="AB874" s="51"/>
      <c r="AC874" s="51"/>
      <c r="AE874" s="51"/>
      <c r="AF874" s="51"/>
      <c r="AK874" s="52"/>
      <c r="AL874" s="52"/>
      <c r="AM874" s="53"/>
      <c r="AN874" s="53"/>
      <c r="AO874" s="53"/>
      <c r="AP874" s="53"/>
      <c r="AQ874" s="53"/>
    </row>
    <row r="875" spans="1:62" s="11" customFormat="1">
      <c r="A875" s="26">
        <v>124</v>
      </c>
      <c r="B875" s="26"/>
      <c r="C875" s="7" t="s">
        <v>5</v>
      </c>
      <c r="D875" s="36">
        <v>26.351751</v>
      </c>
      <c r="E875" s="36">
        <v>10.613624</v>
      </c>
      <c r="F875" s="33">
        <v>-8.2270677999999998E-5</v>
      </c>
      <c r="G875" s="36">
        <v>25.779754000000001</v>
      </c>
      <c r="H875" s="36">
        <v>5.7383933999999996</v>
      </c>
      <c r="I875" s="36"/>
      <c r="J875" s="32">
        <v>0.22259254000000001</v>
      </c>
      <c r="K875" s="32">
        <v>2.4828358000000001</v>
      </c>
      <c r="L875" s="54"/>
      <c r="M875" s="39">
        <f t="shared" si="245"/>
        <v>-1.5024123537301193</v>
      </c>
      <c r="N875" s="39">
        <f t="shared" si="246"/>
        <v>0.90940137465752935</v>
      </c>
      <c r="O875" s="10"/>
      <c r="R875" s="9"/>
      <c r="S875" s="39"/>
      <c r="T875" s="39"/>
      <c r="V875" s="46"/>
      <c r="W875" s="51"/>
      <c r="Y875" s="51"/>
      <c r="Z875" s="51"/>
      <c r="AB875" s="51"/>
      <c r="AC875" s="51"/>
      <c r="AE875" s="51"/>
      <c r="AF875" s="51"/>
      <c r="AK875" s="52"/>
      <c r="AL875" s="52"/>
      <c r="AM875" s="53"/>
      <c r="AN875" s="53"/>
      <c r="AO875" s="53"/>
      <c r="AP875" s="53"/>
      <c r="AQ875" s="53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</row>
    <row r="876" spans="1:62" s="11" customFormat="1">
      <c r="A876" s="6"/>
      <c r="B876" s="7"/>
      <c r="C876" s="7"/>
      <c r="D876" s="36"/>
      <c r="E876" s="36"/>
      <c r="F876" s="36"/>
      <c r="G876" s="36"/>
      <c r="H876" s="36"/>
      <c r="I876" s="36"/>
      <c r="J876" s="36"/>
      <c r="K876" s="36"/>
      <c r="L876" s="9"/>
      <c r="M876" s="9"/>
      <c r="N876" s="9"/>
      <c r="O876" s="9"/>
      <c r="P876" s="9"/>
      <c r="Q876" s="9"/>
      <c r="R876" s="9"/>
      <c r="S876" s="56"/>
      <c r="T876" s="56"/>
      <c r="V876" s="9"/>
    </row>
    <row r="877" spans="1:62" s="11" customFormat="1">
      <c r="A877" s="26">
        <v>125</v>
      </c>
      <c r="B877" s="31">
        <v>43670</v>
      </c>
      <c r="C877" s="26" t="s">
        <v>0</v>
      </c>
      <c r="D877" s="33">
        <v>3.2704307999999998E-3</v>
      </c>
      <c r="E877" s="32">
        <v>1.2791056E-3</v>
      </c>
      <c r="F877" s="33">
        <v>2.5699986999999999E-4</v>
      </c>
      <c r="G877" s="32">
        <v>7.5190904999999995E-4</v>
      </c>
      <c r="H877" s="32">
        <v>1.5688866000000001E-4</v>
      </c>
      <c r="I877" s="32"/>
      <c r="J877" s="32"/>
      <c r="K877" s="32"/>
      <c r="L877" s="9"/>
      <c r="M877" s="9"/>
      <c r="N877" s="9"/>
      <c r="O877" s="10"/>
      <c r="P877" s="9"/>
      <c r="Q877" s="9"/>
      <c r="R877" s="9"/>
      <c r="S877" s="39"/>
      <c r="T877" s="39"/>
      <c r="V877" s="40"/>
    </row>
    <row r="878" spans="1:62" s="11" customFormat="1">
      <c r="A878" s="26">
        <v>125</v>
      </c>
      <c r="B878" s="26"/>
      <c r="C878" s="7" t="s">
        <v>1</v>
      </c>
      <c r="D878" s="36">
        <v>37.558712999999997</v>
      </c>
      <c r="E878" s="36">
        <v>15.194115999999999</v>
      </c>
      <c r="F878" s="33">
        <v>-4.5495516000000002E-5</v>
      </c>
      <c r="G878" s="36">
        <v>34.692599999999999</v>
      </c>
      <c r="H878" s="36">
        <v>7.7394793999999996</v>
      </c>
      <c r="I878" s="36"/>
      <c r="J878" s="32">
        <v>0.22308720000000001</v>
      </c>
      <c r="K878" s="32">
        <v>2.4719291999999999</v>
      </c>
      <c r="L878" s="38"/>
      <c r="M878" s="39">
        <f>LN(J878)</f>
        <v>-1.5001925525647333</v>
      </c>
      <c r="N878" s="39">
        <f>LN(K878)</f>
        <v>0.90499889840859038</v>
      </c>
      <c r="O878" s="10"/>
      <c r="P878" s="40">
        <f t="array" ref="P878:Q879">LINEST(M878:M882,N878:N882,TRUE,TRUE)</f>
        <v>-0.49704016908947796</v>
      </c>
      <c r="Q878" s="40">
        <v>-1.0503632983684801</v>
      </c>
      <c r="R878" s="9"/>
      <c r="S878" s="41">
        <f>EXP(Q878)*$S$4^P878</f>
        <v>0.21786410449444565</v>
      </c>
      <c r="T878" s="41">
        <f>S878*SQRT(Q879^2+(LN($S$4))^2*P879^2+(P878/$S$4)^2*$T$4^2-2*LN($S$4)*AVERAGE(N878:N882)*P879^2)</f>
        <v>4.6784408514571696E-5</v>
      </c>
      <c r="V878" s="19"/>
      <c r="AN878" s="42"/>
      <c r="AO878" s="43"/>
      <c r="AP878" s="43"/>
      <c r="AQ878" s="43"/>
      <c r="AS878" s="44"/>
      <c r="AT878" s="45"/>
      <c r="AU878" s="45"/>
      <c r="AV878" s="45"/>
      <c r="AW878" s="45"/>
      <c r="AX878" s="45"/>
      <c r="AY878" s="45"/>
      <c r="AZ878" s="45"/>
      <c r="BA878" s="45"/>
      <c r="BB878" s="45"/>
    </row>
    <row r="879" spans="1:62" s="11" customFormat="1">
      <c r="A879" s="26">
        <v>125</v>
      </c>
      <c r="B879" s="26"/>
      <c r="C879" s="7" t="s">
        <v>2</v>
      </c>
      <c r="D879" s="36">
        <v>36.297660999999998</v>
      </c>
      <c r="E879" s="36">
        <v>14.669231999999999</v>
      </c>
      <c r="F879" s="33">
        <v>-4.6749884999999997E-5</v>
      </c>
      <c r="G879" s="36">
        <v>34.057676999999998</v>
      </c>
      <c r="H879" s="36">
        <v>7.5941017000000004</v>
      </c>
      <c r="I879" s="36"/>
      <c r="J879" s="32">
        <v>0.22297761999999999</v>
      </c>
      <c r="K879" s="32">
        <v>2.4744085</v>
      </c>
      <c r="L879" s="38"/>
      <c r="M879" s="39">
        <f t="shared" ref="M879:M882" si="247">LN(J879)</f>
        <v>-1.5006838713026887</v>
      </c>
      <c r="N879" s="39">
        <f t="shared" ref="N879:N882" si="248">LN(K879)</f>
        <v>0.90600137755902699</v>
      </c>
      <c r="O879" s="10"/>
      <c r="P879" s="40">
        <v>3.0886770565837674E-3</v>
      </c>
      <c r="Q879" s="40">
        <v>2.8027866417360903E-3</v>
      </c>
      <c r="R879" s="9"/>
      <c r="S879" s="39"/>
      <c r="T879" s="39"/>
      <c r="V879" s="46"/>
      <c r="Y879" s="43"/>
      <c r="AB879" s="43"/>
      <c r="AE879" s="43"/>
    </row>
    <row r="880" spans="1:62" s="11" customFormat="1">
      <c r="A880" s="26">
        <v>125</v>
      </c>
      <c r="B880" s="26"/>
      <c r="C880" s="7" t="s">
        <v>3</v>
      </c>
      <c r="D880" s="36">
        <v>32.813383000000002</v>
      </c>
      <c r="E880" s="36">
        <v>13.242718</v>
      </c>
      <c r="F880" s="33">
        <v>-4.7220774999999999E-5</v>
      </c>
      <c r="G880" s="36">
        <v>31.275369999999999</v>
      </c>
      <c r="H880" s="36">
        <v>6.9690402000000002</v>
      </c>
      <c r="I880" s="36"/>
      <c r="J880" s="32">
        <v>0.22282814000000001</v>
      </c>
      <c r="K880" s="32">
        <v>2.4778490999999998</v>
      </c>
      <c r="L880" s="38"/>
      <c r="M880" s="39">
        <f t="shared" si="247"/>
        <v>-1.5013544772885867</v>
      </c>
      <c r="N880" s="39">
        <f t="shared" si="248"/>
        <v>0.90739088546894375</v>
      </c>
      <c r="O880" s="10"/>
      <c r="P880" s="47">
        <f>ABS(P879/P878)</f>
        <v>6.2141397188116175E-3</v>
      </c>
      <c r="Q880" s="47">
        <f>ABS(Q879/Q878)</f>
        <v>2.6683973498404161E-3</v>
      </c>
      <c r="R880" s="9"/>
      <c r="S880" s="39"/>
      <c r="T880" s="39"/>
      <c r="V880" s="46"/>
      <c r="W880" s="48"/>
      <c r="Y880" s="48"/>
      <c r="Z880" s="48"/>
      <c r="AB880" s="48"/>
      <c r="AC880" s="48"/>
      <c r="AE880" s="48"/>
      <c r="AF880" s="48"/>
      <c r="AM880" s="48"/>
      <c r="AN880" s="48"/>
      <c r="AR880" s="49"/>
      <c r="BA880" s="43"/>
      <c r="BB880" s="43"/>
    </row>
    <row r="881" spans="1:62" s="11" customFormat="1">
      <c r="A881" s="26">
        <v>125</v>
      </c>
      <c r="B881" s="26"/>
      <c r="C881" s="7" t="s">
        <v>4</v>
      </c>
      <c r="D881" s="36">
        <v>30.322092999999999</v>
      </c>
      <c r="E881" s="36">
        <v>12.221568</v>
      </c>
      <c r="F881" s="33">
        <v>-6.3221417999999993E-5</v>
      </c>
      <c r="G881" s="36">
        <v>29.199641</v>
      </c>
      <c r="H881" s="36">
        <v>6.5022263000000002</v>
      </c>
      <c r="I881" s="36"/>
      <c r="J881" s="32">
        <v>0.22268122000000001</v>
      </c>
      <c r="K881" s="32">
        <v>2.4810428</v>
      </c>
      <c r="L881" s="38"/>
      <c r="M881" s="39">
        <f t="shared" si="247"/>
        <v>-1.5020140369679886</v>
      </c>
      <c r="N881" s="39">
        <f t="shared" si="248"/>
        <v>0.90867895566928936</v>
      </c>
      <c r="O881" s="10"/>
      <c r="P881" s="50"/>
      <c r="Q881" s="50"/>
      <c r="R881" s="9"/>
      <c r="S881" s="39"/>
      <c r="T881" s="39"/>
      <c r="V881" s="46"/>
      <c r="W881" s="51"/>
      <c r="Y881" s="51"/>
      <c r="Z881" s="51"/>
      <c r="AB881" s="51"/>
      <c r="AC881" s="51"/>
      <c r="AE881" s="51"/>
      <c r="AF881" s="51"/>
      <c r="AK881" s="52"/>
      <c r="AL881" s="52"/>
      <c r="AM881" s="53"/>
      <c r="AN881" s="53"/>
      <c r="AO881" s="53"/>
      <c r="AP881" s="53"/>
      <c r="AQ881" s="53"/>
    </row>
    <row r="882" spans="1:62" s="11" customFormat="1">
      <c r="A882" s="26">
        <v>125</v>
      </c>
      <c r="B882" s="26"/>
      <c r="C882" s="7" t="s">
        <v>5</v>
      </c>
      <c r="D882" s="36">
        <v>27.371551</v>
      </c>
      <c r="E882" s="36">
        <v>11.016457000000001</v>
      </c>
      <c r="F882" s="33">
        <v>-6.9094864000000003E-5</v>
      </c>
      <c r="G882" s="36">
        <v>26.596225</v>
      </c>
      <c r="H882" s="36">
        <v>5.9182132000000003</v>
      </c>
      <c r="I882" s="36"/>
      <c r="J882" s="32">
        <v>0.22252058999999999</v>
      </c>
      <c r="K882" s="32">
        <v>2.4846124000000001</v>
      </c>
      <c r="L882" s="54"/>
      <c r="M882" s="39">
        <f t="shared" si="247"/>
        <v>-1.5027356423314988</v>
      </c>
      <c r="N882" s="39">
        <f t="shared" si="248"/>
        <v>0.91011667152796261</v>
      </c>
      <c r="O882" s="10"/>
      <c r="R882" s="9"/>
      <c r="S882" s="39"/>
      <c r="T882" s="39"/>
      <c r="V882" s="46"/>
      <c r="W882" s="51"/>
      <c r="Y882" s="51"/>
      <c r="Z882" s="51"/>
      <c r="AB882" s="51"/>
      <c r="AC882" s="51"/>
      <c r="AE882" s="51"/>
      <c r="AF882" s="51"/>
      <c r="AK882" s="52"/>
      <c r="AL882" s="52"/>
      <c r="AM882" s="53"/>
      <c r="AN882" s="53"/>
      <c r="AO882" s="53"/>
      <c r="AP882" s="53"/>
      <c r="AQ882" s="53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</row>
    <row r="883" spans="1:62" s="11" customFormat="1">
      <c r="A883" s="6"/>
      <c r="B883" s="7"/>
      <c r="C883" s="7"/>
      <c r="D883" s="36"/>
      <c r="E883" s="36"/>
      <c r="F883" s="36"/>
      <c r="G883" s="36"/>
      <c r="H883" s="36"/>
      <c r="I883" s="36"/>
      <c r="J883" s="36"/>
      <c r="K883" s="36"/>
      <c r="L883" s="9"/>
      <c r="M883" s="9"/>
      <c r="N883" s="9"/>
      <c r="O883" s="9"/>
      <c r="P883" s="9"/>
      <c r="Q883" s="9"/>
      <c r="R883" s="9"/>
      <c r="S883" s="56"/>
      <c r="T883" s="56"/>
      <c r="V883" s="9"/>
    </row>
    <row r="884" spans="1:62" s="11" customFormat="1">
      <c r="A884" s="26">
        <v>126</v>
      </c>
      <c r="B884" s="31">
        <v>43670</v>
      </c>
      <c r="C884" s="26" t="s">
        <v>0</v>
      </c>
      <c r="D884" s="33">
        <v>3.2704307999999998E-3</v>
      </c>
      <c r="E884" s="32">
        <v>1.2791056E-3</v>
      </c>
      <c r="F884" s="33">
        <v>2.5699986999999999E-4</v>
      </c>
      <c r="G884" s="32">
        <v>7.5190904999999995E-4</v>
      </c>
      <c r="H884" s="32">
        <v>1.5688866000000001E-4</v>
      </c>
      <c r="I884" s="32"/>
      <c r="J884" s="32"/>
      <c r="K884" s="32"/>
      <c r="L884" s="9"/>
      <c r="M884" s="9"/>
      <c r="N884" s="9"/>
      <c r="O884" s="10"/>
      <c r="P884" s="9"/>
      <c r="Q884" s="9"/>
      <c r="R884" s="9"/>
      <c r="S884" s="39"/>
      <c r="T884" s="39"/>
      <c r="V884" s="40"/>
    </row>
    <row r="885" spans="1:62" s="11" customFormat="1">
      <c r="A885" s="26">
        <v>126</v>
      </c>
      <c r="B885" s="26"/>
      <c r="C885" s="7" t="s">
        <v>1</v>
      </c>
      <c r="D885" s="36">
        <v>38.004086999999998</v>
      </c>
      <c r="E885" s="36">
        <v>15.361317</v>
      </c>
      <c r="F885" s="33">
        <v>-4.9168571000000003E-5</v>
      </c>
      <c r="G885" s="36">
        <v>34.991461999999999</v>
      </c>
      <c r="H885" s="36">
        <v>7.8031158999999999</v>
      </c>
      <c r="I885" s="36"/>
      <c r="J885" s="32">
        <v>0.22300046000000001</v>
      </c>
      <c r="K885" s="32">
        <v>2.4740158000000001</v>
      </c>
      <c r="L885" s="38"/>
      <c r="M885" s="39">
        <f>LN(J885)</f>
        <v>-1.5005814447438768</v>
      </c>
      <c r="N885" s="39">
        <f>LN(K885)</f>
        <v>0.90584266036865813</v>
      </c>
      <c r="O885" s="10"/>
      <c r="P885" s="40">
        <f t="array" ref="P885:Q886">LINEST(M885:M889,N885:N889,TRUE,TRUE)</f>
        <v>-0.49749747623427715</v>
      </c>
      <c r="Q885" s="40">
        <v>-1.0499216724915263</v>
      </c>
      <c r="R885" s="9"/>
      <c r="S885" s="41">
        <f>EXP(Q885)*$S$4^P885</f>
        <v>0.21786540259126616</v>
      </c>
      <c r="T885" s="41">
        <f>S885*SQRT(Q886^2+(LN($S$4))^2*P886^2+(P885/$S$4)^2*$T$4^2-2*LN($S$4)*AVERAGE(N885:N889)*P886^2)</f>
        <v>4.0947935932085508E-5</v>
      </c>
      <c r="V885" s="19"/>
      <c r="AN885" s="42"/>
      <c r="AO885" s="43"/>
      <c r="AP885" s="43"/>
      <c r="AQ885" s="43"/>
      <c r="AS885" s="44"/>
      <c r="AT885" s="45"/>
      <c r="AU885" s="45"/>
      <c r="AV885" s="45"/>
      <c r="AW885" s="45"/>
      <c r="AX885" s="45"/>
      <c r="AY885" s="45"/>
      <c r="AZ885" s="45"/>
      <c r="BA885" s="45"/>
      <c r="BB885" s="45"/>
    </row>
    <row r="886" spans="1:62" s="11" customFormat="1">
      <c r="A886" s="26">
        <v>126</v>
      </c>
      <c r="B886" s="26"/>
      <c r="C886" s="7" t="s">
        <v>2</v>
      </c>
      <c r="D886" s="36">
        <v>36.949776</v>
      </c>
      <c r="E886" s="36">
        <v>14.922796999999999</v>
      </c>
      <c r="F886" s="33">
        <v>-2.5495498000000001E-5</v>
      </c>
      <c r="G886" s="36">
        <v>34.414319999999996</v>
      </c>
      <c r="H886" s="36">
        <v>7.6712743000000003</v>
      </c>
      <c r="I886" s="36"/>
      <c r="J886" s="32">
        <v>0.22290931</v>
      </c>
      <c r="K886" s="32">
        <v>2.4760648000000001</v>
      </c>
      <c r="L886" s="38"/>
      <c r="M886" s="39">
        <f t="shared" ref="M886:M889" si="249">LN(J886)</f>
        <v>-1.5009902718537629</v>
      </c>
      <c r="N886" s="39">
        <f t="shared" ref="N886:N889" si="250">LN(K886)</f>
        <v>0.90667052572383056</v>
      </c>
      <c r="O886" s="10"/>
      <c r="P886" s="40">
        <v>2.107091958814694E-3</v>
      </c>
      <c r="Q886" s="40">
        <v>1.9140898580505131E-3</v>
      </c>
      <c r="R886" s="9"/>
      <c r="S886" s="39"/>
      <c r="T886" s="39"/>
      <c r="V886" s="46"/>
      <c r="Y886" s="43"/>
      <c r="AB886" s="43"/>
      <c r="AE886" s="43"/>
    </row>
    <row r="887" spans="1:62" s="11" customFormat="1">
      <c r="A887" s="26">
        <v>126</v>
      </c>
      <c r="B887" s="26"/>
      <c r="C887" s="7" t="s">
        <v>3</v>
      </c>
      <c r="D887" s="36">
        <v>32.021144999999997</v>
      </c>
      <c r="E887" s="36">
        <v>12.909307</v>
      </c>
      <c r="F887" s="33">
        <v>-4.3990038000000001E-5</v>
      </c>
      <c r="G887" s="36">
        <v>30.4299</v>
      </c>
      <c r="H887" s="36">
        <v>6.7772155999999999</v>
      </c>
      <c r="I887" s="36"/>
      <c r="J887" s="32">
        <v>0.22271543999999999</v>
      </c>
      <c r="K887" s="32">
        <v>2.4804764000000001</v>
      </c>
      <c r="L887" s="38"/>
      <c r="M887" s="39">
        <f t="shared" si="249"/>
        <v>-1.5018603761836113</v>
      </c>
      <c r="N887" s="39">
        <f t="shared" si="250"/>
        <v>0.90845063850286156</v>
      </c>
      <c r="O887" s="10"/>
      <c r="P887" s="47">
        <f>ABS(P886/P885)</f>
        <v>4.2353822068887052E-3</v>
      </c>
      <c r="Q887" s="47">
        <f>ABS(Q886/Q885)</f>
        <v>1.8230787192993782E-3</v>
      </c>
      <c r="R887" s="9"/>
      <c r="S887" s="39"/>
      <c r="T887" s="39"/>
      <c r="V887" s="46"/>
      <c r="W887" s="48"/>
      <c r="Y887" s="48"/>
      <c r="Z887" s="48"/>
      <c r="AB887" s="48"/>
      <c r="AC887" s="48"/>
      <c r="AE887" s="48"/>
      <c r="AF887" s="48"/>
      <c r="AM887" s="48"/>
      <c r="AN887" s="48"/>
      <c r="AR887" s="49"/>
      <c r="BA887" s="43"/>
      <c r="BB887" s="43"/>
    </row>
    <row r="888" spans="1:62" s="11" customFormat="1">
      <c r="A888" s="26">
        <v>126</v>
      </c>
      <c r="B888" s="26"/>
      <c r="C888" s="7" t="s">
        <v>4</v>
      </c>
      <c r="D888" s="36">
        <v>29.091370999999999</v>
      </c>
      <c r="E888" s="36">
        <v>11.712618000000001</v>
      </c>
      <c r="F888" s="33">
        <v>-5.8593946000000001E-5</v>
      </c>
      <c r="G888" s="36">
        <v>27.959132</v>
      </c>
      <c r="H888" s="36">
        <v>6.2227549</v>
      </c>
      <c r="I888" s="36"/>
      <c r="J888" s="32">
        <v>0.22256572999999999</v>
      </c>
      <c r="K888" s="32">
        <v>2.4837734</v>
      </c>
      <c r="L888" s="38"/>
      <c r="M888" s="39">
        <f t="shared" si="249"/>
        <v>-1.5025328052721403</v>
      </c>
      <c r="N888" s="39">
        <f t="shared" si="250"/>
        <v>0.90977893607755733</v>
      </c>
      <c r="O888" s="10"/>
      <c r="R888" s="9"/>
      <c r="S888" s="39"/>
      <c r="T888" s="39"/>
      <c r="V888" s="46"/>
      <c r="W888" s="51"/>
      <c r="Y888" s="51"/>
      <c r="Z888" s="51"/>
      <c r="AB888" s="51"/>
      <c r="AC888" s="51"/>
      <c r="AE888" s="51"/>
      <c r="AF888" s="51"/>
      <c r="AK888" s="52"/>
      <c r="AL888" s="52"/>
      <c r="AM888" s="53"/>
      <c r="AN888" s="53"/>
      <c r="AO888" s="53"/>
      <c r="AP888" s="53"/>
      <c r="AQ888" s="53"/>
    </row>
    <row r="889" spans="1:62" s="11" customFormat="1">
      <c r="A889" s="26">
        <v>126</v>
      </c>
      <c r="B889" s="26"/>
      <c r="C889" s="7" t="s">
        <v>5</v>
      </c>
      <c r="D889" s="36">
        <v>26.106254</v>
      </c>
      <c r="E889" s="36">
        <v>10.495136</v>
      </c>
      <c r="F889" s="33">
        <v>-8.3432997999999993E-5</v>
      </c>
      <c r="G889" s="36">
        <v>25.317181999999999</v>
      </c>
      <c r="H889" s="36">
        <v>5.6305281000000003</v>
      </c>
      <c r="I889" s="36"/>
      <c r="J889" s="32">
        <v>0.22239938000000001</v>
      </c>
      <c r="K889" s="32">
        <v>2.4874654</v>
      </c>
      <c r="L889" s="54"/>
      <c r="M889" s="39">
        <f t="shared" si="249"/>
        <v>-1.5032805043793798</v>
      </c>
      <c r="N889" s="39">
        <f t="shared" si="250"/>
        <v>0.9112642804061335</v>
      </c>
      <c r="O889" s="10"/>
      <c r="R889" s="9"/>
      <c r="S889" s="39"/>
      <c r="T889" s="39"/>
      <c r="V889" s="46"/>
      <c r="W889" s="51"/>
      <c r="Y889" s="51"/>
      <c r="Z889" s="51"/>
      <c r="AB889" s="51"/>
      <c r="AC889" s="51"/>
      <c r="AE889" s="51"/>
      <c r="AF889" s="51"/>
      <c r="AK889" s="52"/>
      <c r="AL889" s="52"/>
      <c r="AM889" s="53"/>
      <c r="AN889" s="53"/>
      <c r="AO889" s="53"/>
      <c r="AP889" s="53"/>
      <c r="AQ889" s="53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</row>
    <row r="890" spans="1:62" s="11" customFormat="1">
      <c r="A890" s="6"/>
      <c r="B890" s="7"/>
      <c r="C890" s="7"/>
      <c r="D890" s="36"/>
      <c r="E890" s="36"/>
      <c r="F890" s="36"/>
      <c r="G890" s="36"/>
      <c r="H890" s="36"/>
      <c r="I890" s="36"/>
      <c r="J890" s="36"/>
      <c r="K890" s="36"/>
      <c r="L890" s="9"/>
      <c r="M890" s="9"/>
      <c r="N890" s="9"/>
      <c r="O890" s="9"/>
      <c r="P890" s="9"/>
      <c r="Q890" s="9"/>
      <c r="R890" s="9"/>
      <c r="S890" s="56"/>
      <c r="T890" s="56"/>
      <c r="V890" s="9"/>
    </row>
    <row r="891" spans="1:62" s="11" customFormat="1">
      <c r="A891" s="26">
        <v>127</v>
      </c>
      <c r="B891" s="31">
        <v>43670</v>
      </c>
      <c r="C891" s="26" t="s">
        <v>0</v>
      </c>
      <c r="D891" s="33">
        <v>3.2704307999999998E-3</v>
      </c>
      <c r="E891" s="32">
        <v>1.2791056E-3</v>
      </c>
      <c r="F891" s="33">
        <v>2.5699986999999999E-4</v>
      </c>
      <c r="G891" s="32">
        <v>7.5190904999999995E-4</v>
      </c>
      <c r="H891" s="32">
        <v>1.5688866000000001E-4</v>
      </c>
      <c r="I891" s="32"/>
      <c r="J891" s="32"/>
      <c r="K891" s="32"/>
      <c r="L891" s="9"/>
      <c r="M891" s="9"/>
      <c r="N891" s="9"/>
      <c r="O891" s="10"/>
      <c r="P891" s="9"/>
      <c r="Q891" s="9"/>
      <c r="R891" s="9"/>
      <c r="S891" s="39"/>
      <c r="T891" s="39"/>
      <c r="V891" s="40"/>
    </row>
    <row r="892" spans="1:62" s="11" customFormat="1">
      <c r="A892" s="26">
        <v>127</v>
      </c>
      <c r="B892" s="26"/>
      <c r="C892" s="7" t="s">
        <v>1</v>
      </c>
      <c r="D892" s="36">
        <v>38.421494000000003</v>
      </c>
      <c r="E892" s="36">
        <v>15.519638</v>
      </c>
      <c r="F892" s="33">
        <v>-5.3312793000000003E-5</v>
      </c>
      <c r="G892" s="36">
        <v>35.307656000000001</v>
      </c>
      <c r="H892" s="36">
        <v>7.8711409000000003</v>
      </c>
      <c r="I892" s="36"/>
      <c r="J892" s="32">
        <v>0.22293004999999999</v>
      </c>
      <c r="K892" s="32">
        <v>2.4756719999999999</v>
      </c>
      <c r="L892" s="38"/>
      <c r="M892" s="39">
        <f>LN(J892)</f>
        <v>-1.5008972338590245</v>
      </c>
      <c r="N892" s="39">
        <f>LN(K892)</f>
        <v>0.9065118743186007</v>
      </c>
      <c r="O892" s="10"/>
      <c r="P892" s="40">
        <f t="array" ref="P892:Q893">LINEST(M892:M896,N892:N896,TRUE,TRUE)</f>
        <v>-0.4992005284774374</v>
      </c>
      <c r="Q892" s="40">
        <v>-1.0483607352283619</v>
      </c>
      <c r="R892" s="9"/>
      <c r="S892" s="41">
        <f>EXP(Q892)*$S$4^P892</f>
        <v>0.21785199830507818</v>
      </c>
      <c r="T892" s="41">
        <f>S892*SQRT(Q893^2+(LN($S$4))^2*P893^2+(P892/$S$4)^2*$T$4^2-2*LN($S$4)*AVERAGE(N892:N896)*P893^2)</f>
        <v>4.3508874345154103E-5</v>
      </c>
      <c r="V892" s="19"/>
      <c r="AN892" s="42"/>
      <c r="AO892" s="43"/>
      <c r="AP892" s="43"/>
      <c r="AQ892" s="43"/>
      <c r="AS892" s="44"/>
      <c r="AT892" s="45"/>
      <c r="AU892" s="45"/>
      <c r="AV892" s="45"/>
      <c r="AW892" s="45"/>
      <c r="AX892" s="45"/>
      <c r="AY892" s="45"/>
      <c r="AZ892" s="45"/>
      <c r="BA892" s="45"/>
      <c r="BB892" s="45"/>
    </row>
    <row r="893" spans="1:62" s="11" customFormat="1">
      <c r="A893" s="26">
        <v>127</v>
      </c>
      <c r="B893" s="26"/>
      <c r="C893" s="7" t="s">
        <v>2</v>
      </c>
      <c r="D893" s="36">
        <v>36.332188000000002</v>
      </c>
      <c r="E893" s="36">
        <v>14.661231000000001</v>
      </c>
      <c r="F893" s="33">
        <v>-3.3939159999999999E-5</v>
      </c>
      <c r="G893" s="36">
        <v>33.882680999999998</v>
      </c>
      <c r="H893" s="36">
        <v>7.5497553999999996</v>
      </c>
      <c r="I893" s="36"/>
      <c r="J893" s="32">
        <v>0.22282034000000001</v>
      </c>
      <c r="K893" s="32">
        <v>2.4781181999999999</v>
      </c>
      <c r="L893" s="38"/>
      <c r="M893" s="39">
        <f t="shared" ref="M893:M896" si="251">LN(J893)</f>
        <v>-1.5013894824567893</v>
      </c>
      <c r="N893" s="39">
        <f t="shared" ref="N893:N896" si="252">LN(K893)</f>
        <v>0.90749948182722262</v>
      </c>
      <c r="O893" s="10"/>
      <c r="P893" s="40">
        <v>2.6223305337015907E-3</v>
      </c>
      <c r="Q893" s="40">
        <v>2.3839009562769552E-3</v>
      </c>
      <c r="R893" s="9"/>
      <c r="S893" s="39"/>
      <c r="T893" s="39"/>
      <c r="V893" s="46"/>
      <c r="Y893" s="43"/>
      <c r="AB893" s="43"/>
      <c r="AE893" s="43"/>
    </row>
    <row r="894" spans="1:62" s="11" customFormat="1">
      <c r="A894" s="26">
        <v>127</v>
      </c>
      <c r="B894" s="26"/>
      <c r="C894" s="7" t="s">
        <v>3</v>
      </c>
      <c r="D894" s="36">
        <v>33.006965000000001</v>
      </c>
      <c r="E894" s="36">
        <v>13.299234999999999</v>
      </c>
      <c r="F894" s="33">
        <v>-5.0603245E-5</v>
      </c>
      <c r="G894" s="36">
        <v>31.269817</v>
      </c>
      <c r="H894" s="36">
        <v>6.9624084000000002</v>
      </c>
      <c r="I894" s="36"/>
      <c r="J894" s="32">
        <v>0.22265589999999999</v>
      </c>
      <c r="K894" s="32">
        <v>2.4818690999999999</v>
      </c>
      <c r="L894" s="38"/>
      <c r="M894" s="39">
        <f t="shared" si="251"/>
        <v>-1.5021277485760725</v>
      </c>
      <c r="N894" s="39">
        <f t="shared" si="252"/>
        <v>0.90901194566559984</v>
      </c>
      <c r="O894" s="10"/>
      <c r="P894" s="47">
        <f>ABS(P893/P892)</f>
        <v>5.253060411814274E-3</v>
      </c>
      <c r="Q894" s="47">
        <f>ABS(Q893/Q892)</f>
        <v>2.2739319359930776E-3</v>
      </c>
      <c r="R894" s="9"/>
      <c r="S894" s="39"/>
      <c r="T894" s="39"/>
      <c r="V894" s="46"/>
      <c r="W894" s="48"/>
      <c r="Y894" s="48"/>
      <c r="Z894" s="48"/>
      <c r="AB894" s="48"/>
      <c r="AC894" s="48"/>
      <c r="AE894" s="48"/>
      <c r="AF894" s="48"/>
      <c r="AM894" s="48"/>
      <c r="AN894" s="48"/>
      <c r="AR894" s="49"/>
      <c r="BA894" s="43"/>
      <c r="BB894" s="43"/>
    </row>
    <row r="895" spans="1:62" s="11" customFormat="1">
      <c r="A895" s="26">
        <v>127</v>
      </c>
      <c r="B895" s="26"/>
      <c r="C895" s="7" t="s">
        <v>4</v>
      </c>
      <c r="D895" s="36">
        <v>29.114194999999999</v>
      </c>
      <c r="E895" s="36">
        <v>11.714283999999999</v>
      </c>
      <c r="F895" s="33">
        <v>-6.4421593000000001E-5</v>
      </c>
      <c r="G895" s="36">
        <v>27.915478</v>
      </c>
      <c r="H895" s="36">
        <v>6.2111650999999997</v>
      </c>
      <c r="I895" s="36"/>
      <c r="J895" s="32">
        <v>0.22249890999999999</v>
      </c>
      <c r="K895" s="32">
        <v>2.4853600999999998</v>
      </c>
      <c r="L895" s="38"/>
      <c r="M895" s="39">
        <f t="shared" si="251"/>
        <v>-1.5028330762642461</v>
      </c>
      <c r="N895" s="39">
        <f t="shared" si="252"/>
        <v>0.91041755850697126</v>
      </c>
      <c r="O895" s="10"/>
      <c r="P895" s="50"/>
      <c r="Q895" s="50"/>
      <c r="R895" s="9"/>
      <c r="S895" s="39"/>
      <c r="T895" s="39"/>
      <c r="V895" s="46"/>
      <c r="W895" s="51"/>
      <c r="Y895" s="51"/>
      <c r="Z895" s="51"/>
      <c r="AB895" s="51"/>
      <c r="AC895" s="51"/>
      <c r="AE895" s="51"/>
      <c r="AF895" s="51"/>
      <c r="AK895" s="52"/>
      <c r="AL895" s="52"/>
      <c r="AM895" s="53"/>
      <c r="AN895" s="53"/>
      <c r="AO895" s="53"/>
      <c r="AP895" s="53"/>
      <c r="AQ895" s="53"/>
    </row>
    <row r="896" spans="1:62" s="11" customFormat="1">
      <c r="A896" s="26">
        <v>127</v>
      </c>
      <c r="B896" s="26"/>
      <c r="C896" s="7" t="s">
        <v>5</v>
      </c>
      <c r="D896" s="36">
        <v>25.881276</v>
      </c>
      <c r="E896" s="36">
        <v>10.397759000000001</v>
      </c>
      <c r="F896" s="33">
        <v>-7.7290750999999995E-5</v>
      </c>
      <c r="G896" s="36">
        <v>25.042195</v>
      </c>
      <c r="H896" s="36">
        <v>5.5675474999999999</v>
      </c>
      <c r="I896" s="36"/>
      <c r="J896" s="32">
        <v>0.2223261</v>
      </c>
      <c r="K896" s="32">
        <v>2.4891337999999998</v>
      </c>
      <c r="L896" s="54"/>
      <c r="M896" s="39">
        <f t="shared" si="251"/>
        <v>-1.5036100559969898</v>
      </c>
      <c r="N896" s="39">
        <f t="shared" si="252"/>
        <v>0.91193477846935089</v>
      </c>
      <c r="O896" s="10"/>
      <c r="R896" s="9"/>
      <c r="S896" s="39"/>
      <c r="T896" s="39"/>
      <c r="V896" s="46"/>
      <c r="W896" s="51"/>
      <c r="Y896" s="51"/>
      <c r="Z896" s="51"/>
      <c r="AB896" s="51"/>
      <c r="AC896" s="51"/>
      <c r="AE896" s="51"/>
      <c r="AF896" s="51"/>
      <c r="AK896" s="52"/>
      <c r="AL896" s="52"/>
      <c r="AM896" s="53"/>
      <c r="AN896" s="53"/>
      <c r="AO896" s="53"/>
      <c r="AP896" s="53"/>
      <c r="AQ896" s="53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</row>
    <row r="897" spans="1:62" s="11" customFormat="1">
      <c r="A897" s="6"/>
      <c r="B897" s="7"/>
      <c r="C897" s="7"/>
      <c r="D897" s="36"/>
      <c r="E897" s="36"/>
      <c r="F897" s="36"/>
      <c r="G897" s="36"/>
      <c r="H897" s="36"/>
      <c r="I897" s="36"/>
      <c r="J897" s="36"/>
      <c r="K897" s="36"/>
      <c r="L897" s="9"/>
      <c r="M897" s="9"/>
      <c r="N897" s="9"/>
      <c r="O897" s="9"/>
      <c r="P897" s="9"/>
      <c r="Q897" s="9"/>
      <c r="R897" s="9"/>
      <c r="S897" s="56"/>
      <c r="T897" s="56"/>
      <c r="V897" s="9"/>
    </row>
    <row r="898" spans="1:62" s="11" customFormat="1">
      <c r="A898" s="26">
        <v>128</v>
      </c>
      <c r="B898" s="31">
        <v>43670</v>
      </c>
      <c r="C898" s="26" t="s">
        <v>0</v>
      </c>
      <c r="D898" s="33">
        <v>3.2704307999999998E-3</v>
      </c>
      <c r="E898" s="32">
        <v>1.2791056E-3</v>
      </c>
      <c r="F898" s="33">
        <v>2.5699986999999999E-4</v>
      </c>
      <c r="G898" s="32">
        <v>7.5190904999999995E-4</v>
      </c>
      <c r="H898" s="32">
        <v>1.5688866000000001E-4</v>
      </c>
      <c r="I898" s="32"/>
      <c r="J898" s="32"/>
      <c r="K898" s="32"/>
      <c r="L898" s="9"/>
      <c r="M898" s="9"/>
      <c r="N898" s="9"/>
      <c r="O898" s="10"/>
      <c r="P898" s="9"/>
      <c r="Q898" s="9"/>
      <c r="R898" s="9"/>
      <c r="S898" s="39"/>
      <c r="T898" s="39"/>
      <c r="V898" s="40"/>
    </row>
    <row r="899" spans="1:62" s="11" customFormat="1">
      <c r="A899" s="26">
        <v>128</v>
      </c>
      <c r="B899" s="26"/>
      <c r="C899" s="7" t="s">
        <v>1</v>
      </c>
      <c r="D899" s="36">
        <v>38.949565</v>
      </c>
      <c r="E899" s="36">
        <v>15.728453999999999</v>
      </c>
      <c r="F899" s="33">
        <v>-4.039158E-5</v>
      </c>
      <c r="G899" s="36">
        <v>35.660578000000001</v>
      </c>
      <c r="H899" s="36">
        <v>7.9486492000000002</v>
      </c>
      <c r="I899" s="36"/>
      <c r="J899" s="32">
        <v>0.22289729999999999</v>
      </c>
      <c r="K899" s="32">
        <v>2.4763787000000002</v>
      </c>
      <c r="L899" s="38"/>
      <c r="M899" s="39">
        <f>LN(J899)</f>
        <v>-1.5010441517188593</v>
      </c>
      <c r="N899" s="39">
        <f>LN(K899)</f>
        <v>0.90679729143066612</v>
      </c>
      <c r="O899" s="10"/>
      <c r="P899" s="40">
        <f t="array" ref="P899:Q900">LINEST(M899:M903,N899:N903,TRUE,TRUE)</f>
        <v>-0.49841028846871049</v>
      </c>
      <c r="Q899" s="40">
        <v>-1.0490751857898846</v>
      </c>
      <c r="R899" s="9"/>
      <c r="S899" s="41">
        <f>EXP(Q899)*$S$4^P899</f>
        <v>0.21786036304560194</v>
      </c>
      <c r="T899" s="41">
        <f>S899*SQRT(Q900^2+(LN($S$4))^2*P900^2+(P899/$S$4)^2*$T$4^2-2*LN($S$4)*AVERAGE(N899:N903)*P900^2)</f>
        <v>4.3514963989864967E-5</v>
      </c>
      <c r="V899" s="19"/>
      <c r="AN899" s="42"/>
      <c r="AO899" s="43"/>
      <c r="AP899" s="43"/>
      <c r="AQ899" s="43"/>
      <c r="AS899" s="44"/>
      <c r="AT899" s="45"/>
      <c r="AU899" s="45"/>
      <c r="AV899" s="45"/>
      <c r="AW899" s="45"/>
      <c r="AX899" s="45"/>
      <c r="AY899" s="45"/>
      <c r="AZ899" s="45"/>
      <c r="BA899" s="45"/>
      <c r="BB899" s="45"/>
    </row>
    <row r="900" spans="1:62" s="11" customFormat="1">
      <c r="A900" s="26">
        <v>128</v>
      </c>
      <c r="B900" s="26"/>
      <c r="C900" s="7" t="s">
        <v>2</v>
      </c>
      <c r="D900" s="36">
        <v>35.392980000000001</v>
      </c>
      <c r="E900" s="36">
        <v>14.273638999999999</v>
      </c>
      <c r="F900" s="33">
        <v>-4.4814139999999998E-5</v>
      </c>
      <c r="G900" s="36">
        <v>33.070171000000002</v>
      </c>
      <c r="H900" s="36">
        <v>7.3666261000000004</v>
      </c>
      <c r="I900" s="36"/>
      <c r="J900" s="32">
        <v>0.22275724999999999</v>
      </c>
      <c r="K900" s="32">
        <v>2.4796098999999998</v>
      </c>
      <c r="L900" s="38"/>
      <c r="M900" s="39">
        <f t="shared" ref="M900:M903" si="253">LN(J900)</f>
        <v>-1.501672665461669</v>
      </c>
      <c r="N900" s="39">
        <f t="shared" ref="N900:N903" si="254">LN(K900)</f>
        <v>0.90810124941710513</v>
      </c>
      <c r="O900" s="10"/>
      <c r="P900" s="40">
        <v>2.6535366990633725E-3</v>
      </c>
      <c r="Q900" s="40">
        <v>2.4132197798014147E-3</v>
      </c>
      <c r="R900" s="9"/>
      <c r="S900" s="39"/>
      <c r="T900" s="39"/>
      <c r="V900" s="46"/>
      <c r="Y900" s="43"/>
      <c r="AB900" s="43"/>
      <c r="AE900" s="43"/>
    </row>
    <row r="901" spans="1:62" s="11" customFormat="1">
      <c r="A901" s="26">
        <v>128</v>
      </c>
      <c r="B901" s="26"/>
      <c r="C901" s="7" t="s">
        <v>3</v>
      </c>
      <c r="D901" s="36">
        <v>32.131824000000002</v>
      </c>
      <c r="E901" s="36">
        <v>12.941666</v>
      </c>
      <c r="F901" s="33">
        <v>-5.0406655999999999E-5</v>
      </c>
      <c r="G901" s="36">
        <v>30.475632000000001</v>
      </c>
      <c r="H901" s="36">
        <v>6.7842972000000001</v>
      </c>
      <c r="I901" s="36"/>
      <c r="J901" s="32">
        <v>0.22261359</v>
      </c>
      <c r="K901" s="32">
        <v>2.4828255000000001</v>
      </c>
      <c r="L901" s="38"/>
      <c r="M901" s="39">
        <f t="shared" si="253"/>
        <v>-1.5023177907913041</v>
      </c>
      <c r="N901" s="39">
        <f t="shared" si="254"/>
        <v>0.90939722616677343</v>
      </c>
      <c r="O901" s="10"/>
      <c r="P901" s="47">
        <f>ABS(P900/P899)</f>
        <v>5.3240006485740067E-3</v>
      </c>
      <c r="Q901" s="47">
        <f>ABS(Q900/Q899)</f>
        <v>2.300330626907755E-3</v>
      </c>
      <c r="R901" s="9"/>
      <c r="S901" s="39"/>
      <c r="T901" s="39"/>
      <c r="V901" s="46"/>
      <c r="W901" s="48"/>
      <c r="Y901" s="48"/>
      <c r="Z901" s="48"/>
      <c r="AB901" s="48"/>
      <c r="AC901" s="48"/>
      <c r="AE901" s="48"/>
      <c r="AF901" s="48"/>
      <c r="AM901" s="48"/>
      <c r="AN901" s="48"/>
      <c r="AR901" s="49"/>
      <c r="BA901" s="43"/>
      <c r="BB901" s="43"/>
    </row>
    <row r="902" spans="1:62" s="11" customFormat="1">
      <c r="A902" s="26">
        <v>128</v>
      </c>
      <c r="B902" s="26"/>
      <c r="C902" s="7" t="s">
        <v>4</v>
      </c>
      <c r="D902" s="36">
        <v>29.605713999999999</v>
      </c>
      <c r="E902" s="36">
        <v>11.908415</v>
      </c>
      <c r="F902" s="33">
        <v>-6.8715664999999994E-5</v>
      </c>
      <c r="G902" s="36">
        <v>28.373657000000001</v>
      </c>
      <c r="H902" s="36">
        <v>6.3121103999999999</v>
      </c>
      <c r="I902" s="36"/>
      <c r="J902" s="32">
        <v>0.22246365000000001</v>
      </c>
      <c r="K902" s="32">
        <v>2.4861205000000002</v>
      </c>
      <c r="L902" s="38"/>
      <c r="M902" s="39">
        <f t="shared" si="253"/>
        <v>-1.5029915615088196</v>
      </c>
      <c r="N902" s="39">
        <f t="shared" si="254"/>
        <v>0.91072346335388155</v>
      </c>
      <c r="O902" s="10"/>
      <c r="P902" s="50"/>
      <c r="Q902" s="50"/>
      <c r="R902" s="9"/>
      <c r="S902" s="39"/>
      <c r="T902" s="39"/>
      <c r="V902" s="46"/>
      <c r="W902" s="51"/>
      <c r="Y902" s="51"/>
      <c r="Z902" s="51"/>
      <c r="AB902" s="51"/>
      <c r="AC902" s="51"/>
      <c r="AE902" s="51"/>
      <c r="AF902" s="51"/>
      <c r="AK902" s="52"/>
      <c r="AL902" s="52"/>
      <c r="AM902" s="53"/>
      <c r="AN902" s="53"/>
      <c r="AO902" s="53"/>
      <c r="AP902" s="53"/>
      <c r="AQ902" s="53"/>
    </row>
    <row r="903" spans="1:62" s="11" customFormat="1">
      <c r="A903" s="26">
        <v>128</v>
      </c>
      <c r="B903" s="26"/>
      <c r="C903" s="7" t="s">
        <v>5</v>
      </c>
      <c r="D903" s="36">
        <v>25.881993000000001</v>
      </c>
      <c r="E903" s="36">
        <v>10.395810000000001</v>
      </c>
      <c r="F903" s="33">
        <v>-7.6725952999999995E-5</v>
      </c>
      <c r="G903" s="36">
        <v>25.028176999999999</v>
      </c>
      <c r="H903" s="36">
        <v>5.5638987999999996</v>
      </c>
      <c r="I903" s="36"/>
      <c r="J903" s="32">
        <v>0.22230515000000001</v>
      </c>
      <c r="K903" s="32">
        <v>2.4896625999999999</v>
      </c>
      <c r="L903" s="54"/>
      <c r="M903" s="39">
        <f t="shared" si="253"/>
        <v>-1.5037042913887464</v>
      </c>
      <c r="N903" s="39">
        <f t="shared" si="254"/>
        <v>0.91214719928735766</v>
      </c>
      <c r="O903" s="10"/>
      <c r="R903" s="9"/>
      <c r="S903" s="39"/>
      <c r="T903" s="39"/>
      <c r="V903" s="46"/>
      <c r="W903" s="51"/>
      <c r="Y903" s="51"/>
      <c r="Z903" s="51"/>
      <c r="AB903" s="51"/>
      <c r="AC903" s="51"/>
      <c r="AE903" s="51"/>
      <c r="AF903" s="51"/>
      <c r="AK903" s="52"/>
      <c r="AL903" s="52"/>
      <c r="AM903" s="53"/>
      <c r="AN903" s="53"/>
      <c r="AO903" s="53"/>
      <c r="AP903" s="53"/>
      <c r="AQ903" s="53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</row>
    <row r="904" spans="1:62" s="11" customFormat="1">
      <c r="A904" s="6"/>
      <c r="B904" s="7"/>
      <c r="C904" s="7"/>
      <c r="D904" s="36"/>
      <c r="E904" s="36"/>
      <c r="F904" s="36"/>
      <c r="G904" s="36"/>
      <c r="H904" s="36"/>
      <c r="I904" s="36"/>
      <c r="J904" s="36"/>
      <c r="K904" s="36"/>
      <c r="L904" s="9"/>
      <c r="M904" s="9"/>
      <c r="N904" s="9"/>
      <c r="O904" s="9"/>
      <c r="P904" s="9"/>
      <c r="Q904" s="9"/>
      <c r="R904" s="9"/>
      <c r="S904" s="56"/>
      <c r="T904" s="56"/>
      <c r="V904" s="9"/>
    </row>
    <row r="905" spans="1:62" s="11" customFormat="1">
      <c r="A905" s="26">
        <v>129</v>
      </c>
      <c r="B905" s="31">
        <v>43670</v>
      </c>
      <c r="C905" s="26" t="s">
        <v>0</v>
      </c>
      <c r="D905" s="33">
        <v>3.2704307999999998E-3</v>
      </c>
      <c r="E905" s="32">
        <v>1.2791056E-3</v>
      </c>
      <c r="F905" s="33">
        <v>2.5699986999999999E-4</v>
      </c>
      <c r="G905" s="32">
        <v>7.5190904999999995E-4</v>
      </c>
      <c r="H905" s="32">
        <v>1.5688866000000001E-4</v>
      </c>
      <c r="I905" s="32"/>
      <c r="J905" s="32"/>
      <c r="K905" s="32"/>
      <c r="L905" s="9"/>
      <c r="M905" s="9"/>
      <c r="N905" s="9"/>
      <c r="O905" s="10"/>
      <c r="P905" s="9"/>
      <c r="Q905" s="9"/>
      <c r="R905" s="9"/>
      <c r="S905" s="39"/>
      <c r="T905" s="39"/>
      <c r="V905" s="40"/>
    </row>
    <row r="906" spans="1:62" s="11" customFormat="1">
      <c r="A906" s="26">
        <v>129</v>
      </c>
      <c r="B906" s="26"/>
      <c r="C906" s="7" t="s">
        <v>1</v>
      </c>
      <c r="D906" s="36">
        <v>39.020729000000003</v>
      </c>
      <c r="E906" s="36">
        <v>15.750524</v>
      </c>
      <c r="F906" s="33">
        <v>-4.4769245999999997E-5</v>
      </c>
      <c r="G906" s="36">
        <v>35.880099000000001</v>
      </c>
      <c r="H906" s="36">
        <v>7.9959686999999997</v>
      </c>
      <c r="I906" s="36"/>
      <c r="J906" s="32">
        <v>0.22285247</v>
      </c>
      <c r="K906" s="32">
        <v>2.4774246999999998</v>
      </c>
      <c r="L906" s="38"/>
      <c r="M906" s="39">
        <f>LN(J906)</f>
        <v>-1.5012452959624161</v>
      </c>
      <c r="N906" s="39">
        <f>LN(K906)</f>
        <v>0.90721959321823598</v>
      </c>
      <c r="O906" s="10"/>
      <c r="P906" s="40">
        <f t="array" ref="P906:Q907">LINEST(M906:M910,N906:N910,TRUE,TRUE)</f>
        <v>-0.49862218299269156</v>
      </c>
      <c r="Q906" s="40">
        <v>-1.0488777794208208</v>
      </c>
      <c r="R906" s="9"/>
      <c r="S906" s="41">
        <f>EXP(Q906)*$S$4^P906</f>
        <v>0.217859391082073</v>
      </c>
      <c r="T906" s="41">
        <f>S906*SQRT(Q907^2+(LN($S$4))^2*P907^2+(P906/$S$4)^2*$T$4^2-2*LN($S$4)*AVERAGE(N906:N910)*P907^2)</f>
        <v>4.7515124034890806E-5</v>
      </c>
      <c r="V906" s="19"/>
      <c r="AN906" s="42"/>
      <c r="AO906" s="43"/>
      <c r="AP906" s="43"/>
      <c r="AQ906" s="43"/>
      <c r="AS906" s="44"/>
      <c r="AT906" s="45"/>
      <c r="AU906" s="45"/>
      <c r="AV906" s="45"/>
      <c r="AW906" s="45"/>
      <c r="AX906" s="45"/>
      <c r="AY906" s="45"/>
      <c r="AZ906" s="45"/>
      <c r="BA906" s="45"/>
      <c r="BB906" s="45"/>
    </row>
    <row r="907" spans="1:62" s="11" customFormat="1">
      <c r="A907" s="26">
        <v>129</v>
      </c>
      <c r="B907" s="26"/>
      <c r="C907" s="7" t="s">
        <v>2</v>
      </c>
      <c r="D907" s="36">
        <v>36.964070999999997</v>
      </c>
      <c r="E907" s="36">
        <v>14.906330000000001</v>
      </c>
      <c r="F907" s="33">
        <v>-3.0807354E-5</v>
      </c>
      <c r="G907" s="36">
        <v>34.505546000000002</v>
      </c>
      <c r="H907" s="36">
        <v>7.6860724999999999</v>
      </c>
      <c r="I907" s="36"/>
      <c r="J907" s="32">
        <v>0.22274885999999999</v>
      </c>
      <c r="K907" s="32">
        <v>2.4797592000000002</v>
      </c>
      <c r="L907" s="38"/>
      <c r="M907" s="39">
        <f t="shared" ref="M907:M910" si="255">LN(J907)</f>
        <v>-1.5017103304894324</v>
      </c>
      <c r="N907" s="39">
        <f t="shared" ref="N907:N910" si="256">LN(K907)</f>
        <v>0.9081614586885004</v>
      </c>
      <c r="O907" s="10"/>
      <c r="P907" s="40">
        <v>3.3515081284089883E-3</v>
      </c>
      <c r="Q907" s="40">
        <v>3.0486800513865949E-3</v>
      </c>
      <c r="R907" s="9"/>
      <c r="S907" s="39"/>
      <c r="T907" s="39"/>
      <c r="V907" s="46"/>
      <c r="Y907" s="43"/>
      <c r="AB907" s="43"/>
      <c r="AE907" s="43"/>
    </row>
    <row r="908" spans="1:62" s="11" customFormat="1">
      <c r="A908" s="26">
        <v>129</v>
      </c>
      <c r="B908" s="26"/>
      <c r="C908" s="7" t="s">
        <v>3</v>
      </c>
      <c r="D908" s="36">
        <v>32.881377000000001</v>
      </c>
      <c r="E908" s="36">
        <v>13.240879</v>
      </c>
      <c r="F908" s="33">
        <v>-4.9834806000000002E-5</v>
      </c>
      <c r="G908" s="36">
        <v>31.208203000000001</v>
      </c>
      <c r="H908" s="36">
        <v>6.9467198999999997</v>
      </c>
      <c r="I908" s="36"/>
      <c r="J908" s="32">
        <v>0.22259249</v>
      </c>
      <c r="K908" s="32">
        <v>2.4833303999999998</v>
      </c>
      <c r="L908" s="38"/>
      <c r="M908" s="39">
        <f t="shared" si="255"/>
        <v>-1.5024125783558215</v>
      </c>
      <c r="N908" s="39">
        <f t="shared" si="256"/>
        <v>0.90960056251460708</v>
      </c>
      <c r="O908" s="10"/>
      <c r="P908" s="47">
        <f>ABS(P907/P906)</f>
        <v>6.7215383565438205E-3</v>
      </c>
      <c r="Q908" s="47">
        <f>ABS(Q907/Q906)</f>
        <v>2.9066113432873403E-3</v>
      </c>
      <c r="R908" s="9"/>
      <c r="S908" s="39"/>
      <c r="T908" s="39"/>
      <c r="V908" s="46"/>
      <c r="W908" s="48"/>
      <c r="Y908" s="48"/>
      <c r="Z908" s="48"/>
      <c r="AB908" s="48"/>
      <c r="AC908" s="48"/>
      <c r="AE908" s="48"/>
      <c r="AF908" s="48"/>
      <c r="AM908" s="48"/>
      <c r="AN908" s="48"/>
      <c r="AR908" s="49"/>
      <c r="BA908" s="43"/>
      <c r="BB908" s="43"/>
    </row>
    <row r="909" spans="1:62" s="11" customFormat="1">
      <c r="A909" s="26">
        <v>129</v>
      </c>
      <c r="B909" s="26"/>
      <c r="C909" s="7" t="s">
        <v>4</v>
      </c>
      <c r="D909" s="36">
        <v>29.575108</v>
      </c>
      <c r="E909" s="36">
        <v>11.894469000000001</v>
      </c>
      <c r="F909" s="33">
        <v>-6.3782028000000004E-5</v>
      </c>
      <c r="G909" s="36">
        <v>28.390491999999998</v>
      </c>
      <c r="H909" s="36">
        <v>6.3155454000000004</v>
      </c>
      <c r="I909" s="36"/>
      <c r="J909" s="32">
        <v>0.22245239</v>
      </c>
      <c r="K909" s="32">
        <v>2.4864698000000001</v>
      </c>
      <c r="L909" s="38"/>
      <c r="M909" s="39">
        <f t="shared" si="255"/>
        <v>-1.5030421778003895</v>
      </c>
      <c r="N909" s="39">
        <f t="shared" si="256"/>
        <v>0.91086395351273264</v>
      </c>
      <c r="O909" s="10"/>
      <c r="P909" s="50"/>
      <c r="Q909" s="50"/>
      <c r="R909" s="9"/>
      <c r="S909" s="39"/>
      <c r="T909" s="39"/>
      <c r="V909" s="46"/>
      <c r="W909" s="51"/>
      <c r="Y909" s="51"/>
      <c r="Z909" s="51"/>
      <c r="AB909" s="51"/>
      <c r="AC909" s="51"/>
      <c r="AE909" s="51"/>
      <c r="AF909" s="51"/>
      <c r="AK909" s="52"/>
      <c r="AL909" s="52"/>
      <c r="AM909" s="53"/>
      <c r="AN909" s="53"/>
      <c r="AO909" s="53"/>
      <c r="AP909" s="53"/>
      <c r="AQ909" s="53"/>
    </row>
    <row r="910" spans="1:62" s="11" customFormat="1">
      <c r="A910" s="26">
        <v>129</v>
      </c>
      <c r="B910" s="26"/>
      <c r="C910" s="7" t="s">
        <v>5</v>
      </c>
      <c r="D910" s="36">
        <v>26.248304999999998</v>
      </c>
      <c r="E910" s="36">
        <v>10.54068</v>
      </c>
      <c r="F910" s="33">
        <v>-9.1096488999999994E-5</v>
      </c>
      <c r="G910" s="36">
        <v>25.424323000000001</v>
      </c>
      <c r="H910" s="36">
        <v>5.6513327999999996</v>
      </c>
      <c r="I910" s="36"/>
      <c r="J910" s="32">
        <v>0.22227991</v>
      </c>
      <c r="K910" s="32">
        <v>2.4902080999999998</v>
      </c>
      <c r="L910" s="54"/>
      <c r="M910" s="39">
        <f t="shared" si="255"/>
        <v>-1.5038178354652258</v>
      </c>
      <c r="N910" s="39">
        <f t="shared" si="256"/>
        <v>0.91236628128166797</v>
      </c>
      <c r="O910" s="10"/>
      <c r="R910" s="9"/>
      <c r="S910" s="39"/>
      <c r="T910" s="39"/>
      <c r="V910" s="46"/>
      <c r="W910" s="51"/>
      <c r="Y910" s="51"/>
      <c r="Z910" s="51"/>
      <c r="AB910" s="51"/>
      <c r="AC910" s="51"/>
      <c r="AE910" s="51"/>
      <c r="AF910" s="51"/>
      <c r="AK910" s="52"/>
      <c r="AL910" s="52"/>
      <c r="AM910" s="53"/>
      <c r="AN910" s="53"/>
      <c r="AO910" s="53"/>
      <c r="AP910" s="53"/>
      <c r="AQ910" s="53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</row>
    <row r="911" spans="1:62" s="11" customFormat="1">
      <c r="A911" s="6"/>
      <c r="B911" s="7"/>
      <c r="C911" s="7"/>
      <c r="D911" s="36"/>
      <c r="E911" s="36"/>
      <c r="F911" s="36"/>
      <c r="G911" s="36"/>
      <c r="H911" s="36"/>
      <c r="I911" s="36"/>
      <c r="J911" s="36"/>
      <c r="K911" s="36"/>
      <c r="L911" s="9"/>
      <c r="M911" s="9"/>
      <c r="N911" s="9"/>
      <c r="O911" s="9"/>
      <c r="P911" s="9"/>
      <c r="Q911" s="9"/>
      <c r="R911" s="9"/>
      <c r="S911" s="56"/>
      <c r="T911" s="56"/>
      <c r="V911" s="9"/>
    </row>
    <row r="912" spans="1:62" s="11" customFormat="1">
      <c r="A912" s="26">
        <v>130</v>
      </c>
      <c r="B912" s="31">
        <v>43671</v>
      </c>
      <c r="C912" s="26" t="s">
        <v>0</v>
      </c>
      <c r="D912" s="33">
        <v>3.2704307999999998E-3</v>
      </c>
      <c r="E912" s="32">
        <v>1.2791056E-3</v>
      </c>
      <c r="F912" s="33">
        <v>2.5699986999999999E-4</v>
      </c>
      <c r="G912" s="32">
        <v>7.5190904999999995E-4</v>
      </c>
      <c r="H912" s="32">
        <v>1.5688866000000001E-4</v>
      </c>
      <c r="I912" s="32"/>
      <c r="J912" s="32"/>
      <c r="K912" s="32"/>
      <c r="L912" s="9"/>
      <c r="M912" s="9"/>
      <c r="N912" s="9"/>
      <c r="O912" s="10"/>
      <c r="P912" s="9"/>
      <c r="Q912" s="9"/>
      <c r="R912" s="9"/>
      <c r="S912" s="39"/>
      <c r="T912" s="39"/>
      <c r="V912" s="40"/>
    </row>
    <row r="913" spans="1:62" s="11" customFormat="1">
      <c r="A913" s="26">
        <v>130</v>
      </c>
      <c r="B913" s="26"/>
      <c r="C913" s="7" t="s">
        <v>1</v>
      </c>
      <c r="D913" s="36">
        <v>34.488571999999998</v>
      </c>
      <c r="E913" s="36">
        <v>13.916978</v>
      </c>
      <c r="F913" s="33">
        <v>1.7322968E-4</v>
      </c>
      <c r="G913" s="36">
        <v>33.249208000000003</v>
      </c>
      <c r="H913" s="36">
        <v>7.4085504000000002</v>
      </c>
      <c r="I913" s="36"/>
      <c r="J913" s="32">
        <v>0.22281867999999999</v>
      </c>
      <c r="K913" s="32">
        <v>2.4781704000000002</v>
      </c>
      <c r="L913" s="38"/>
      <c r="M913" s="39">
        <f>LN(J913)</f>
        <v>-1.5013969324327812</v>
      </c>
      <c r="N913" s="39">
        <f>LN(K913)</f>
        <v>0.90752054597590937</v>
      </c>
      <c r="O913" s="10"/>
      <c r="P913" s="40">
        <f t="array" ref="P913:Q914">LINEST(M913:M917,N913:N917,TRUE,TRUE)</f>
        <v>-0.5047635385529825</v>
      </c>
      <c r="Q913" s="40">
        <v>-1.0433120363511572</v>
      </c>
      <c r="R913" s="9"/>
      <c r="S913" s="41">
        <f>EXP(Q913)*$S$4^P913</f>
        <v>0.21779730853664475</v>
      </c>
      <c r="T913" s="41">
        <f>S913*SQRT(Q914^2+(LN($S$4))^2*P914^2+(P913/$S$4)^2*$T$4^2-2*LN($S$4)*AVERAGE(N913:N917)*P914^2)</f>
        <v>3.6287257524097512E-5</v>
      </c>
      <c r="V913" s="19"/>
      <c r="AN913" s="42"/>
      <c r="AO913" s="43"/>
      <c r="AP913" s="43"/>
      <c r="AQ913" s="43"/>
      <c r="AS913" s="44"/>
      <c r="AT913" s="45"/>
      <c r="AU913" s="45"/>
      <c r="AV913" s="45"/>
      <c r="AW913" s="45"/>
      <c r="AX913" s="45"/>
      <c r="AY913" s="45"/>
      <c r="AZ913" s="45"/>
      <c r="BA913" s="45"/>
      <c r="BB913" s="45"/>
    </row>
    <row r="914" spans="1:62" s="11" customFormat="1">
      <c r="A914" s="26">
        <v>130</v>
      </c>
      <c r="B914" s="26"/>
      <c r="C914" s="7" t="s">
        <v>2</v>
      </c>
      <c r="D914" s="36">
        <v>31.399115999999999</v>
      </c>
      <c r="E914" s="36">
        <v>12.651315</v>
      </c>
      <c r="F914" s="33">
        <v>1.7538503999999999E-4</v>
      </c>
      <c r="G914" s="36">
        <v>30.652056999999999</v>
      </c>
      <c r="H914" s="36">
        <v>6.8247154999999999</v>
      </c>
      <c r="I914" s="36"/>
      <c r="J914" s="32">
        <v>0.22265112000000001</v>
      </c>
      <c r="K914" s="32">
        <v>2.4818872000000001</v>
      </c>
      <c r="L914" s="38"/>
      <c r="M914" s="39">
        <f t="shared" ref="M914:M917" si="257">LN(J914)</f>
        <v>-1.5021492169104371</v>
      </c>
      <c r="N914" s="39">
        <f t="shared" ref="N914:N917" si="258">LN(K914)</f>
        <v>0.90901923852967537</v>
      </c>
      <c r="O914" s="10"/>
      <c r="P914" s="40">
        <v>4.5522657414001329E-4</v>
      </c>
      <c r="Q914" s="40">
        <v>4.1438955333927347E-4</v>
      </c>
      <c r="R914" s="9"/>
      <c r="S914" s="39"/>
      <c r="T914" s="39"/>
      <c r="V914" s="46"/>
      <c r="Y914" s="43"/>
      <c r="AB914" s="43"/>
      <c r="AE914" s="43"/>
    </row>
    <row r="915" spans="1:62" s="11" customFormat="1">
      <c r="A915" s="26">
        <v>130</v>
      </c>
      <c r="B915" s="26"/>
      <c r="C915" s="7" t="s">
        <v>3</v>
      </c>
      <c r="D915" s="36">
        <v>27.758455000000001</v>
      </c>
      <c r="E915" s="36">
        <v>11.170066</v>
      </c>
      <c r="F915" s="33">
        <v>1.6172796E-4</v>
      </c>
      <c r="G915" s="36">
        <v>27.299022000000001</v>
      </c>
      <c r="H915" s="36">
        <v>6.0741997000000003</v>
      </c>
      <c r="I915" s="36"/>
      <c r="J915" s="32">
        <v>0.22250590000000001</v>
      </c>
      <c r="K915" s="32">
        <v>2.48508</v>
      </c>
      <c r="L915" s="38"/>
      <c r="M915" s="39">
        <f t="shared" si="257"/>
        <v>-1.5028016608734751</v>
      </c>
      <c r="N915" s="39">
        <f t="shared" si="258"/>
        <v>0.91030485218935708</v>
      </c>
      <c r="O915" s="10"/>
      <c r="P915" s="47">
        <f>ABS(P914/P913)</f>
        <v>9.0186104853179772E-4</v>
      </c>
      <c r="Q915" s="47">
        <f>ABS(Q914/Q913)</f>
        <v>3.9718659317738238E-4</v>
      </c>
      <c r="R915" s="9"/>
      <c r="S915" s="39"/>
      <c r="T915" s="39"/>
      <c r="V915" s="46"/>
      <c r="W915" s="48"/>
      <c r="Y915" s="48"/>
      <c r="Z915" s="48"/>
      <c r="AB915" s="48"/>
      <c r="AC915" s="48"/>
      <c r="AE915" s="48"/>
      <c r="AF915" s="48"/>
      <c r="AM915" s="48"/>
      <c r="AN915" s="48"/>
      <c r="AR915" s="49"/>
      <c r="BA915" s="43"/>
      <c r="BB915" s="43"/>
    </row>
    <row r="916" spans="1:62" s="11" customFormat="1">
      <c r="A916" s="26">
        <v>130</v>
      </c>
      <c r="B916" s="26"/>
      <c r="C916" s="7" t="s">
        <v>4</v>
      </c>
      <c r="D916" s="36">
        <v>24.879505000000002</v>
      </c>
      <c r="E916" s="36">
        <v>9.9984356000000005</v>
      </c>
      <c r="F916" s="36">
        <v>1.3970091E-4</v>
      </c>
      <c r="G916" s="36">
        <v>24.598286999999999</v>
      </c>
      <c r="H916" s="36">
        <v>5.4696509000000004</v>
      </c>
      <c r="I916" s="36"/>
      <c r="J916" s="36">
        <v>0.22235822</v>
      </c>
      <c r="K916" s="36">
        <v>2.4883592000000001</v>
      </c>
      <c r="L916" s="38"/>
      <c r="M916" s="39">
        <f t="shared" si="257"/>
        <v>-1.5034655939657859</v>
      </c>
      <c r="N916" s="39">
        <f t="shared" si="258"/>
        <v>0.91162353744650959</v>
      </c>
      <c r="O916" s="10"/>
      <c r="R916" s="9"/>
      <c r="S916" s="39"/>
      <c r="T916" s="39"/>
      <c r="V916" s="46"/>
      <c r="W916" s="51"/>
      <c r="Y916" s="51"/>
      <c r="Z916" s="51"/>
      <c r="AB916" s="51"/>
      <c r="AC916" s="51"/>
      <c r="AE916" s="51"/>
      <c r="AF916" s="51"/>
      <c r="AK916" s="52"/>
      <c r="AL916" s="52"/>
      <c r="AM916" s="53"/>
      <c r="AN916" s="53"/>
      <c r="AO916" s="53"/>
      <c r="AP916" s="53"/>
      <c r="AQ916" s="53"/>
    </row>
    <row r="917" spans="1:62" s="11" customFormat="1">
      <c r="A917" s="26">
        <v>130</v>
      </c>
      <c r="B917" s="26"/>
      <c r="C917" s="7" t="s">
        <v>5</v>
      </c>
      <c r="D917" s="36">
        <v>22.054887000000001</v>
      </c>
      <c r="E917" s="36">
        <v>8.8511856000000009</v>
      </c>
      <c r="F917" s="36">
        <v>1.2651858000000001E-4</v>
      </c>
      <c r="G917" s="36">
        <v>21.886483999999999</v>
      </c>
      <c r="H917" s="36">
        <v>4.8632968999999999</v>
      </c>
      <c r="I917" s="36"/>
      <c r="J917" s="36">
        <v>0.22220492999999999</v>
      </c>
      <c r="K917" s="36">
        <v>2.4917533999999999</v>
      </c>
      <c r="L917" s="54"/>
      <c r="M917" s="39">
        <f t="shared" si="257"/>
        <v>-1.5041552148040183</v>
      </c>
      <c r="N917" s="39">
        <f t="shared" si="258"/>
        <v>0.91298663936735702</v>
      </c>
      <c r="O917" s="10"/>
      <c r="R917" s="9"/>
      <c r="S917" s="39"/>
      <c r="T917" s="39"/>
      <c r="V917" s="46"/>
      <c r="W917" s="51"/>
      <c r="Y917" s="51"/>
      <c r="Z917" s="51"/>
      <c r="AB917" s="51"/>
      <c r="AC917" s="51"/>
      <c r="AE917" s="51"/>
      <c r="AF917" s="51"/>
      <c r="AK917" s="52"/>
      <c r="AL917" s="52"/>
      <c r="AM917" s="53"/>
      <c r="AN917" s="53"/>
      <c r="AO917" s="53"/>
      <c r="AP917" s="53"/>
      <c r="AQ917" s="53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</row>
    <row r="918" spans="1:62" s="11" customFormat="1">
      <c r="A918" s="6"/>
      <c r="B918" s="7"/>
      <c r="C918" s="7"/>
      <c r="D918" s="36"/>
      <c r="E918" s="36"/>
      <c r="F918" s="36"/>
      <c r="G918" s="36"/>
      <c r="H918" s="36"/>
      <c r="I918" s="36"/>
      <c r="J918" s="36"/>
      <c r="K918" s="36"/>
      <c r="L918" s="9"/>
      <c r="M918" s="9"/>
      <c r="N918" s="9"/>
      <c r="O918" s="9"/>
      <c r="P918" s="9"/>
      <c r="Q918" s="9"/>
      <c r="R918" s="9"/>
      <c r="S918" s="56"/>
      <c r="T918" s="56"/>
      <c r="V918" s="9"/>
    </row>
    <row r="919" spans="1:62" s="11" customFormat="1">
      <c r="A919" s="26">
        <v>131</v>
      </c>
      <c r="B919" s="31">
        <v>43671</v>
      </c>
      <c r="C919" s="26" t="s">
        <v>0</v>
      </c>
      <c r="D919" s="33">
        <v>3.2704307999999998E-3</v>
      </c>
      <c r="E919" s="32">
        <v>1.2791056E-3</v>
      </c>
      <c r="F919" s="33">
        <v>2.5699986999999999E-4</v>
      </c>
      <c r="G919" s="32">
        <v>7.5190904999999995E-4</v>
      </c>
      <c r="H919" s="32">
        <v>1.5688866000000001E-4</v>
      </c>
      <c r="I919" s="32"/>
      <c r="J919" s="32"/>
      <c r="K919" s="32"/>
      <c r="L919" s="9"/>
      <c r="M919" s="9"/>
      <c r="N919" s="9"/>
      <c r="O919" s="10"/>
      <c r="P919" s="9"/>
      <c r="Q919" s="9"/>
      <c r="R919" s="9"/>
      <c r="S919" s="39"/>
      <c r="T919" s="39"/>
      <c r="V919" s="40"/>
    </row>
    <row r="920" spans="1:62" s="11" customFormat="1">
      <c r="A920" s="26">
        <v>131</v>
      </c>
      <c r="B920" s="26"/>
      <c r="C920" s="7" t="s">
        <v>1</v>
      </c>
      <c r="D920" s="36">
        <v>33.894866</v>
      </c>
      <c r="E920" s="36">
        <v>13.694813</v>
      </c>
      <c r="F920" s="33">
        <v>1.9003345000000001E-4</v>
      </c>
      <c r="G920" s="36">
        <v>32.766863000000001</v>
      </c>
      <c r="H920" s="36">
        <v>7.3055164000000001</v>
      </c>
      <c r="I920" s="36"/>
      <c r="J920" s="32">
        <v>0.22295430999999999</v>
      </c>
      <c r="K920" s="32">
        <v>2.4750177</v>
      </c>
      <c r="L920" s="38"/>
      <c r="M920" s="39">
        <f>LN(J920)</f>
        <v>-1.5007884164067866</v>
      </c>
      <c r="N920" s="39">
        <f>LN(K920)</f>
        <v>0.90624754751023318</v>
      </c>
      <c r="O920" s="10"/>
      <c r="P920" s="40">
        <f t="array" ref="P920:Q921">LINEST(M920:M924,N920:N924,TRUE,TRUE)</f>
        <v>-0.5082918225595725</v>
      </c>
      <c r="Q920" s="40">
        <v>-1.0401426171456589</v>
      </c>
      <c r="R920" s="9"/>
      <c r="S920" s="41">
        <f>EXP(Q920)*$S$4^P920</f>
        <v>0.21775551545060448</v>
      </c>
      <c r="T920" s="41">
        <f>S920*SQRT(Q921^2+(LN($S$4))^2*P921^2+(P920/$S$4)^2*$T$4^2-2*LN($S$4)*AVERAGE(N920:N924)*P921^2)</f>
        <v>4.7375083435160873E-5</v>
      </c>
      <c r="V920" s="19"/>
      <c r="AN920" s="42"/>
      <c r="AO920" s="43"/>
      <c r="AP920" s="43"/>
      <c r="AQ920" s="43"/>
      <c r="AS920" s="44"/>
      <c r="AT920" s="45"/>
      <c r="AU920" s="45"/>
      <c r="AV920" s="45"/>
      <c r="AW920" s="45"/>
      <c r="AX920" s="45"/>
      <c r="AY920" s="45"/>
      <c r="AZ920" s="45"/>
      <c r="BA920" s="45"/>
      <c r="BB920" s="45"/>
    </row>
    <row r="921" spans="1:62" s="11" customFormat="1">
      <c r="A921" s="26">
        <v>131</v>
      </c>
      <c r="B921" s="26"/>
      <c r="C921" s="7" t="s">
        <v>2</v>
      </c>
      <c r="D921" s="36">
        <v>30.499167</v>
      </c>
      <c r="E921" s="36">
        <v>12.303815999999999</v>
      </c>
      <c r="F921" s="33">
        <v>1.7679642000000001E-4</v>
      </c>
      <c r="G921" s="36">
        <v>29.859514999999998</v>
      </c>
      <c r="H921" s="36">
        <v>6.6521157000000004</v>
      </c>
      <c r="I921" s="36"/>
      <c r="J921" s="32">
        <v>0.22278012999999999</v>
      </c>
      <c r="K921" s="32">
        <v>2.4788451999999999</v>
      </c>
      <c r="L921" s="38"/>
      <c r="M921" s="39">
        <f t="shared" ref="M921:M924" si="259">LN(J921)</f>
        <v>-1.5015699580299373</v>
      </c>
      <c r="N921" s="39">
        <f t="shared" ref="N921:N924" si="260">LN(K921)</f>
        <v>0.90779280656922601</v>
      </c>
      <c r="O921" s="10"/>
      <c r="P921" s="40">
        <v>3.2004822648609454E-3</v>
      </c>
      <c r="Q921" s="40">
        <v>2.9093118379675373E-3</v>
      </c>
      <c r="R921" s="9"/>
      <c r="S921" s="39"/>
      <c r="T921" s="39"/>
      <c r="V921" s="46"/>
      <c r="Y921" s="43"/>
      <c r="AB921" s="43"/>
      <c r="AE921" s="43"/>
    </row>
    <row r="922" spans="1:62" s="11" customFormat="1">
      <c r="A922" s="26">
        <v>131</v>
      </c>
      <c r="B922" s="26"/>
      <c r="C922" s="7" t="s">
        <v>3</v>
      </c>
      <c r="D922" s="36">
        <v>28.302976000000001</v>
      </c>
      <c r="E922" s="36">
        <v>11.404733</v>
      </c>
      <c r="F922" s="33">
        <v>1.6774804000000001E-4</v>
      </c>
      <c r="G922" s="36">
        <v>27.900334000000001</v>
      </c>
      <c r="H922" s="36">
        <v>6.2121436000000001</v>
      </c>
      <c r="I922" s="36"/>
      <c r="J922" s="32">
        <v>0.22265483999999999</v>
      </c>
      <c r="K922" s="32">
        <v>2.4816881999999998</v>
      </c>
      <c r="L922" s="38"/>
      <c r="M922" s="39">
        <f t="shared" si="259"/>
        <v>-1.5021325092966424</v>
      </c>
      <c r="N922" s="39">
        <f t="shared" si="260"/>
        <v>0.90893905439462352</v>
      </c>
      <c r="O922" s="10"/>
      <c r="P922" s="47">
        <f>ABS(P921/P920)</f>
        <v>6.2965448642169422E-3</v>
      </c>
      <c r="Q922" s="47">
        <f>ABS(Q921/Q920)</f>
        <v>2.7970316666297355E-3</v>
      </c>
      <c r="R922" s="9"/>
      <c r="S922" s="39"/>
      <c r="T922" s="39"/>
      <c r="V922" s="46"/>
      <c r="W922" s="48"/>
      <c r="Y922" s="48"/>
      <c r="Z922" s="48"/>
      <c r="AB922" s="48"/>
      <c r="AC922" s="48"/>
      <c r="AE922" s="48"/>
      <c r="AF922" s="48"/>
      <c r="AM922" s="48"/>
      <c r="AN922" s="48"/>
      <c r="AR922" s="49"/>
      <c r="BA922" s="43"/>
      <c r="BB922" s="43"/>
    </row>
    <row r="923" spans="1:62" s="11" customFormat="1">
      <c r="A923" s="26">
        <v>131</v>
      </c>
      <c r="B923" s="26"/>
      <c r="C923" s="7" t="s">
        <v>4</v>
      </c>
      <c r="D923" s="36">
        <v>24.515456</v>
      </c>
      <c r="E923" s="36">
        <v>9.8641511000000008</v>
      </c>
      <c r="F923" s="33">
        <v>1.4492714E-4</v>
      </c>
      <c r="G923" s="36">
        <v>24.321204000000002</v>
      </c>
      <c r="H923" s="36">
        <v>5.4111767000000004</v>
      </c>
      <c r="I923" s="36"/>
      <c r="J923" s="32">
        <v>0.22248786000000001</v>
      </c>
      <c r="K923" s="32">
        <v>2.4853116000000002</v>
      </c>
      <c r="L923" s="38"/>
      <c r="M923" s="39">
        <f t="shared" si="259"/>
        <v>-1.5028827406621439</v>
      </c>
      <c r="N923" s="39">
        <f t="shared" si="260"/>
        <v>0.91039804404175273</v>
      </c>
      <c r="O923" s="10"/>
      <c r="P923" s="50"/>
      <c r="Q923" s="50"/>
      <c r="R923" s="9"/>
      <c r="S923" s="39"/>
      <c r="T923" s="39"/>
      <c r="V923" s="46"/>
      <c r="W923" s="51"/>
      <c r="Y923" s="51"/>
      <c r="Z923" s="51"/>
      <c r="AB923" s="51"/>
      <c r="AC923" s="51"/>
      <c r="AE923" s="51"/>
      <c r="AF923" s="51"/>
      <c r="AK923" s="52"/>
      <c r="AL923" s="52"/>
      <c r="AM923" s="53"/>
      <c r="AN923" s="53"/>
      <c r="AO923" s="53"/>
      <c r="AP923" s="53"/>
      <c r="AQ923" s="53"/>
    </row>
    <row r="924" spans="1:62" s="11" customFormat="1">
      <c r="A924" s="26">
        <v>131</v>
      </c>
      <c r="B924" s="26"/>
      <c r="C924" s="7" t="s">
        <v>5</v>
      </c>
      <c r="D924" s="36">
        <v>22.144769</v>
      </c>
      <c r="E924" s="36">
        <v>8.8984553000000002</v>
      </c>
      <c r="F924" s="33">
        <v>1.2352505E-4</v>
      </c>
      <c r="G924" s="36">
        <v>22.053977</v>
      </c>
      <c r="H924" s="36">
        <v>4.9033363000000003</v>
      </c>
      <c r="I924" s="36"/>
      <c r="J924" s="32">
        <v>0.22233301</v>
      </c>
      <c r="K924" s="32">
        <v>2.4886170999999999</v>
      </c>
      <c r="L924" s="54"/>
      <c r="M924" s="39">
        <f t="shared" si="259"/>
        <v>-1.5035789760085441</v>
      </c>
      <c r="N924" s="39">
        <f t="shared" si="260"/>
        <v>0.91172717466906605</v>
      </c>
      <c r="O924" s="10"/>
      <c r="R924" s="9"/>
      <c r="S924" s="39"/>
      <c r="T924" s="39"/>
      <c r="V924" s="46"/>
      <c r="W924" s="51"/>
      <c r="Y924" s="51"/>
      <c r="Z924" s="51"/>
      <c r="AB924" s="51"/>
      <c r="AC924" s="51"/>
      <c r="AE924" s="51"/>
      <c r="AF924" s="51"/>
      <c r="AK924" s="52"/>
      <c r="AL924" s="52"/>
      <c r="AM924" s="53"/>
      <c r="AN924" s="53"/>
      <c r="AO924" s="53"/>
      <c r="AP924" s="53"/>
      <c r="AQ924" s="53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</row>
    <row r="925" spans="1:62" s="11" customFormat="1">
      <c r="A925" s="6"/>
      <c r="B925" s="7"/>
      <c r="C925" s="7"/>
      <c r="D925" s="36"/>
      <c r="E925" s="36"/>
      <c r="F925" s="36"/>
      <c r="G925" s="36"/>
      <c r="H925" s="36"/>
      <c r="I925" s="36"/>
      <c r="J925" s="36"/>
      <c r="K925" s="36"/>
      <c r="L925" s="9"/>
      <c r="M925" s="9"/>
      <c r="N925" s="9"/>
      <c r="O925" s="9"/>
      <c r="P925" s="9"/>
      <c r="Q925" s="9"/>
      <c r="R925" s="9"/>
      <c r="S925" s="56"/>
      <c r="T925" s="56"/>
      <c r="V925" s="9"/>
    </row>
    <row r="926" spans="1:62" s="11" customFormat="1">
      <c r="A926" s="26">
        <v>132</v>
      </c>
      <c r="B926" s="31">
        <v>43671</v>
      </c>
      <c r="C926" s="26" t="s">
        <v>0</v>
      </c>
      <c r="D926" s="33">
        <v>3.2704307999999998E-3</v>
      </c>
      <c r="E926" s="32">
        <v>1.2791056E-3</v>
      </c>
      <c r="F926" s="33">
        <v>2.5699986999999999E-4</v>
      </c>
      <c r="G926" s="32">
        <v>7.5190904999999995E-4</v>
      </c>
      <c r="H926" s="32">
        <v>1.5688866000000001E-4</v>
      </c>
      <c r="I926" s="32"/>
      <c r="J926" s="32"/>
      <c r="K926" s="32"/>
      <c r="L926" s="9"/>
      <c r="M926" s="9"/>
      <c r="N926" s="9"/>
      <c r="O926" s="10"/>
      <c r="P926" s="9"/>
      <c r="Q926" s="9"/>
      <c r="R926" s="9"/>
      <c r="S926" s="39"/>
      <c r="T926" s="39"/>
      <c r="V926" s="40"/>
    </row>
    <row r="927" spans="1:62" s="11" customFormat="1">
      <c r="A927" s="26">
        <v>132</v>
      </c>
      <c r="B927" s="26"/>
      <c r="C927" s="7" t="s">
        <v>1</v>
      </c>
      <c r="D927" s="36">
        <v>33.562232000000002</v>
      </c>
      <c r="E927" s="36">
        <v>13.54528</v>
      </c>
      <c r="F927" s="33">
        <v>1.7123522000000001E-4</v>
      </c>
      <c r="G927" s="36">
        <v>32.438192000000001</v>
      </c>
      <c r="H927" s="36">
        <v>7.2282592000000001</v>
      </c>
      <c r="I927" s="36"/>
      <c r="J927" s="32">
        <v>0.22283163</v>
      </c>
      <c r="K927" s="32">
        <v>2.4777828</v>
      </c>
      <c r="L927" s="38"/>
      <c r="M927" s="39">
        <f>LN(J927)</f>
        <v>-1.5013388151165219</v>
      </c>
      <c r="N927" s="39">
        <f>LN(K927)</f>
        <v>0.90736412803362909</v>
      </c>
      <c r="O927" s="10"/>
      <c r="P927" s="40">
        <f t="array" ref="P927:Q928">LINEST(M927:M931,N927:N931,TRUE,TRUE)</f>
        <v>-0.50423555943435605</v>
      </c>
      <c r="Q927" s="40">
        <v>-1.0438060673059453</v>
      </c>
      <c r="R927" s="9"/>
      <c r="S927" s="41">
        <f>EXP(Q927)*$S$4^P927</f>
        <v>0.21779926098191643</v>
      </c>
      <c r="T927" s="41">
        <f>S927*SQRT(Q928^2+(LN($S$4))^2*P928^2+(P927/$S$4)^2*$T$4^2-2*LN($S$4)*AVERAGE(N927:N931)*P928^2)</f>
        <v>4.4887903844992393E-5</v>
      </c>
      <c r="V927" s="19"/>
      <c r="AN927" s="42"/>
      <c r="AO927" s="43"/>
      <c r="AP927" s="43"/>
      <c r="AQ927" s="43"/>
      <c r="AS927" s="44"/>
      <c r="AT927" s="45"/>
      <c r="AU927" s="45"/>
      <c r="AV927" s="45"/>
      <c r="AW927" s="45"/>
      <c r="AX927" s="45"/>
      <c r="AY927" s="45"/>
      <c r="AZ927" s="45"/>
      <c r="BA927" s="45"/>
      <c r="BB927" s="45"/>
    </row>
    <row r="928" spans="1:62" s="11" customFormat="1">
      <c r="A928" s="26">
        <v>132</v>
      </c>
      <c r="B928" s="26"/>
      <c r="C928" s="7" t="s">
        <v>2</v>
      </c>
      <c r="D928" s="36">
        <v>31.095634</v>
      </c>
      <c r="E928" s="36">
        <v>12.532951000000001</v>
      </c>
      <c r="F928" s="33">
        <v>1.7009490000000001E-4</v>
      </c>
      <c r="G928" s="36">
        <v>30.372457000000001</v>
      </c>
      <c r="H928" s="36">
        <v>6.7635149999999999</v>
      </c>
      <c r="I928" s="36"/>
      <c r="J928" s="32">
        <v>0.22268552999999999</v>
      </c>
      <c r="K928" s="32">
        <v>2.4811179000000001</v>
      </c>
      <c r="L928" s="38"/>
      <c r="M928" s="39">
        <f t="shared" ref="M928:M931" si="261">LN(J928)</f>
        <v>-1.5019946821329</v>
      </c>
      <c r="N928" s="39">
        <f t="shared" ref="N928:N931" si="262">LN(K928)</f>
        <v>0.9087092247413916</v>
      </c>
      <c r="O928" s="10"/>
      <c r="P928" s="40">
        <v>2.8780672289347238E-3</v>
      </c>
      <c r="Q928" s="40">
        <v>2.6189194336775938E-3</v>
      </c>
      <c r="R928" s="9"/>
      <c r="S928" s="39"/>
      <c r="T928" s="39"/>
      <c r="V928" s="46"/>
      <c r="Y928" s="43"/>
      <c r="AB928" s="43"/>
      <c r="AE928" s="43"/>
    </row>
    <row r="929" spans="1:62" s="11" customFormat="1">
      <c r="A929" s="26">
        <v>132</v>
      </c>
      <c r="B929" s="26"/>
      <c r="C929" s="7" t="s">
        <v>3</v>
      </c>
      <c r="D929" s="36">
        <v>28.082782000000002</v>
      </c>
      <c r="E929" s="36">
        <v>11.305187999999999</v>
      </c>
      <c r="F929" s="33">
        <v>1.4986302E-4</v>
      </c>
      <c r="G929" s="36">
        <v>27.627741</v>
      </c>
      <c r="H929" s="36">
        <v>6.1484715999999997</v>
      </c>
      <c r="I929" s="36"/>
      <c r="J929" s="32">
        <v>0.22254681000000001</v>
      </c>
      <c r="K929" s="32">
        <v>2.4840662</v>
      </c>
      <c r="L929" s="38"/>
      <c r="M929" s="39">
        <f t="shared" si="261"/>
        <v>-1.5026178174805644</v>
      </c>
      <c r="N929" s="39">
        <f t="shared" si="262"/>
        <v>0.90989681427971947</v>
      </c>
      <c r="O929" s="10"/>
      <c r="P929" s="47">
        <f>ABS(P928/P927)</f>
        <v>5.7077831483430021E-3</v>
      </c>
      <c r="Q929" s="47">
        <f>ABS(Q928/Q927)</f>
        <v>2.5090095906771291E-3</v>
      </c>
      <c r="R929" s="9"/>
      <c r="S929" s="39"/>
      <c r="T929" s="39"/>
      <c r="V929" s="46"/>
      <c r="W929" s="48"/>
      <c r="Y929" s="48"/>
      <c r="Z929" s="48"/>
      <c r="AB929" s="48"/>
      <c r="AC929" s="48"/>
      <c r="AE929" s="48"/>
      <c r="AF929" s="48"/>
      <c r="AM929" s="48"/>
      <c r="AN929" s="48"/>
      <c r="AR929" s="49"/>
      <c r="BA929" s="43"/>
      <c r="BB929" s="43"/>
    </row>
    <row r="930" spans="1:62" s="11" customFormat="1">
      <c r="A930" s="26">
        <v>132</v>
      </c>
      <c r="B930" s="26"/>
      <c r="C930" s="7" t="s">
        <v>4</v>
      </c>
      <c r="D930" s="36">
        <v>24.747156</v>
      </c>
      <c r="E930" s="36">
        <v>9.9482143000000001</v>
      </c>
      <c r="F930" s="33">
        <v>1.3591383999999999E-4</v>
      </c>
      <c r="G930" s="36">
        <v>24.485537000000001</v>
      </c>
      <c r="H930" s="36">
        <v>5.4453556000000001</v>
      </c>
      <c r="I930" s="36"/>
      <c r="J930" s="32">
        <v>0.22238994000000001</v>
      </c>
      <c r="K930" s="32">
        <v>2.4876166</v>
      </c>
      <c r="L930" s="38"/>
      <c r="M930" s="39">
        <f t="shared" si="261"/>
        <v>-1.5033229514417392</v>
      </c>
      <c r="N930" s="39">
        <f t="shared" si="262"/>
        <v>0.91132506332390106</v>
      </c>
      <c r="O930" s="10"/>
      <c r="P930" s="50"/>
      <c r="Q930" s="50"/>
      <c r="R930" s="9"/>
      <c r="S930" s="39"/>
      <c r="T930" s="39"/>
      <c r="V930" s="46"/>
      <c r="W930" s="51"/>
      <c r="Y930" s="51"/>
      <c r="Z930" s="51"/>
      <c r="AB930" s="51"/>
      <c r="AC930" s="51"/>
      <c r="AE930" s="51"/>
      <c r="AF930" s="51"/>
      <c r="AK930" s="52"/>
      <c r="AL930" s="52"/>
      <c r="AM930" s="53"/>
      <c r="AN930" s="53"/>
      <c r="AO930" s="53"/>
      <c r="AP930" s="53"/>
      <c r="AQ930" s="53"/>
    </row>
    <row r="931" spans="1:62" s="11" customFormat="1">
      <c r="A931" s="26">
        <v>132</v>
      </c>
      <c r="B931" s="26"/>
      <c r="C931" s="7" t="s">
        <v>5</v>
      </c>
      <c r="D931" s="36">
        <v>22.600494000000001</v>
      </c>
      <c r="E931" s="36">
        <v>9.0747073999999994</v>
      </c>
      <c r="F931" s="33">
        <v>1.3218387000000001E-4</v>
      </c>
      <c r="G931" s="36">
        <v>22.431242000000001</v>
      </c>
      <c r="H931" s="36">
        <v>4.9855302000000004</v>
      </c>
      <c r="I931" s="36"/>
      <c r="J931" s="32">
        <v>0.22225795000000001</v>
      </c>
      <c r="K931" s="32">
        <v>2.4905016999999998</v>
      </c>
      <c r="L931" s="54"/>
      <c r="M931" s="39">
        <f t="shared" si="261"/>
        <v>-1.5039166346991892</v>
      </c>
      <c r="N931" s="39">
        <f t="shared" si="262"/>
        <v>0.91248417612482469</v>
      </c>
      <c r="O931" s="10"/>
      <c r="R931" s="9"/>
      <c r="S931" s="39"/>
      <c r="T931" s="39"/>
      <c r="V931" s="46"/>
      <c r="W931" s="51"/>
      <c r="Y931" s="51"/>
      <c r="Z931" s="51"/>
      <c r="AB931" s="51"/>
      <c r="AC931" s="51"/>
      <c r="AE931" s="51"/>
      <c r="AF931" s="51"/>
      <c r="AK931" s="52"/>
      <c r="AL931" s="52"/>
      <c r="AM931" s="53"/>
      <c r="AN931" s="53"/>
      <c r="AO931" s="53"/>
      <c r="AP931" s="53"/>
      <c r="AQ931" s="53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</row>
    <row r="932" spans="1:62" s="11" customFormat="1">
      <c r="A932" s="6"/>
      <c r="B932" s="7"/>
      <c r="C932" s="7"/>
      <c r="D932" s="36"/>
      <c r="E932" s="36"/>
      <c r="F932" s="36"/>
      <c r="G932" s="36"/>
      <c r="H932" s="36"/>
      <c r="I932" s="36"/>
      <c r="J932" s="36"/>
      <c r="K932" s="36"/>
      <c r="L932" s="9"/>
      <c r="M932" s="9"/>
      <c r="N932" s="9"/>
      <c r="O932" s="9"/>
      <c r="P932" s="9"/>
      <c r="Q932" s="9"/>
      <c r="R932" s="9"/>
      <c r="S932" s="56"/>
      <c r="T932" s="56"/>
      <c r="V932" s="9"/>
    </row>
    <row r="933" spans="1:62" s="11" customFormat="1">
      <c r="A933" s="26">
        <v>133</v>
      </c>
      <c r="B933" s="31">
        <v>43671</v>
      </c>
      <c r="C933" s="26" t="s">
        <v>0</v>
      </c>
      <c r="D933" s="33">
        <v>3.2704307999999998E-3</v>
      </c>
      <c r="E933" s="32">
        <v>1.2791056E-3</v>
      </c>
      <c r="F933" s="33">
        <v>2.5699986999999999E-4</v>
      </c>
      <c r="G933" s="32">
        <v>7.5190904999999995E-4</v>
      </c>
      <c r="H933" s="32">
        <v>1.5688866000000001E-4</v>
      </c>
      <c r="I933" s="32"/>
      <c r="J933" s="32"/>
      <c r="K933" s="32"/>
      <c r="L933" s="9"/>
      <c r="M933" s="9"/>
      <c r="N933" s="9"/>
      <c r="O933" s="10"/>
      <c r="P933" s="9"/>
      <c r="Q933" s="9"/>
      <c r="R933" s="9"/>
      <c r="S933" s="39"/>
      <c r="T933" s="39"/>
      <c r="V933" s="40"/>
    </row>
    <row r="934" spans="1:62" s="11" customFormat="1">
      <c r="A934" s="26">
        <v>133</v>
      </c>
      <c r="B934" s="26"/>
      <c r="C934" s="7" t="s">
        <v>1</v>
      </c>
      <c r="D934" s="36">
        <v>32.561728000000002</v>
      </c>
      <c r="E934" s="36">
        <v>13.177334</v>
      </c>
      <c r="F934" s="33">
        <v>1.7337421000000001E-4</v>
      </c>
      <c r="G934" s="36">
        <v>31.740196000000001</v>
      </c>
      <c r="H934" s="36">
        <v>7.0819548000000001</v>
      </c>
      <c r="I934" s="36"/>
      <c r="J934" s="32">
        <v>0.22312262999999999</v>
      </c>
      <c r="K934" s="32">
        <v>2.471041</v>
      </c>
      <c r="L934" s="38"/>
      <c r="M934" s="39">
        <f>LN(J934)</f>
        <v>-1.5000337483533852</v>
      </c>
      <c r="N934" s="39">
        <f>LN(K934)</f>
        <v>0.90463951934150266</v>
      </c>
      <c r="O934" s="10"/>
      <c r="P934" s="40">
        <f t="array" ref="P934:Q935">LINEST(M934:M938,N934:N938,TRUE,TRUE)</f>
        <v>-0.5074570519739392</v>
      </c>
      <c r="Q934" s="40">
        <v>-1.0409591649281795</v>
      </c>
      <c r="R934" s="9"/>
      <c r="S934" s="41">
        <f>EXP(Q934)*$S$4^P934</f>
        <v>0.21775088207451537</v>
      </c>
      <c r="T934" s="41">
        <f>S934*SQRT(Q935^2+(LN($S$4))^2*P935^2+(P934/$S$4)^2*$T$4^2-2*LN($S$4)*AVERAGE(N934:N938)*P935^2)</f>
        <v>4.8690477993924467E-5</v>
      </c>
      <c r="V934" s="19"/>
      <c r="AN934" s="42"/>
      <c r="AO934" s="43"/>
      <c r="AP934" s="43"/>
      <c r="AQ934" s="43"/>
      <c r="AS934" s="44"/>
      <c r="AT934" s="45"/>
      <c r="AU934" s="45"/>
      <c r="AV934" s="45"/>
      <c r="AW934" s="45"/>
      <c r="AX934" s="45"/>
      <c r="AY934" s="45"/>
      <c r="AZ934" s="45"/>
      <c r="BA934" s="45"/>
      <c r="BB934" s="45"/>
    </row>
    <row r="935" spans="1:62" s="11" customFormat="1">
      <c r="A935" s="26">
        <v>133</v>
      </c>
      <c r="B935" s="26"/>
      <c r="C935" s="7" t="s">
        <v>2</v>
      </c>
      <c r="D935" s="36">
        <v>30.41244</v>
      </c>
      <c r="E935" s="36">
        <v>12.291786</v>
      </c>
      <c r="F935" s="33">
        <v>1.7664054E-4</v>
      </c>
      <c r="G935" s="36">
        <v>29.946949</v>
      </c>
      <c r="H935" s="36">
        <v>6.6775422000000004</v>
      </c>
      <c r="I935" s="36"/>
      <c r="J935" s="32">
        <v>0.22297900000000001</v>
      </c>
      <c r="K935" s="32">
        <v>2.4742098000000001</v>
      </c>
      <c r="L935" s="38"/>
      <c r="M935" s="39">
        <f t="shared" ref="M935:M938" si="263">LN(J935)</f>
        <v>-1.5006776823599166</v>
      </c>
      <c r="N935" s="39">
        <f t="shared" ref="N935:N938" si="264">LN(K935)</f>
        <v>0.90592107231499275</v>
      </c>
      <c r="O935" s="10"/>
      <c r="P935" s="40">
        <v>3.2842248005766797E-3</v>
      </c>
      <c r="Q935" s="40">
        <v>2.9795467317527621E-3</v>
      </c>
      <c r="R935" s="9"/>
      <c r="S935" s="39"/>
      <c r="T935" s="39"/>
      <c r="V935" s="46"/>
      <c r="Y935" s="43"/>
      <c r="AB935" s="43"/>
      <c r="AE935" s="43"/>
    </row>
    <row r="936" spans="1:62" s="11" customFormat="1">
      <c r="A936" s="26">
        <v>133</v>
      </c>
      <c r="B936" s="26"/>
      <c r="C936" s="7" t="s">
        <v>3</v>
      </c>
      <c r="D936" s="36">
        <v>27.750657</v>
      </c>
      <c r="E936" s="36">
        <v>11.201930000000001</v>
      </c>
      <c r="F936" s="33">
        <v>1.6596277999999999E-4</v>
      </c>
      <c r="G936" s="36">
        <v>27.528766000000001</v>
      </c>
      <c r="H936" s="36">
        <v>6.1345608</v>
      </c>
      <c r="I936" s="36"/>
      <c r="J936" s="32">
        <v>0.22284161</v>
      </c>
      <c r="K936" s="32">
        <v>2.4773149999999999</v>
      </c>
      <c r="L936" s="38"/>
      <c r="M936" s="39">
        <f t="shared" si="263"/>
        <v>-1.5012940289408849</v>
      </c>
      <c r="N936" s="39">
        <f t="shared" si="264"/>
        <v>0.90717531238547389</v>
      </c>
      <c r="O936" s="10"/>
      <c r="P936" s="47">
        <f>ABS(P935/P934)</f>
        <v>6.4719266148760574E-3</v>
      </c>
      <c r="Q936" s="47">
        <f>ABS(Q935/Q934)</f>
        <v>2.8623089474968354E-3</v>
      </c>
      <c r="R936" s="9"/>
      <c r="S936" s="39"/>
      <c r="T936" s="39"/>
      <c r="V936" s="46"/>
      <c r="W936" s="48"/>
      <c r="Y936" s="48"/>
      <c r="Z936" s="48"/>
      <c r="AB936" s="48"/>
      <c r="AC936" s="48"/>
      <c r="AE936" s="48"/>
      <c r="AF936" s="48"/>
      <c r="AM936" s="48"/>
      <c r="AN936" s="48"/>
      <c r="AR936" s="49"/>
      <c r="BA936" s="43"/>
      <c r="BB936" s="43"/>
    </row>
    <row r="937" spans="1:62" s="11" customFormat="1">
      <c r="A937" s="26">
        <v>133</v>
      </c>
      <c r="B937" s="26"/>
      <c r="C937" s="7" t="s">
        <v>4</v>
      </c>
      <c r="D937" s="36">
        <v>25.054383000000001</v>
      </c>
      <c r="E937" s="36">
        <v>10.100697</v>
      </c>
      <c r="F937" s="33">
        <v>1.5212947E-4</v>
      </c>
      <c r="G937" s="36">
        <v>24.991333999999998</v>
      </c>
      <c r="H937" s="36">
        <v>5.5654579000000002</v>
      </c>
      <c r="I937" s="36"/>
      <c r="J937" s="32">
        <v>0.22269530000000001</v>
      </c>
      <c r="K937" s="32">
        <v>2.4804634000000001</v>
      </c>
      <c r="L937" s="38"/>
      <c r="M937" s="39">
        <f t="shared" si="263"/>
        <v>-1.501950809566577</v>
      </c>
      <c r="N937" s="39">
        <f t="shared" si="264"/>
        <v>0.90844539756040954</v>
      </c>
      <c r="O937" s="10"/>
      <c r="P937" s="50"/>
      <c r="Q937" s="50"/>
      <c r="R937" s="9"/>
      <c r="S937" s="39"/>
      <c r="T937" s="39"/>
      <c r="V937" s="46"/>
      <c r="W937" s="51"/>
      <c r="Y937" s="51"/>
      <c r="Z937" s="51"/>
      <c r="AB937" s="51"/>
      <c r="AC937" s="51"/>
      <c r="AE937" s="51"/>
      <c r="AF937" s="51"/>
      <c r="AK937" s="52"/>
      <c r="AL937" s="52"/>
      <c r="AM937" s="53"/>
      <c r="AN937" s="53"/>
      <c r="AO937" s="53"/>
      <c r="AP937" s="53"/>
      <c r="AQ937" s="53"/>
    </row>
    <row r="938" spans="1:62" s="11" customFormat="1">
      <c r="A938" s="26">
        <v>133</v>
      </c>
      <c r="B938" s="26"/>
      <c r="C938" s="7" t="s">
        <v>5</v>
      </c>
      <c r="D938" s="36">
        <v>22.048003999999999</v>
      </c>
      <c r="E938" s="36">
        <v>8.8752697999999999</v>
      </c>
      <c r="F938" s="33">
        <v>1.3634364E-4</v>
      </c>
      <c r="G938" s="36">
        <v>22.096406000000002</v>
      </c>
      <c r="H938" s="36">
        <v>4.9169182999999999</v>
      </c>
      <c r="I938" s="36"/>
      <c r="J938" s="32">
        <v>0.22252060000000001</v>
      </c>
      <c r="K938" s="32">
        <v>2.484219</v>
      </c>
      <c r="L938" s="54"/>
      <c r="M938" s="39">
        <f t="shared" si="263"/>
        <v>-1.5027355973918382</v>
      </c>
      <c r="N938" s="39">
        <f t="shared" si="264"/>
        <v>0.90995832443620084</v>
      </c>
      <c r="O938" s="10"/>
      <c r="R938" s="9"/>
      <c r="S938" s="39"/>
      <c r="T938" s="39"/>
      <c r="V938" s="46"/>
      <c r="W938" s="51"/>
      <c r="Y938" s="51"/>
      <c r="Z938" s="51"/>
      <c r="AB938" s="51"/>
      <c r="AC938" s="51"/>
      <c r="AE938" s="51"/>
      <c r="AF938" s="51"/>
      <c r="AK938" s="52"/>
      <c r="AL938" s="52"/>
      <c r="AM938" s="53"/>
      <c r="AN938" s="53"/>
      <c r="AO938" s="53"/>
      <c r="AP938" s="53"/>
      <c r="AQ938" s="53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</row>
    <row r="939" spans="1:62" s="11" customFormat="1">
      <c r="A939" s="6"/>
      <c r="B939" s="7"/>
      <c r="C939" s="7"/>
      <c r="D939" s="36"/>
      <c r="E939" s="36"/>
      <c r="F939" s="36"/>
      <c r="G939" s="36"/>
      <c r="H939" s="36"/>
      <c r="I939" s="36"/>
      <c r="J939" s="36"/>
      <c r="K939" s="36"/>
      <c r="L939" s="9"/>
      <c r="M939" s="9"/>
      <c r="N939" s="9"/>
      <c r="O939" s="9"/>
      <c r="P939" s="9"/>
      <c r="Q939" s="9"/>
      <c r="R939" s="9"/>
      <c r="S939" s="56"/>
      <c r="T939" s="56"/>
      <c r="V939" s="9"/>
    </row>
    <row r="940" spans="1:62" s="11" customFormat="1">
      <c r="A940" s="26">
        <v>134</v>
      </c>
      <c r="B940" s="31">
        <v>43671</v>
      </c>
      <c r="C940" s="26" t="s">
        <v>0</v>
      </c>
      <c r="D940" s="33">
        <v>3.2704307999999998E-3</v>
      </c>
      <c r="E940" s="32">
        <v>1.2791056E-3</v>
      </c>
      <c r="F940" s="33">
        <v>2.5699986999999999E-4</v>
      </c>
      <c r="G940" s="32">
        <v>7.5190904999999995E-4</v>
      </c>
      <c r="H940" s="32">
        <v>1.5688866000000001E-4</v>
      </c>
      <c r="I940" s="32"/>
      <c r="J940" s="32"/>
      <c r="K940" s="32"/>
      <c r="L940" s="9"/>
      <c r="M940" s="9"/>
      <c r="N940" s="9"/>
      <c r="O940" s="10"/>
      <c r="P940" s="9"/>
      <c r="Q940" s="9"/>
      <c r="R940" s="9"/>
      <c r="S940" s="39"/>
      <c r="T940" s="39"/>
      <c r="V940" s="40"/>
    </row>
    <row r="941" spans="1:62" s="11" customFormat="1">
      <c r="A941" s="26">
        <v>134</v>
      </c>
      <c r="B941" s="26"/>
      <c r="C941" s="7" t="s">
        <v>1</v>
      </c>
      <c r="D941" s="36">
        <v>33.771979000000002</v>
      </c>
      <c r="E941" s="36">
        <v>13.656485999999999</v>
      </c>
      <c r="F941" s="33">
        <v>1.8739603000000001E-4</v>
      </c>
      <c r="G941" s="36">
        <v>32.674644000000001</v>
      </c>
      <c r="H941" s="36">
        <v>7.2878338999999999</v>
      </c>
      <c r="I941" s="36"/>
      <c r="J941" s="32">
        <v>0.22304244000000001</v>
      </c>
      <c r="K941" s="32">
        <v>2.4729641</v>
      </c>
      <c r="L941" s="38"/>
      <c r="M941" s="39">
        <f>LN(J941)</f>
        <v>-1.5003932117280661</v>
      </c>
      <c r="N941" s="39">
        <f>LN(K941)</f>
        <v>0.90541747165267228</v>
      </c>
      <c r="O941" s="10"/>
      <c r="P941" s="40">
        <f t="array" ref="P941:Q942">LINEST(M941:M945,N941:N945,TRUE,TRUE)</f>
        <v>-0.5096991881151276</v>
      </c>
      <c r="Q941" s="40">
        <v>-1.0388899427737601</v>
      </c>
      <c r="R941" s="9"/>
      <c r="S941" s="41">
        <f>EXP(Q941)*$S$4^P941</f>
        <v>0.21773633304165521</v>
      </c>
      <c r="T941" s="41">
        <f>S941*SQRT(Q942^2+(LN($S$4))^2*P942^2+(P941/$S$4)^2*$T$4^2-2*LN($S$4)*AVERAGE(N941:N945)*P942^2)</f>
        <v>4.7151350814618325E-5</v>
      </c>
      <c r="V941" s="19"/>
      <c r="AN941" s="42"/>
      <c r="AO941" s="43"/>
      <c r="AP941" s="43"/>
      <c r="AQ941" s="43"/>
      <c r="AS941" s="44"/>
      <c r="AT941" s="45"/>
      <c r="AU941" s="45"/>
      <c r="AV941" s="45"/>
      <c r="AW941" s="45"/>
      <c r="AX941" s="45"/>
      <c r="AY941" s="45"/>
      <c r="AZ941" s="45"/>
      <c r="BA941" s="45"/>
      <c r="BB941" s="45"/>
    </row>
    <row r="942" spans="1:62" s="11" customFormat="1">
      <c r="A942" s="26">
        <v>134</v>
      </c>
      <c r="B942" s="26"/>
      <c r="C942" s="7" t="s">
        <v>2</v>
      </c>
      <c r="D942" s="36">
        <v>30.004498999999999</v>
      </c>
      <c r="E942" s="36">
        <v>12.112401</v>
      </c>
      <c r="F942" s="33">
        <v>1.8346916E-4</v>
      </c>
      <c r="G942" s="36">
        <v>29.456099999999999</v>
      </c>
      <c r="H942" s="36">
        <v>6.5643978000000001</v>
      </c>
      <c r="I942" s="36"/>
      <c r="J942" s="32">
        <v>0.22285358</v>
      </c>
      <c r="K942" s="32">
        <v>2.4771728999999998</v>
      </c>
      <c r="L942" s="38"/>
      <c r="M942" s="39">
        <f t="shared" ref="M942:M945" si="265">LN(J942)</f>
        <v>-1.5012403151011511</v>
      </c>
      <c r="N942" s="39">
        <f t="shared" ref="N942:N945" si="266">LN(K942)</f>
        <v>0.90711795025122011</v>
      </c>
      <c r="O942" s="10"/>
      <c r="P942" s="40">
        <v>3.0935645691797303E-3</v>
      </c>
      <c r="Q942" s="40">
        <v>2.8095753142088377E-3</v>
      </c>
      <c r="R942" s="9"/>
      <c r="S942" s="39"/>
      <c r="T942" s="39"/>
      <c r="V942" s="46"/>
      <c r="Y942" s="43"/>
      <c r="AB942" s="43"/>
      <c r="AE942" s="43"/>
    </row>
    <row r="943" spans="1:62" s="11" customFormat="1">
      <c r="A943" s="26">
        <v>134</v>
      </c>
      <c r="B943" s="26"/>
      <c r="C943" s="7" t="s">
        <v>3</v>
      </c>
      <c r="D943" s="36">
        <v>28.397555000000001</v>
      </c>
      <c r="E943" s="36">
        <v>11.453086000000001</v>
      </c>
      <c r="F943" s="33">
        <v>1.7335886000000001E-4</v>
      </c>
      <c r="G943" s="36">
        <v>28.029931999999999</v>
      </c>
      <c r="H943" s="36">
        <v>6.2436664000000004</v>
      </c>
      <c r="I943" s="36"/>
      <c r="J943" s="32">
        <v>0.22274996999999999</v>
      </c>
      <c r="K943" s="32">
        <v>2.4794676</v>
      </c>
      <c r="L943" s="38"/>
      <c r="M943" s="39">
        <f t="shared" si="265"/>
        <v>-1.5017053473113622</v>
      </c>
      <c r="N943" s="39">
        <f t="shared" si="266"/>
        <v>0.90804385971104029</v>
      </c>
      <c r="O943" s="10"/>
      <c r="P943" s="47">
        <f>ABS(P942/P941)</f>
        <v>6.0693927738432567E-3</v>
      </c>
      <c r="Q943" s="47">
        <f>ABS(Q942/Q941)</f>
        <v>2.7044013023241682E-3</v>
      </c>
      <c r="R943" s="9"/>
      <c r="S943" s="39"/>
      <c r="T943" s="39"/>
      <c r="V943" s="46"/>
      <c r="W943" s="48"/>
      <c r="Y943" s="48"/>
      <c r="Z943" s="48"/>
      <c r="AB943" s="48"/>
      <c r="AC943" s="48"/>
      <c r="AE943" s="48"/>
      <c r="AF943" s="48"/>
      <c r="AM943" s="48"/>
      <c r="AN943" s="48"/>
      <c r="AR943" s="49"/>
      <c r="BA943" s="43"/>
      <c r="BB943" s="43"/>
    </row>
    <row r="944" spans="1:62" s="11" customFormat="1">
      <c r="A944" s="26">
        <v>134</v>
      </c>
      <c r="B944" s="26"/>
      <c r="C944" s="7" t="s">
        <v>4</v>
      </c>
      <c r="D944" s="36">
        <v>25.236322999999999</v>
      </c>
      <c r="E944" s="36">
        <v>10.163659000000001</v>
      </c>
      <c r="F944" s="33">
        <v>1.5674859000000001E-4</v>
      </c>
      <c r="G944" s="36">
        <v>25.070008000000001</v>
      </c>
      <c r="H944" s="36">
        <v>5.5802348999999998</v>
      </c>
      <c r="I944" s="36"/>
      <c r="J944" s="32">
        <v>0.22258591</v>
      </c>
      <c r="K944" s="32">
        <v>2.4829995999999999</v>
      </c>
      <c r="L944" s="38"/>
      <c r="M944" s="39">
        <f t="shared" si="265"/>
        <v>-1.5024421395384866</v>
      </c>
      <c r="N944" s="39">
        <f t="shared" si="266"/>
        <v>0.90946734543056751</v>
      </c>
      <c r="O944" s="10"/>
      <c r="R944" s="9"/>
      <c r="S944" s="39"/>
      <c r="T944" s="39"/>
      <c r="V944" s="46"/>
      <c r="W944" s="51"/>
      <c r="Y944" s="51"/>
      <c r="Z944" s="51"/>
      <c r="AB944" s="51"/>
      <c r="AC944" s="51"/>
      <c r="AE944" s="51"/>
      <c r="AF944" s="51"/>
      <c r="AK944" s="52"/>
      <c r="AL944" s="52"/>
      <c r="AM944" s="53"/>
      <c r="AN944" s="53"/>
      <c r="AO944" s="53"/>
      <c r="AP944" s="53"/>
      <c r="AQ944" s="53"/>
    </row>
    <row r="945" spans="1:62" s="11" customFormat="1">
      <c r="A945" s="26">
        <v>134</v>
      </c>
      <c r="B945" s="26"/>
      <c r="C945" s="7" t="s">
        <v>5</v>
      </c>
      <c r="D945" s="36">
        <v>22.182290999999999</v>
      </c>
      <c r="E945" s="36">
        <v>8.9205321000000009</v>
      </c>
      <c r="F945" s="33">
        <v>1.389579E-4</v>
      </c>
      <c r="G945" s="36">
        <v>22.142648000000001</v>
      </c>
      <c r="H945" s="36">
        <v>4.9248823000000002</v>
      </c>
      <c r="I945" s="36"/>
      <c r="J945" s="32">
        <v>0.22241559</v>
      </c>
      <c r="K945" s="32">
        <v>2.4866673000000001</v>
      </c>
      <c r="L945" s="54"/>
      <c r="M945" s="39">
        <f t="shared" si="265"/>
        <v>-1.5032076201416611</v>
      </c>
      <c r="N945" s="39">
        <f t="shared" si="266"/>
        <v>0.91094338023921639</v>
      </c>
      <c r="O945" s="10"/>
      <c r="R945" s="9"/>
      <c r="S945" s="39"/>
      <c r="T945" s="39"/>
      <c r="V945" s="46"/>
      <c r="W945" s="51"/>
      <c r="Y945" s="51"/>
      <c r="Z945" s="51"/>
      <c r="AB945" s="51"/>
      <c r="AC945" s="51"/>
      <c r="AE945" s="51"/>
      <c r="AF945" s="51"/>
      <c r="AK945" s="52"/>
      <c r="AL945" s="52"/>
      <c r="AM945" s="53"/>
      <c r="AN945" s="53"/>
      <c r="AO945" s="53"/>
      <c r="AP945" s="53"/>
      <c r="AQ945" s="53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</row>
    <row r="946" spans="1:62" s="11" customFormat="1">
      <c r="A946" s="6"/>
      <c r="B946" s="7"/>
      <c r="C946" s="7"/>
      <c r="D946" s="36"/>
      <c r="E946" s="36"/>
      <c r="F946" s="36"/>
      <c r="G946" s="36"/>
      <c r="H946" s="36"/>
      <c r="I946" s="36"/>
      <c r="J946" s="36"/>
      <c r="K946" s="36"/>
      <c r="L946" s="9"/>
      <c r="M946" s="9"/>
      <c r="N946" s="9"/>
      <c r="O946" s="9"/>
      <c r="P946" s="9"/>
      <c r="Q946" s="9"/>
      <c r="R946" s="9"/>
      <c r="S946" s="56"/>
      <c r="T946" s="56"/>
      <c r="V946" s="9"/>
    </row>
    <row r="947" spans="1:62" s="11" customFormat="1">
      <c r="A947" s="26">
        <v>135</v>
      </c>
      <c r="B947" s="31">
        <v>43671</v>
      </c>
      <c r="C947" s="26" t="s">
        <v>0</v>
      </c>
      <c r="D947" s="33">
        <v>3.2704307999999998E-3</v>
      </c>
      <c r="E947" s="32">
        <v>1.2791056E-3</v>
      </c>
      <c r="F947" s="33">
        <v>2.5699986999999999E-4</v>
      </c>
      <c r="G947" s="32">
        <v>7.5190904999999995E-4</v>
      </c>
      <c r="H947" s="32">
        <v>1.5688866000000001E-4</v>
      </c>
      <c r="I947" s="32"/>
      <c r="J947" s="32"/>
      <c r="K947" s="32"/>
      <c r="L947" s="9"/>
      <c r="M947" s="9"/>
      <c r="N947" s="9"/>
      <c r="O947" s="10"/>
      <c r="P947" s="9"/>
      <c r="Q947" s="9"/>
      <c r="R947" s="9"/>
      <c r="S947" s="39"/>
      <c r="T947" s="39"/>
      <c r="V947" s="40"/>
    </row>
    <row r="948" spans="1:62" s="11" customFormat="1">
      <c r="A948" s="26">
        <v>135</v>
      </c>
      <c r="B948" s="26"/>
      <c r="C948" s="7" t="s">
        <v>1</v>
      </c>
      <c r="D948" s="36">
        <v>33.724564000000001</v>
      </c>
      <c r="E948" s="36">
        <v>13.617867</v>
      </c>
      <c r="F948" s="33">
        <v>1.7115408999999999E-4</v>
      </c>
      <c r="G948" s="36">
        <v>32.582050000000002</v>
      </c>
      <c r="H948" s="36">
        <v>7.2622980999999998</v>
      </c>
      <c r="I948" s="36"/>
      <c r="J948" s="32">
        <v>0.22289258000000001</v>
      </c>
      <c r="K948" s="32">
        <v>2.4764943000000001</v>
      </c>
      <c r="L948" s="38"/>
      <c r="M948" s="39">
        <f>LN(J948)</f>
        <v>-1.5010653276145534</v>
      </c>
      <c r="N948" s="39">
        <f>LN(K948)</f>
        <v>0.90684397140813411</v>
      </c>
      <c r="O948" s="10"/>
      <c r="P948" s="40">
        <f t="array" ref="P948:Q949">LINEST(M948:M952,N948:N952,TRUE,TRUE)</f>
        <v>-0.50892960424271194</v>
      </c>
      <c r="Q948" s="40">
        <v>-1.0395434347068426</v>
      </c>
      <c r="R948" s="9"/>
      <c r="S948" s="41">
        <f>EXP(Q948)*$S$4^P948</f>
        <v>0.21775368201222181</v>
      </c>
      <c r="T948" s="41">
        <f>S948*SQRT(Q949^2+(LN($S$4))^2*P949^2+(P948/$S$4)^2*$T$4^2-2*LN($S$4)*AVERAGE(N948:N952)*P949^2)</f>
        <v>4.0904708414930646E-5</v>
      </c>
      <c r="V948" s="19"/>
      <c r="AN948" s="42"/>
      <c r="AO948" s="43"/>
      <c r="AP948" s="43"/>
      <c r="AQ948" s="43"/>
      <c r="AS948" s="44"/>
      <c r="AT948" s="45"/>
      <c r="AU948" s="45"/>
      <c r="AV948" s="45"/>
      <c r="AW948" s="45"/>
      <c r="AX948" s="45"/>
      <c r="AY948" s="45"/>
      <c r="AZ948" s="45"/>
      <c r="BA948" s="45"/>
      <c r="BB948" s="45"/>
    </row>
    <row r="949" spans="1:62" s="11" customFormat="1">
      <c r="A949" s="26">
        <v>135</v>
      </c>
      <c r="B949" s="26"/>
      <c r="C949" s="7" t="s">
        <v>2</v>
      </c>
      <c r="D949" s="36">
        <v>30.557843999999999</v>
      </c>
      <c r="E949" s="36">
        <v>12.320282000000001</v>
      </c>
      <c r="F949" s="33">
        <v>1.8370503999999999E-4</v>
      </c>
      <c r="G949" s="36">
        <v>29.887284000000001</v>
      </c>
      <c r="H949" s="36">
        <v>6.6564480000000001</v>
      </c>
      <c r="I949" s="36"/>
      <c r="J949" s="32">
        <v>0.22271821</v>
      </c>
      <c r="K949" s="32">
        <v>2.4802936</v>
      </c>
      <c r="L949" s="38"/>
      <c r="M949" s="39">
        <f t="shared" ref="M949:M952" si="267">LN(J949)</f>
        <v>-1.5018479388655055</v>
      </c>
      <c r="N949" s="39">
        <f t="shared" ref="N949:N952" si="268">LN(K949)</f>
        <v>0.90837694026646565</v>
      </c>
      <c r="O949" s="10"/>
      <c r="P949" s="40">
        <v>2.0007803299861211E-3</v>
      </c>
      <c r="Q949" s="40">
        <v>1.8198930587108597E-3</v>
      </c>
      <c r="R949" s="9"/>
      <c r="S949" s="39"/>
      <c r="T949" s="39"/>
      <c r="V949" s="46"/>
      <c r="Y949" s="43"/>
      <c r="AB949" s="43"/>
      <c r="AE949" s="43"/>
    </row>
    <row r="950" spans="1:62" s="11" customFormat="1">
      <c r="A950" s="26">
        <v>135</v>
      </c>
      <c r="B950" s="26"/>
      <c r="C950" s="7" t="s">
        <v>3</v>
      </c>
      <c r="D950" s="36">
        <v>27.671738000000001</v>
      </c>
      <c r="E950" s="36">
        <v>11.143656999999999</v>
      </c>
      <c r="F950" s="33">
        <v>1.5627619000000001E-4</v>
      </c>
      <c r="G950" s="36">
        <v>27.252941</v>
      </c>
      <c r="H950" s="36">
        <v>6.0662380999999996</v>
      </c>
      <c r="I950" s="36"/>
      <c r="J950" s="32">
        <v>0.22259002999999999</v>
      </c>
      <c r="K950" s="32">
        <v>2.4831861000000002</v>
      </c>
      <c r="L950" s="38"/>
      <c r="M950" s="39">
        <f t="shared" si="267"/>
        <v>-1.5024236300026834</v>
      </c>
      <c r="N950" s="39">
        <f t="shared" si="268"/>
        <v>0.90954245337511652</v>
      </c>
      <c r="O950" s="10"/>
      <c r="P950" s="47">
        <f>ABS(P949/P948)</f>
        <v>3.9313498631373296E-3</v>
      </c>
      <c r="Q950" s="47">
        <f>ABS(Q949/Q948)</f>
        <v>1.7506657229999054E-3</v>
      </c>
      <c r="R950" s="9"/>
      <c r="S950" s="39"/>
      <c r="T950" s="39"/>
      <c r="V950" s="46"/>
      <c r="W950" s="48"/>
      <c r="Y950" s="48"/>
      <c r="Z950" s="48"/>
      <c r="AB950" s="48"/>
      <c r="AC950" s="48"/>
      <c r="AE950" s="48"/>
      <c r="AF950" s="48"/>
      <c r="AM950" s="48"/>
      <c r="AN950" s="48"/>
      <c r="AR950" s="49"/>
      <c r="BA950" s="43"/>
      <c r="BB950" s="43"/>
    </row>
    <row r="951" spans="1:62" s="11" customFormat="1">
      <c r="A951" s="26">
        <v>135</v>
      </c>
      <c r="B951" s="26"/>
      <c r="C951" s="7" t="s">
        <v>4</v>
      </c>
      <c r="D951" s="36">
        <v>24.514799</v>
      </c>
      <c r="E951" s="36">
        <v>9.8581295999999998</v>
      </c>
      <c r="F951" s="33">
        <v>1.3695862999999999E-4</v>
      </c>
      <c r="G951" s="36">
        <v>24.284837</v>
      </c>
      <c r="H951" s="36">
        <v>5.4015136999999998</v>
      </c>
      <c r="I951" s="36"/>
      <c r="J951" s="32">
        <v>0.22242298999999999</v>
      </c>
      <c r="K951" s="32">
        <v>2.4867678999999998</v>
      </c>
      <c r="L951" s="38"/>
      <c r="M951" s="39">
        <f t="shared" si="267"/>
        <v>-1.5031743496460999</v>
      </c>
      <c r="N951" s="39">
        <f t="shared" si="268"/>
        <v>0.91098383517467563</v>
      </c>
      <c r="O951" s="10"/>
      <c r="P951" s="50"/>
      <c r="Q951" s="50"/>
      <c r="R951" s="9"/>
      <c r="S951" s="39"/>
      <c r="T951" s="39"/>
      <c r="V951" s="46"/>
      <c r="W951" s="51"/>
      <c r="Y951" s="51"/>
      <c r="Z951" s="51"/>
      <c r="AB951" s="51"/>
      <c r="AC951" s="51"/>
      <c r="AE951" s="51"/>
      <c r="AF951" s="51"/>
      <c r="AK951" s="52"/>
      <c r="AL951" s="52"/>
      <c r="AM951" s="53"/>
      <c r="AN951" s="53"/>
      <c r="AO951" s="53"/>
      <c r="AP951" s="53"/>
      <c r="AQ951" s="53"/>
    </row>
    <row r="952" spans="1:62" s="11" customFormat="1">
      <c r="A952" s="26">
        <v>135</v>
      </c>
      <c r="B952" s="26"/>
      <c r="C952" s="7" t="s">
        <v>5</v>
      </c>
      <c r="D952" s="36">
        <v>22.238765000000001</v>
      </c>
      <c r="E952" s="36">
        <v>8.9319790000000001</v>
      </c>
      <c r="F952" s="33">
        <v>1.2350364999999999E-4</v>
      </c>
      <c r="G952" s="36">
        <v>22.108090000000001</v>
      </c>
      <c r="H952" s="36">
        <v>4.9143186999999999</v>
      </c>
      <c r="I952" s="36"/>
      <c r="J952" s="32">
        <v>0.22228576</v>
      </c>
      <c r="K952" s="32">
        <v>2.4897971000000001</v>
      </c>
      <c r="L952" s="54"/>
      <c r="M952" s="39">
        <f t="shared" si="267"/>
        <v>-1.5037915176436076</v>
      </c>
      <c r="N952" s="39">
        <f t="shared" si="268"/>
        <v>0.91220122121268132</v>
      </c>
      <c r="O952" s="10"/>
      <c r="R952" s="9"/>
      <c r="S952" s="39"/>
      <c r="T952" s="39"/>
      <c r="V952" s="46"/>
      <c r="W952" s="51"/>
      <c r="Y952" s="51"/>
      <c r="Z952" s="51"/>
      <c r="AB952" s="51"/>
      <c r="AC952" s="51"/>
      <c r="AE952" s="51"/>
      <c r="AF952" s="51"/>
      <c r="AK952" s="52"/>
      <c r="AL952" s="52"/>
      <c r="AM952" s="53"/>
      <c r="AN952" s="53"/>
      <c r="AO952" s="53"/>
      <c r="AP952" s="53"/>
      <c r="AQ952" s="53"/>
      <c r="AR952" s="51"/>
      <c r="AS952" s="51"/>
      <c r="AT952" s="51"/>
      <c r="AU952" s="51"/>
      <c r="AV952" s="51"/>
      <c r="AW952" s="51"/>
      <c r="AX952" s="51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  <c r="BI952" s="51"/>
      <c r="BJ952" s="51"/>
    </row>
    <row r="953" spans="1:62" s="11" customFormat="1">
      <c r="A953" s="6"/>
      <c r="B953" s="7"/>
      <c r="C953" s="7"/>
      <c r="D953" s="36"/>
      <c r="E953" s="36"/>
      <c r="F953" s="36"/>
      <c r="G953" s="36"/>
      <c r="H953" s="36"/>
      <c r="I953" s="36"/>
      <c r="J953" s="36"/>
      <c r="K953" s="36"/>
      <c r="L953" s="9"/>
      <c r="M953" s="9"/>
      <c r="N953" s="9"/>
      <c r="O953" s="9"/>
      <c r="P953" s="9"/>
      <c r="Q953" s="9"/>
      <c r="R953" s="9"/>
      <c r="S953" s="56"/>
      <c r="T953" s="56"/>
      <c r="V953" s="9"/>
    </row>
    <row r="954" spans="1:62" s="11" customFormat="1">
      <c r="A954" s="26">
        <v>136</v>
      </c>
      <c r="B954" s="31">
        <v>43671</v>
      </c>
      <c r="C954" s="26" t="s">
        <v>0</v>
      </c>
      <c r="D954" s="33">
        <v>3.2704307999999998E-3</v>
      </c>
      <c r="E954" s="32">
        <v>1.2791056E-3</v>
      </c>
      <c r="F954" s="33">
        <v>2.5699986999999999E-4</v>
      </c>
      <c r="G954" s="32">
        <v>7.5190904999999995E-4</v>
      </c>
      <c r="H954" s="32">
        <v>1.5688866000000001E-4</v>
      </c>
      <c r="I954" s="32"/>
      <c r="J954" s="32"/>
      <c r="K954" s="32"/>
      <c r="L954" s="9"/>
      <c r="M954" s="9"/>
      <c r="N954" s="9"/>
      <c r="O954" s="10"/>
      <c r="P954" s="9"/>
      <c r="Q954" s="9"/>
      <c r="R954" s="9"/>
      <c r="S954" s="39"/>
      <c r="T954" s="39"/>
      <c r="V954" s="40"/>
    </row>
    <row r="955" spans="1:62" s="11" customFormat="1">
      <c r="A955" s="26">
        <v>136</v>
      </c>
      <c r="B955" s="26"/>
      <c r="C955" s="7" t="s">
        <v>1</v>
      </c>
      <c r="D955" s="36">
        <v>33.990532999999999</v>
      </c>
      <c r="E955" s="36">
        <v>13.711016000000001</v>
      </c>
      <c r="F955" s="36">
        <v>1.7741453999999999E-4</v>
      </c>
      <c r="G955" s="36">
        <v>32.827233</v>
      </c>
      <c r="H955" s="36">
        <v>7.3131653999999999</v>
      </c>
      <c r="I955" s="36"/>
      <c r="J955" s="36">
        <v>0.22277711</v>
      </c>
      <c r="K955" s="36">
        <v>2.4790754000000002</v>
      </c>
      <c r="L955" s="38"/>
      <c r="M955" s="39">
        <f>LN(J955)</f>
        <v>-1.5015835140884137</v>
      </c>
      <c r="N955" s="39">
        <f>LN(K955)</f>
        <v>0.90788566808062887</v>
      </c>
      <c r="O955" s="10"/>
      <c r="P955" s="40">
        <f t="array" ref="P955:Q956">LINEST(M955:M959,N955:N959,TRUE,TRUE)</f>
        <v>-0.50589491766327355</v>
      </c>
      <c r="Q955" s="40">
        <v>-1.0422813931149617</v>
      </c>
      <c r="R955" s="9"/>
      <c r="S955" s="41">
        <f>EXP(Q955)*$S$4^P955</f>
        <v>0.21778702883309792</v>
      </c>
      <c r="T955" s="41">
        <f>S955*SQRT(Q956^2+(LN($S$4))^2*P956^2+(P955/$S$4)^2*$T$4^2-2*LN($S$4)*AVERAGE(N955:N959)*P956^2)</f>
        <v>3.9589142757752386E-5</v>
      </c>
      <c r="V955" s="19"/>
      <c r="AN955" s="42"/>
      <c r="AO955" s="43"/>
      <c r="AP955" s="43"/>
      <c r="AQ955" s="43"/>
      <c r="AS955" s="44"/>
      <c r="AT955" s="45"/>
      <c r="AU955" s="45"/>
      <c r="AV955" s="45"/>
      <c r="AW955" s="45"/>
      <c r="AX955" s="45"/>
      <c r="AY955" s="45"/>
      <c r="AZ955" s="45"/>
      <c r="BA955" s="45"/>
      <c r="BB955" s="45"/>
    </row>
    <row r="956" spans="1:62" s="11" customFormat="1">
      <c r="A956" s="26">
        <v>136</v>
      </c>
      <c r="B956" s="26"/>
      <c r="C956" s="7" t="s">
        <v>2</v>
      </c>
      <c r="D956" s="36">
        <v>31.840814999999999</v>
      </c>
      <c r="E956" s="36">
        <v>12.829409999999999</v>
      </c>
      <c r="F956" s="36">
        <v>1.7439764000000001E-4</v>
      </c>
      <c r="G956" s="36">
        <v>31.026062</v>
      </c>
      <c r="H956" s="36">
        <v>6.9080788000000002</v>
      </c>
      <c r="I956" s="36"/>
      <c r="J956" s="36">
        <v>0.22265409999999999</v>
      </c>
      <c r="K956" s="36">
        <v>2.4818612</v>
      </c>
      <c r="L956" s="38"/>
      <c r="M956" s="39">
        <f t="shared" ref="M956:M959" si="269">LN(J956)</f>
        <v>-1.502135832831984</v>
      </c>
      <c r="N956" s="39">
        <f t="shared" ref="N956:N959" si="270">LN(K956)</f>
        <v>0.90900876257565633</v>
      </c>
      <c r="O956" s="10"/>
      <c r="P956" s="40">
        <v>1.761900748207089E-3</v>
      </c>
      <c r="Q956" s="40">
        <v>1.6042088076450398E-3</v>
      </c>
      <c r="R956" s="9"/>
      <c r="S956" s="39"/>
      <c r="T956" s="39"/>
      <c r="V956" s="46"/>
      <c r="Y956" s="43"/>
      <c r="AB956" s="43"/>
      <c r="AE956" s="43"/>
    </row>
    <row r="957" spans="1:62" s="11" customFormat="1">
      <c r="A957" s="26">
        <v>136</v>
      </c>
      <c r="B957" s="26"/>
      <c r="C957" s="7" t="s">
        <v>3</v>
      </c>
      <c r="D957" s="36">
        <v>27.478124000000001</v>
      </c>
      <c r="E957" s="36">
        <v>11.052654</v>
      </c>
      <c r="F957" s="36">
        <v>1.5959996999999999E-4</v>
      </c>
      <c r="G957" s="36">
        <v>27.042204999999999</v>
      </c>
      <c r="H957" s="36">
        <v>6.0158218999999997</v>
      </c>
      <c r="I957" s="36"/>
      <c r="J957" s="36">
        <v>0.2224603</v>
      </c>
      <c r="K957" s="36">
        <v>2.486116</v>
      </c>
      <c r="L957" s="38"/>
      <c r="M957" s="39">
        <f t="shared" si="269"/>
        <v>-1.5030066202621191</v>
      </c>
      <c r="N957" s="39">
        <f t="shared" si="270"/>
        <v>0.91072165330321309</v>
      </c>
      <c r="O957" s="10"/>
      <c r="P957" s="47">
        <f>ABS(P956/P955)</f>
        <v>3.482740558741529E-3</v>
      </c>
      <c r="Q957" s="47">
        <f>ABS(Q956/Q955)</f>
        <v>1.5391321559053281E-3</v>
      </c>
      <c r="R957" s="9"/>
      <c r="S957" s="39"/>
      <c r="T957" s="39"/>
      <c r="V957" s="46"/>
      <c r="W957" s="48"/>
      <c r="Y957" s="48"/>
      <c r="Z957" s="48"/>
      <c r="AB957" s="48"/>
      <c r="AC957" s="48"/>
      <c r="AE957" s="48"/>
      <c r="AF957" s="48"/>
      <c r="AM957" s="48"/>
      <c r="AN957" s="48"/>
      <c r="AR957" s="49"/>
      <c r="BA957" s="43"/>
      <c r="BB957" s="43"/>
    </row>
    <row r="958" spans="1:62" s="11" customFormat="1">
      <c r="A958" s="26">
        <v>136</v>
      </c>
      <c r="B958" s="26"/>
      <c r="C958" s="7" t="s">
        <v>4</v>
      </c>
      <c r="D958" s="36">
        <v>25.502255999999999</v>
      </c>
      <c r="E958" s="36">
        <v>10.248021</v>
      </c>
      <c r="F958" s="36">
        <v>1.4590626999999999E-4</v>
      </c>
      <c r="G958" s="36">
        <v>25.197513000000001</v>
      </c>
      <c r="H958" s="36">
        <v>5.6026714000000002</v>
      </c>
      <c r="I958" s="36"/>
      <c r="J958" s="36">
        <v>0.22234963999999999</v>
      </c>
      <c r="K958" s="36">
        <v>2.4885195000000002</v>
      </c>
      <c r="L958" s="38"/>
      <c r="M958" s="39">
        <f t="shared" si="269"/>
        <v>-1.5035041810957777</v>
      </c>
      <c r="N958" s="39">
        <f t="shared" si="270"/>
        <v>0.91168795533158098</v>
      </c>
      <c r="O958" s="10"/>
      <c r="P958" s="50"/>
      <c r="Q958" s="50"/>
      <c r="R958" s="9"/>
      <c r="S958" s="39"/>
      <c r="T958" s="39"/>
      <c r="V958" s="46"/>
      <c r="W958" s="51"/>
      <c r="Y958" s="51"/>
      <c r="Z958" s="51"/>
      <c r="AB958" s="51"/>
      <c r="AC958" s="51"/>
      <c r="AE958" s="51"/>
      <c r="AF958" s="51"/>
      <c r="AK958" s="52"/>
      <c r="AL958" s="52"/>
      <c r="AM958" s="53"/>
      <c r="AN958" s="53"/>
      <c r="AO958" s="53"/>
      <c r="AP958" s="53"/>
      <c r="AQ958" s="53"/>
    </row>
    <row r="959" spans="1:62" s="11" customFormat="1">
      <c r="A959" s="26">
        <v>136</v>
      </c>
      <c r="B959" s="26"/>
      <c r="C959" s="7" t="s">
        <v>5</v>
      </c>
      <c r="D959" s="36">
        <v>21.992227</v>
      </c>
      <c r="E959" s="36">
        <v>8.8243334000000004</v>
      </c>
      <c r="F959" s="36">
        <v>1.2686929E-4</v>
      </c>
      <c r="G959" s="36">
        <v>21.815846000000001</v>
      </c>
      <c r="H959" s="36">
        <v>4.8471114000000002</v>
      </c>
      <c r="I959" s="36"/>
      <c r="J959" s="36">
        <v>0.22218256</v>
      </c>
      <c r="K959" s="36">
        <v>2.4922379000000001</v>
      </c>
      <c r="L959" s="54"/>
      <c r="M959" s="39">
        <f t="shared" si="269"/>
        <v>-1.5042558927057248</v>
      </c>
      <c r="N959" s="39">
        <f t="shared" si="270"/>
        <v>0.91318106185823356</v>
      </c>
      <c r="O959" s="10"/>
      <c r="R959" s="9"/>
      <c r="S959" s="39"/>
      <c r="T959" s="39"/>
      <c r="V959" s="46"/>
      <c r="W959" s="51"/>
      <c r="Y959" s="51"/>
      <c r="Z959" s="51"/>
      <c r="AB959" s="51"/>
      <c r="AC959" s="51"/>
      <c r="AE959" s="51"/>
      <c r="AF959" s="51"/>
      <c r="AK959" s="52"/>
      <c r="AL959" s="52"/>
      <c r="AM959" s="53"/>
      <c r="AN959" s="53"/>
      <c r="AO959" s="53"/>
      <c r="AP959" s="53"/>
      <c r="AQ959" s="53"/>
      <c r="AR959" s="51"/>
      <c r="AS959" s="51"/>
      <c r="AT959" s="51"/>
      <c r="AU959" s="51"/>
      <c r="AV959" s="51"/>
      <c r="AW959" s="51"/>
      <c r="AX959" s="51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  <c r="BI959" s="51"/>
      <c r="BJ959" s="51"/>
    </row>
    <row r="960" spans="1:62" s="11" customFormat="1">
      <c r="A960" s="6"/>
      <c r="B960" s="7"/>
      <c r="C960" s="7"/>
      <c r="D960" s="36"/>
      <c r="E960" s="36"/>
      <c r="F960" s="36"/>
      <c r="G960" s="36"/>
      <c r="H960" s="36"/>
      <c r="I960" s="36"/>
      <c r="J960" s="36"/>
      <c r="K960" s="36"/>
      <c r="L960" s="9"/>
      <c r="M960" s="9"/>
      <c r="N960" s="9"/>
      <c r="O960" s="9"/>
      <c r="P960" s="9"/>
      <c r="Q960" s="9"/>
      <c r="R960" s="9"/>
      <c r="S960" s="56"/>
      <c r="T960" s="56"/>
      <c r="V960" s="9"/>
    </row>
    <row r="961" spans="1:62" s="11" customFormat="1">
      <c r="A961" s="26">
        <v>137</v>
      </c>
      <c r="B961" s="31">
        <v>43672</v>
      </c>
      <c r="C961" s="26" t="s">
        <v>0</v>
      </c>
      <c r="D961" s="33">
        <v>5.9586928000000001E-3</v>
      </c>
      <c r="E961" s="32">
        <v>2.3148397999999998E-3</v>
      </c>
      <c r="F961" s="33">
        <v>6.0016292999999997E-5</v>
      </c>
      <c r="G961" s="32">
        <v>1.5593064E-3</v>
      </c>
      <c r="H961" s="32">
        <v>3.3600661000000002E-4</v>
      </c>
      <c r="I961" s="32"/>
      <c r="J961" s="32"/>
      <c r="K961" s="32"/>
      <c r="L961" s="9"/>
      <c r="M961" s="9"/>
      <c r="N961" s="9"/>
      <c r="O961" s="10"/>
      <c r="P961" s="9"/>
      <c r="Q961" s="9"/>
      <c r="R961" s="9"/>
      <c r="S961" s="39"/>
      <c r="T961" s="39"/>
      <c r="V961" s="40"/>
    </row>
    <row r="962" spans="1:62" s="11" customFormat="1">
      <c r="A962" s="26">
        <v>137</v>
      </c>
      <c r="B962" s="26"/>
      <c r="C962" s="7" t="s">
        <v>1</v>
      </c>
      <c r="D962" s="36">
        <v>33.638688999999999</v>
      </c>
      <c r="E962" s="36">
        <v>13.612534999999999</v>
      </c>
      <c r="F962" s="33">
        <v>1.7959765000000001E-4</v>
      </c>
      <c r="G962" s="36">
        <v>32.758322</v>
      </c>
      <c r="H962" s="36">
        <v>7.3089073000000004</v>
      </c>
      <c r="I962" s="36"/>
      <c r="J962" s="32">
        <v>0.22311591</v>
      </c>
      <c r="K962" s="32">
        <v>2.4711582999999999</v>
      </c>
      <c r="L962" s="38"/>
      <c r="M962" s="39">
        <f>LN(J962)</f>
        <v>-1.5000638667739077</v>
      </c>
      <c r="N962" s="39">
        <f>LN(K962)</f>
        <v>0.90468698808685322</v>
      </c>
      <c r="O962" s="10"/>
      <c r="P962" s="40">
        <f t="array" ref="P962:Q963">LINEST(M962:M966,N962:N966,TRUE,TRUE)</f>
        <v>-0.50664009290457412</v>
      </c>
      <c r="Q962" s="40">
        <v>-1.0417015113606076</v>
      </c>
      <c r="R962" s="9"/>
      <c r="S962" s="41">
        <f>EXP(Q962)*$S$4^P962</f>
        <v>0.21775871135187302</v>
      </c>
      <c r="T962" s="41">
        <f>S962*SQRT(Q963^2+(LN($S$4))^2*P963^2+(P962/$S$4)^2*$T$4^2-2*LN($S$4)*AVERAGE(N962:N966)*P963^2)</f>
        <v>5.5792683969607978E-5</v>
      </c>
      <c r="V962" s="19"/>
      <c r="AN962" s="42"/>
      <c r="AO962" s="43"/>
      <c r="AP962" s="43"/>
      <c r="AQ962" s="43"/>
      <c r="AS962" s="44"/>
      <c r="AT962" s="45"/>
      <c r="AU962" s="45"/>
      <c r="AV962" s="45"/>
      <c r="AW962" s="45"/>
      <c r="AX962" s="45"/>
      <c r="AY962" s="45"/>
      <c r="AZ962" s="45"/>
      <c r="BA962" s="45"/>
      <c r="BB962" s="45"/>
    </row>
    <row r="963" spans="1:62" s="11" customFormat="1">
      <c r="A963" s="26">
        <v>137</v>
      </c>
      <c r="B963" s="26"/>
      <c r="C963" s="7" t="s">
        <v>2</v>
      </c>
      <c r="D963" s="36">
        <v>31.785381999999998</v>
      </c>
      <c r="E963" s="36">
        <v>12.848934</v>
      </c>
      <c r="F963" s="33">
        <v>1.9639456E-4</v>
      </c>
      <c r="G963" s="36">
        <v>31.246853000000002</v>
      </c>
      <c r="H963" s="36">
        <v>6.9680099999999996</v>
      </c>
      <c r="I963" s="36"/>
      <c r="J963" s="32">
        <v>0.22299874</v>
      </c>
      <c r="K963" s="32">
        <v>2.4737781000000001</v>
      </c>
      <c r="L963" s="38"/>
      <c r="M963" s="39">
        <f t="shared" ref="M963:M966" si="271">LN(J963)</f>
        <v>-1.5005891577621961</v>
      </c>
      <c r="N963" s="39">
        <f t="shared" ref="N963:N966" si="272">LN(K963)</f>
        <v>0.90574657714248219</v>
      </c>
      <c r="O963" s="10"/>
      <c r="P963" s="40">
        <v>4.2822603285818566E-3</v>
      </c>
      <c r="Q963" s="40">
        <v>3.8847184960352989E-3</v>
      </c>
      <c r="R963" s="9"/>
      <c r="S963" s="39"/>
      <c r="T963" s="39"/>
      <c r="V963" s="46"/>
      <c r="Y963" s="43"/>
      <c r="AB963" s="43"/>
      <c r="AE963" s="43"/>
    </row>
    <row r="964" spans="1:62" s="11" customFormat="1">
      <c r="A964" s="26">
        <v>137</v>
      </c>
      <c r="B964" s="26"/>
      <c r="C964" s="7" t="s">
        <v>3</v>
      </c>
      <c r="D964" s="36">
        <v>28.918996</v>
      </c>
      <c r="E964" s="36">
        <v>11.675095000000001</v>
      </c>
      <c r="F964" s="33">
        <v>1.84296E-4</v>
      </c>
      <c r="G964" s="36">
        <v>28.676044999999998</v>
      </c>
      <c r="H964" s="36">
        <v>6.3906102999999996</v>
      </c>
      <c r="I964" s="36"/>
      <c r="J964" s="32">
        <v>0.22285513000000001</v>
      </c>
      <c r="K964" s="32">
        <v>2.4769865000000002</v>
      </c>
      <c r="L964" s="38"/>
      <c r="M964" s="39">
        <f t="shared" si="271"/>
        <v>-1.5012333598859389</v>
      </c>
      <c r="N964" s="39">
        <f t="shared" si="272"/>
        <v>0.9070427003510706</v>
      </c>
      <c r="O964" s="10"/>
      <c r="P964" s="47">
        <f>ABS(P963/P962)</f>
        <v>8.4522729025087676E-3</v>
      </c>
      <c r="Q964" s="47">
        <f>ABS(Q963/Q962)</f>
        <v>3.7292050109069288E-3</v>
      </c>
      <c r="R964" s="9"/>
      <c r="S964" s="39"/>
      <c r="T964" s="39"/>
      <c r="V964" s="46"/>
      <c r="W964" s="48"/>
      <c r="Y964" s="48"/>
      <c r="Z964" s="48"/>
      <c r="AB964" s="48"/>
      <c r="AC964" s="48"/>
      <c r="AE964" s="48"/>
      <c r="AF964" s="48"/>
      <c r="AM964" s="48"/>
      <c r="AN964" s="48"/>
      <c r="AR964" s="49"/>
      <c r="BA964" s="43"/>
      <c r="BB964" s="43"/>
    </row>
    <row r="965" spans="1:62" s="11" customFormat="1">
      <c r="A965" s="26">
        <v>137</v>
      </c>
      <c r="B965" s="26"/>
      <c r="C965" s="7" t="s">
        <v>4</v>
      </c>
      <c r="D965" s="36">
        <v>25.632711</v>
      </c>
      <c r="E965" s="36">
        <v>10.333883</v>
      </c>
      <c r="F965" s="33">
        <v>1.6796675000000001E-4</v>
      </c>
      <c r="G965" s="36">
        <v>25.604216000000001</v>
      </c>
      <c r="H965" s="36">
        <v>5.7020198999999998</v>
      </c>
      <c r="I965" s="36"/>
      <c r="J965" s="32">
        <v>0.22269806</v>
      </c>
      <c r="K965" s="32">
        <v>2.4804631000000001</v>
      </c>
      <c r="L965" s="38"/>
      <c r="M965" s="39">
        <f t="shared" si="271"/>
        <v>-1.5019384160275262</v>
      </c>
      <c r="N965" s="39">
        <f t="shared" si="272"/>
        <v>0.90844527661525942</v>
      </c>
      <c r="O965" s="10"/>
      <c r="P965" s="50"/>
      <c r="Q965" s="50"/>
      <c r="R965" s="9"/>
      <c r="S965" s="39"/>
      <c r="T965" s="39"/>
      <c r="V965" s="46"/>
      <c r="W965" s="51"/>
      <c r="Y965" s="51"/>
      <c r="Z965" s="51"/>
      <c r="AB965" s="51"/>
      <c r="AC965" s="51"/>
      <c r="AE965" s="51"/>
      <c r="AF965" s="51"/>
      <c r="AK965" s="52"/>
      <c r="AL965" s="52"/>
      <c r="AM965" s="53"/>
      <c r="AN965" s="53"/>
      <c r="AO965" s="53"/>
      <c r="AP965" s="53"/>
      <c r="AQ965" s="53"/>
    </row>
    <row r="966" spans="1:62" s="11" customFormat="1">
      <c r="A966" s="26">
        <v>137</v>
      </c>
      <c r="B966" s="26"/>
      <c r="C966" s="7" t="s">
        <v>5</v>
      </c>
      <c r="D966" s="36">
        <v>22.523508</v>
      </c>
      <c r="E966" s="36">
        <v>9.0672291999999999</v>
      </c>
      <c r="F966" s="33">
        <v>1.4438729999999999E-4</v>
      </c>
      <c r="G966" s="36">
        <v>22.607572000000001</v>
      </c>
      <c r="H966" s="36">
        <v>5.0307919999999999</v>
      </c>
      <c r="I966" s="36"/>
      <c r="J966" s="32">
        <v>0.22252633999999999</v>
      </c>
      <c r="K966" s="32">
        <v>2.4840643</v>
      </c>
      <c r="L966" s="54"/>
      <c r="M966" s="39">
        <f t="shared" si="271"/>
        <v>-1.502709802359969</v>
      </c>
      <c r="N966" s="39">
        <f t="shared" si="272"/>
        <v>0.90989604940448121</v>
      </c>
      <c r="O966" s="10"/>
      <c r="R966" s="9"/>
      <c r="S966" s="39"/>
      <c r="T966" s="39"/>
      <c r="V966" s="46"/>
      <c r="W966" s="51"/>
      <c r="Y966" s="51"/>
      <c r="Z966" s="51"/>
      <c r="AB966" s="51"/>
      <c r="AC966" s="51"/>
      <c r="AE966" s="51"/>
      <c r="AF966" s="51"/>
      <c r="AK966" s="52"/>
      <c r="AL966" s="52"/>
      <c r="AM966" s="53"/>
      <c r="AN966" s="53"/>
      <c r="AO966" s="53"/>
      <c r="AP966" s="53"/>
      <c r="AQ966" s="53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</row>
    <row r="967" spans="1:62" s="11" customFormat="1">
      <c r="A967" s="6"/>
      <c r="B967" s="7"/>
      <c r="C967" s="7"/>
      <c r="D967" s="36"/>
      <c r="E967" s="36"/>
      <c r="F967" s="36"/>
      <c r="G967" s="36"/>
      <c r="H967" s="36"/>
      <c r="I967" s="36"/>
      <c r="J967" s="36"/>
      <c r="K967" s="36"/>
      <c r="L967" s="9"/>
      <c r="M967" s="9"/>
      <c r="N967" s="9"/>
      <c r="O967" s="9"/>
      <c r="P967" s="9"/>
      <c r="Q967" s="9"/>
      <c r="R967" s="9"/>
      <c r="S967" s="56"/>
      <c r="T967" s="56"/>
      <c r="V967" s="9"/>
    </row>
    <row r="968" spans="1:62" s="11" customFormat="1">
      <c r="A968" s="26">
        <v>138</v>
      </c>
      <c r="B968" s="31">
        <v>43672</v>
      </c>
      <c r="C968" s="26" t="s">
        <v>0</v>
      </c>
      <c r="D968" s="33">
        <v>5.9586928000000001E-3</v>
      </c>
      <c r="E968" s="32">
        <v>2.3148397999999998E-3</v>
      </c>
      <c r="F968" s="33">
        <v>6.0016292999999997E-5</v>
      </c>
      <c r="G968" s="32">
        <v>1.5593064E-3</v>
      </c>
      <c r="H968" s="32">
        <v>3.3600661000000002E-4</v>
      </c>
      <c r="I968" s="32"/>
      <c r="J968" s="32"/>
      <c r="K968" s="32"/>
      <c r="L968" s="9"/>
      <c r="M968" s="9"/>
      <c r="N968" s="9"/>
      <c r="O968" s="10"/>
      <c r="P968" s="9"/>
      <c r="Q968" s="9"/>
      <c r="R968" s="9"/>
      <c r="S968" s="39"/>
      <c r="T968" s="39"/>
      <c r="V968" s="40"/>
    </row>
    <row r="969" spans="1:62" s="11" customFormat="1">
      <c r="A969" s="26">
        <v>138</v>
      </c>
      <c r="B969" s="26"/>
      <c r="C969" s="7" t="s">
        <v>1</v>
      </c>
      <c r="D969" s="36">
        <v>34.728050000000003</v>
      </c>
      <c r="E969" s="36">
        <v>14.040675</v>
      </c>
      <c r="F969" s="33">
        <v>1.9284381000000001E-4</v>
      </c>
      <c r="G969" s="36">
        <v>33.593679999999999</v>
      </c>
      <c r="H969" s="36">
        <v>7.4921487999999998</v>
      </c>
      <c r="I969" s="36"/>
      <c r="J969" s="32">
        <v>0.22302258</v>
      </c>
      <c r="K969" s="32">
        <v>2.4733896</v>
      </c>
      <c r="L969" s="38"/>
      <c r="M969" s="39">
        <f>LN(J969)</f>
        <v>-1.5004822570426399</v>
      </c>
      <c r="N969" s="39">
        <f>LN(K969)</f>
        <v>0.90558951757856299</v>
      </c>
      <c r="O969" s="10"/>
      <c r="P969" s="40">
        <f t="array" ref="P969:Q970">LINEST(M969:M973,N969:N973,TRUE,TRUE)</f>
        <v>-0.50843772883217631</v>
      </c>
      <c r="Q969" s="40">
        <v>-1.0400326172153864</v>
      </c>
      <c r="R969" s="9"/>
      <c r="S969" s="41">
        <f>EXP(Q969)*$S$4^P969</f>
        <v>0.21774920016772198</v>
      </c>
      <c r="T969" s="41">
        <f>S969*SQRT(Q970^2+(LN($S$4))^2*P970^2+(P969/$S$4)^2*$T$4^2-2*LN($S$4)*AVERAGE(N969:N973)*P970^2)</f>
        <v>5.199991063723094E-5</v>
      </c>
      <c r="V969" s="19"/>
      <c r="AN969" s="42"/>
      <c r="AO969" s="43"/>
      <c r="AP969" s="43"/>
      <c r="AQ969" s="43"/>
      <c r="AS969" s="44"/>
      <c r="AT969" s="45"/>
      <c r="AU969" s="45"/>
      <c r="AV969" s="45"/>
      <c r="AW969" s="45"/>
      <c r="AX969" s="45"/>
      <c r="AY969" s="45"/>
      <c r="AZ969" s="45"/>
      <c r="BA969" s="45"/>
      <c r="BB969" s="45"/>
    </row>
    <row r="970" spans="1:62" s="11" customFormat="1">
      <c r="A970" s="26">
        <v>138</v>
      </c>
      <c r="B970" s="26"/>
      <c r="C970" s="7" t="s">
        <v>2</v>
      </c>
      <c r="D970" s="36">
        <v>31.632154</v>
      </c>
      <c r="E970" s="36">
        <v>12.773588999999999</v>
      </c>
      <c r="F970" s="33">
        <v>1.9778773999999999E-4</v>
      </c>
      <c r="G970" s="36">
        <v>30.954789999999999</v>
      </c>
      <c r="H970" s="36">
        <v>6.8994929999999997</v>
      </c>
      <c r="I970" s="36"/>
      <c r="J970" s="32">
        <v>0.22288902999999999</v>
      </c>
      <c r="K970" s="32">
        <v>2.4763796</v>
      </c>
      <c r="L970" s="38"/>
      <c r="M970" s="39">
        <f t="shared" ref="M970:M973" si="273">LN(J970)</f>
        <v>-1.5010812546959782</v>
      </c>
      <c r="N970" s="39">
        <f t="shared" ref="N970:N973" si="274">LN(K970)</f>
        <v>0.90679765486451258</v>
      </c>
      <c r="O970" s="10"/>
      <c r="P970" s="40">
        <v>3.8409727360587706E-3</v>
      </c>
      <c r="Q970" s="40">
        <v>3.4883846556512999E-3</v>
      </c>
      <c r="R970" s="9"/>
      <c r="S970" s="39"/>
      <c r="T970" s="39"/>
      <c r="V970" s="46"/>
      <c r="Y970" s="43"/>
      <c r="AB970" s="43"/>
      <c r="AE970" s="43"/>
    </row>
    <row r="971" spans="1:62" s="11" customFormat="1">
      <c r="A971" s="26">
        <v>138</v>
      </c>
      <c r="B971" s="26"/>
      <c r="C971" s="7" t="s">
        <v>3</v>
      </c>
      <c r="D971" s="36">
        <v>28.993245000000002</v>
      </c>
      <c r="E971" s="36">
        <v>11.693497000000001</v>
      </c>
      <c r="F971" s="33">
        <v>1.9091369E-4</v>
      </c>
      <c r="G971" s="36">
        <v>28.619838000000001</v>
      </c>
      <c r="H971" s="36">
        <v>6.3751576999999999</v>
      </c>
      <c r="I971" s="36"/>
      <c r="J971" s="32">
        <v>0.22275289000000001</v>
      </c>
      <c r="K971" s="32">
        <v>2.4794409000000002</v>
      </c>
      <c r="L971" s="38"/>
      <c r="M971" s="39">
        <f t="shared" si="273"/>
        <v>-1.5016922385290747</v>
      </c>
      <c r="N971" s="39">
        <f t="shared" si="274"/>
        <v>0.90803309121228704</v>
      </c>
      <c r="O971" s="10"/>
      <c r="P971" s="47">
        <f>ABS(P970/P969)</f>
        <v>7.5544604938761108E-3</v>
      </c>
      <c r="Q971" s="47">
        <f>ABS(Q970/Q969)</f>
        <v>3.3541108210540572E-3</v>
      </c>
      <c r="R971" s="9"/>
      <c r="S971" s="39"/>
      <c r="T971" s="39"/>
      <c r="V971" s="46"/>
      <c r="W971" s="48"/>
      <c r="Y971" s="48"/>
      <c r="Z971" s="48"/>
      <c r="AB971" s="48"/>
      <c r="AC971" s="48"/>
      <c r="AE971" s="48"/>
      <c r="AF971" s="48"/>
      <c r="AM971" s="48"/>
      <c r="AN971" s="48"/>
      <c r="AR971" s="49"/>
      <c r="BA971" s="43"/>
      <c r="BB971" s="43"/>
    </row>
    <row r="972" spans="1:62" s="11" customFormat="1">
      <c r="A972" s="26">
        <v>138</v>
      </c>
      <c r="B972" s="26"/>
      <c r="C972" s="7" t="s">
        <v>4</v>
      </c>
      <c r="D972" s="36">
        <v>25.413954</v>
      </c>
      <c r="E972" s="36">
        <v>10.234399</v>
      </c>
      <c r="F972" s="33">
        <v>1.636698E-4</v>
      </c>
      <c r="G972" s="36">
        <v>25.292431000000001</v>
      </c>
      <c r="H972" s="36">
        <v>5.6295783999999998</v>
      </c>
      <c r="I972" s="36"/>
      <c r="J972" s="32">
        <v>0.22257948</v>
      </c>
      <c r="K972" s="32">
        <v>2.4831913000000001</v>
      </c>
      <c r="L972" s="38"/>
      <c r="M972" s="39">
        <f t="shared" si="273"/>
        <v>-1.5024710276782427</v>
      </c>
      <c r="N972" s="39">
        <f t="shared" si="274"/>
        <v>0.90954454745681079</v>
      </c>
      <c r="O972" s="10"/>
      <c r="R972" s="9"/>
      <c r="S972" s="39"/>
      <c r="T972" s="39"/>
      <c r="V972" s="46"/>
      <c r="W972" s="51"/>
      <c r="Y972" s="51"/>
      <c r="Z972" s="51"/>
      <c r="AB972" s="51"/>
      <c r="AC972" s="51"/>
      <c r="AE972" s="51"/>
      <c r="AF972" s="51"/>
      <c r="AK972" s="52"/>
      <c r="AL972" s="52"/>
      <c r="AM972" s="53"/>
      <c r="AN972" s="53"/>
      <c r="AO972" s="53"/>
      <c r="AP972" s="53"/>
      <c r="AQ972" s="53"/>
    </row>
    <row r="973" spans="1:62" s="11" customFormat="1">
      <c r="A973" s="26">
        <v>138</v>
      </c>
      <c r="B973" s="26"/>
      <c r="C973" s="7" t="s">
        <v>5</v>
      </c>
      <c r="D973" s="36">
        <v>22.153386999999999</v>
      </c>
      <c r="E973" s="36">
        <v>8.9080273999999999</v>
      </c>
      <c r="F973" s="33">
        <v>1.5108408000000001E-4</v>
      </c>
      <c r="G973" s="36">
        <v>22.154374000000001</v>
      </c>
      <c r="H973" s="36">
        <v>4.9272504000000001</v>
      </c>
      <c r="I973" s="36"/>
      <c r="J973" s="32">
        <v>0.22240493</v>
      </c>
      <c r="K973" s="32">
        <v>2.4869127999999998</v>
      </c>
      <c r="L973" s="54"/>
      <c r="M973" s="39">
        <f t="shared" si="273"/>
        <v>-1.5032555495852129</v>
      </c>
      <c r="N973" s="39">
        <f t="shared" si="274"/>
        <v>0.91104210188248469</v>
      </c>
      <c r="O973" s="10"/>
      <c r="R973" s="9"/>
      <c r="S973" s="39"/>
      <c r="T973" s="39"/>
      <c r="V973" s="46"/>
      <c r="W973" s="51"/>
      <c r="Y973" s="51"/>
      <c r="Z973" s="51"/>
      <c r="AB973" s="51"/>
      <c r="AC973" s="51"/>
      <c r="AE973" s="51"/>
      <c r="AF973" s="51"/>
      <c r="AK973" s="52"/>
      <c r="AL973" s="52"/>
      <c r="AM973" s="53"/>
      <c r="AN973" s="53"/>
      <c r="AO973" s="53"/>
      <c r="AP973" s="53"/>
      <c r="AQ973" s="53"/>
      <c r="AR973" s="51"/>
      <c r="AS973" s="51"/>
      <c r="AT973" s="51"/>
      <c r="AU973" s="51"/>
      <c r="AV973" s="51"/>
      <c r="AW973" s="51"/>
      <c r="AX973" s="51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  <c r="BI973" s="51"/>
      <c r="BJ973" s="51"/>
    </row>
    <row r="974" spans="1:62" s="11" customFormat="1">
      <c r="A974" s="6"/>
      <c r="B974" s="7"/>
      <c r="C974" s="7"/>
      <c r="D974" s="36"/>
      <c r="E974" s="36"/>
      <c r="F974" s="36"/>
      <c r="G974" s="36"/>
      <c r="H974" s="36"/>
      <c r="I974" s="36"/>
      <c r="J974" s="36"/>
      <c r="K974" s="36"/>
      <c r="L974" s="9"/>
      <c r="M974" s="9"/>
      <c r="N974" s="9"/>
      <c r="O974" s="9"/>
      <c r="P974" s="9"/>
      <c r="Q974" s="9"/>
      <c r="R974" s="9"/>
      <c r="S974" s="56"/>
      <c r="T974" s="56"/>
      <c r="V974" s="9"/>
    </row>
    <row r="975" spans="1:62" s="11" customFormat="1">
      <c r="A975" s="26">
        <v>139</v>
      </c>
      <c r="B975" s="31">
        <v>43672</v>
      </c>
      <c r="C975" s="26" t="s">
        <v>0</v>
      </c>
      <c r="D975" s="33">
        <v>5.9586928000000001E-3</v>
      </c>
      <c r="E975" s="32">
        <v>2.3148397999999998E-3</v>
      </c>
      <c r="F975" s="33">
        <v>6.0016292999999997E-5</v>
      </c>
      <c r="G975" s="32">
        <v>1.5593064E-3</v>
      </c>
      <c r="H975" s="32">
        <v>3.3600661000000002E-4</v>
      </c>
      <c r="I975" s="32"/>
      <c r="J975" s="32"/>
      <c r="K975" s="32"/>
      <c r="L975" s="9"/>
      <c r="M975" s="9"/>
      <c r="N975" s="9"/>
      <c r="O975" s="10"/>
      <c r="P975" s="9"/>
      <c r="Q975" s="9"/>
      <c r="R975" s="9"/>
      <c r="S975" s="39"/>
      <c r="T975" s="39"/>
      <c r="V975" s="40"/>
    </row>
    <row r="976" spans="1:62" s="11" customFormat="1">
      <c r="A976" s="26">
        <v>139</v>
      </c>
      <c r="B976" s="26"/>
      <c r="C976" s="7" t="s">
        <v>1</v>
      </c>
      <c r="D976" s="36">
        <v>34.928344000000003</v>
      </c>
      <c r="E976" s="36">
        <v>14.113111999999999</v>
      </c>
      <c r="F976" s="33">
        <v>1.9297735E-4</v>
      </c>
      <c r="G976" s="36">
        <v>33.672469</v>
      </c>
      <c r="H976" s="36">
        <v>7.5076612000000003</v>
      </c>
      <c r="I976" s="36"/>
      <c r="J976" s="32">
        <v>0.2229613</v>
      </c>
      <c r="K976" s="32">
        <v>2.4748891999999998</v>
      </c>
      <c r="L976" s="38"/>
      <c r="M976" s="39">
        <f>LN(J976)</f>
        <v>-1.5007570651831748</v>
      </c>
      <c r="N976" s="39">
        <f>LN(K976)</f>
        <v>0.90619562734178349</v>
      </c>
      <c r="O976" s="10"/>
      <c r="P976" s="40">
        <f t="array" ref="P976:Q977">LINEST(M976:M980,N976:N980,TRUE,TRUE)</f>
        <v>-0.50495444320192318</v>
      </c>
      <c r="Q976" s="40">
        <v>-1.0431608023313532</v>
      </c>
      <c r="R976" s="9"/>
      <c r="S976" s="41">
        <f>EXP(Q976)*$S$4^P976</f>
        <v>0.21779063595654677</v>
      </c>
      <c r="T976" s="41">
        <f>S976*SQRT(Q977^2+(LN($S$4))^2*P977^2+(P976/$S$4)^2*$T$4^2-2*LN($S$4)*AVERAGE(N976:N980)*P977^2)</f>
        <v>4.2463863349269073E-5</v>
      </c>
      <c r="V976" s="19"/>
      <c r="AN976" s="42"/>
      <c r="AO976" s="43"/>
      <c r="AP976" s="43"/>
      <c r="AQ976" s="43"/>
      <c r="AS976" s="44"/>
      <c r="AT976" s="45"/>
      <c r="AU976" s="45"/>
      <c r="AV976" s="45"/>
      <c r="AW976" s="45"/>
      <c r="AX976" s="45"/>
      <c r="AY976" s="45"/>
      <c r="AZ976" s="45"/>
      <c r="BA976" s="45"/>
      <c r="BB976" s="45"/>
    </row>
    <row r="977" spans="1:62" s="11" customFormat="1">
      <c r="A977" s="26">
        <v>139</v>
      </c>
      <c r="B977" s="26"/>
      <c r="C977" s="7" t="s">
        <v>2</v>
      </c>
      <c r="D977" s="36">
        <v>32.343983000000001</v>
      </c>
      <c r="E977" s="36">
        <v>13.053321</v>
      </c>
      <c r="F977" s="33">
        <v>2.0424751999999999E-4</v>
      </c>
      <c r="G977" s="36">
        <v>31.547274999999999</v>
      </c>
      <c r="H977" s="36">
        <v>7.0296640999999997</v>
      </c>
      <c r="I977" s="36"/>
      <c r="J977" s="32">
        <v>0.22282954999999999</v>
      </c>
      <c r="K977" s="32">
        <v>2.4778359000000001</v>
      </c>
      <c r="L977" s="38"/>
      <c r="M977" s="39">
        <f t="shared" ref="M977:M980" si="275">LN(J977)</f>
        <v>-1.5013481495620304</v>
      </c>
      <c r="N977" s="39">
        <f t="shared" ref="N977:N980" si="276">LN(K977)</f>
        <v>0.90738555825383638</v>
      </c>
      <c r="O977" s="10"/>
      <c r="P977" s="40">
        <v>2.3502087864109554E-3</v>
      </c>
      <c r="Q977" s="40">
        <v>2.136112420546757E-3</v>
      </c>
      <c r="R977" s="9"/>
      <c r="S977" s="39"/>
      <c r="T977" s="39"/>
      <c r="V977" s="46"/>
      <c r="Y977" s="43"/>
      <c r="AB977" s="43"/>
      <c r="AE977" s="43"/>
    </row>
    <row r="978" spans="1:62" s="11" customFormat="1">
      <c r="A978" s="26">
        <v>139</v>
      </c>
      <c r="B978" s="26"/>
      <c r="C978" s="7" t="s">
        <v>3</v>
      </c>
      <c r="D978" s="36">
        <v>28.448948999999999</v>
      </c>
      <c r="E978" s="36">
        <v>11.464333</v>
      </c>
      <c r="F978" s="33">
        <v>1.8483428000000001E-4</v>
      </c>
      <c r="G978" s="36">
        <v>28.043284</v>
      </c>
      <c r="H978" s="36">
        <v>6.2442682999999999</v>
      </c>
      <c r="I978" s="36"/>
      <c r="J978" s="32">
        <v>0.22266496999999999</v>
      </c>
      <c r="K978" s="32">
        <v>2.4815274</v>
      </c>
      <c r="L978" s="38"/>
      <c r="M978" s="39">
        <f t="shared" si="275"/>
        <v>-1.5020870139031106</v>
      </c>
      <c r="N978" s="39">
        <f t="shared" si="276"/>
        <v>0.9088742576930432</v>
      </c>
      <c r="O978" s="10"/>
      <c r="P978" s="47">
        <f>ABS(P977/P976)</f>
        <v>4.6542986561485603E-3</v>
      </c>
      <c r="Q978" s="47">
        <f>ABS(Q977/Q976)</f>
        <v>2.0477307197248724E-3</v>
      </c>
      <c r="R978" s="9"/>
      <c r="S978" s="39"/>
      <c r="T978" s="39"/>
      <c r="V978" s="46"/>
      <c r="W978" s="48"/>
      <c r="Y978" s="48"/>
      <c r="Z978" s="48"/>
      <c r="AB978" s="48"/>
      <c r="AC978" s="48"/>
      <c r="AE978" s="48"/>
      <c r="AF978" s="48"/>
      <c r="AM978" s="48"/>
      <c r="AN978" s="48"/>
      <c r="AR978" s="49"/>
      <c r="BA978" s="43"/>
      <c r="BB978" s="43"/>
    </row>
    <row r="979" spans="1:62" s="11" customFormat="1">
      <c r="A979" s="26">
        <v>139</v>
      </c>
      <c r="B979" s="26"/>
      <c r="C979" s="7" t="s">
        <v>4</v>
      </c>
      <c r="D979" s="36">
        <v>25.811471999999998</v>
      </c>
      <c r="E979" s="36">
        <v>10.388476000000001</v>
      </c>
      <c r="F979" s="33">
        <v>1.7261619999999999E-4</v>
      </c>
      <c r="G979" s="36">
        <v>25.608070999999999</v>
      </c>
      <c r="H979" s="36">
        <v>5.6983594999999996</v>
      </c>
      <c r="I979" s="36"/>
      <c r="J979" s="32">
        <v>0.22252197000000001</v>
      </c>
      <c r="K979" s="32">
        <v>2.4846268</v>
      </c>
      <c r="L979" s="38"/>
      <c r="M979" s="39">
        <f t="shared" si="275"/>
        <v>-1.5027294406774365</v>
      </c>
      <c r="N979" s="39">
        <f t="shared" si="276"/>
        <v>0.91012246718376433</v>
      </c>
      <c r="O979" s="10"/>
      <c r="P979" s="50"/>
      <c r="Q979" s="50"/>
      <c r="R979" s="9"/>
      <c r="S979" s="39"/>
      <c r="T979" s="39"/>
      <c r="V979" s="46"/>
      <c r="W979" s="51"/>
      <c r="Y979" s="51"/>
      <c r="Z979" s="51"/>
      <c r="AB979" s="51"/>
      <c r="AC979" s="51"/>
      <c r="AE979" s="51"/>
      <c r="AF979" s="51"/>
      <c r="AK979" s="52"/>
      <c r="AL979" s="52"/>
      <c r="AM979" s="53"/>
      <c r="AN979" s="53"/>
      <c r="AO979" s="53"/>
      <c r="AP979" s="53"/>
      <c r="AQ979" s="53"/>
    </row>
    <row r="980" spans="1:62" s="11" customFormat="1">
      <c r="A980" s="26">
        <v>139</v>
      </c>
      <c r="B980" s="26"/>
      <c r="C980" s="7" t="s">
        <v>5</v>
      </c>
      <c r="D980" s="36">
        <v>21.821836999999999</v>
      </c>
      <c r="E980" s="36">
        <v>8.7669365999999993</v>
      </c>
      <c r="F980" s="33">
        <v>1.4873649E-4</v>
      </c>
      <c r="G980" s="36">
        <v>21.775600000000001</v>
      </c>
      <c r="H980" s="36">
        <v>4.8410989999999998</v>
      </c>
      <c r="I980" s="36"/>
      <c r="J980" s="32">
        <v>0.22231713</v>
      </c>
      <c r="K980" s="32">
        <v>2.489115</v>
      </c>
      <c r="L980" s="54"/>
      <c r="M980" s="39">
        <f t="shared" si="275"/>
        <v>-1.503650402951114</v>
      </c>
      <c r="N980" s="39">
        <f t="shared" si="276"/>
        <v>0.91192722561261141</v>
      </c>
      <c r="O980" s="10"/>
      <c r="R980" s="9"/>
      <c r="S980" s="39"/>
      <c r="T980" s="39"/>
      <c r="V980" s="46"/>
      <c r="W980" s="51"/>
      <c r="Y980" s="51"/>
      <c r="Z980" s="51"/>
      <c r="AB980" s="51"/>
      <c r="AC980" s="51"/>
      <c r="AE980" s="51"/>
      <c r="AF980" s="51"/>
      <c r="AK980" s="52"/>
      <c r="AL980" s="52"/>
      <c r="AM980" s="53"/>
      <c r="AN980" s="53"/>
      <c r="AO980" s="53"/>
      <c r="AP980" s="53"/>
      <c r="AQ980" s="53"/>
      <c r="AR980" s="51"/>
      <c r="AS980" s="51"/>
      <c r="AT980" s="51"/>
      <c r="AU980" s="51"/>
      <c r="AV980" s="51"/>
      <c r="AW980" s="51"/>
      <c r="AX980" s="51"/>
      <c r="AY980" s="51"/>
      <c r="AZ980" s="51"/>
      <c r="BA980" s="51"/>
      <c r="BB980" s="51"/>
      <c r="BC980" s="51"/>
      <c r="BD980" s="51"/>
      <c r="BE980" s="51"/>
      <c r="BF980" s="51"/>
      <c r="BG980" s="51"/>
      <c r="BH980" s="51"/>
      <c r="BI980" s="51"/>
      <c r="BJ980" s="51"/>
    </row>
    <row r="981" spans="1:62" s="11" customFormat="1">
      <c r="A981" s="6"/>
      <c r="B981" s="7"/>
      <c r="C981" s="7"/>
      <c r="D981" s="36"/>
      <c r="E981" s="36"/>
      <c r="F981" s="36"/>
      <c r="G981" s="36"/>
      <c r="H981" s="36"/>
      <c r="I981" s="36"/>
      <c r="J981" s="36"/>
      <c r="K981" s="36"/>
      <c r="L981" s="9"/>
      <c r="M981" s="9"/>
      <c r="N981" s="9"/>
      <c r="O981" s="9"/>
      <c r="P981" s="9"/>
      <c r="Q981" s="9"/>
      <c r="R981" s="9"/>
      <c r="S981" s="56"/>
      <c r="T981" s="56"/>
      <c r="V981" s="9"/>
    </row>
    <row r="982" spans="1:62" s="11" customFormat="1">
      <c r="A982" s="26">
        <v>140</v>
      </c>
      <c r="B982" s="31">
        <v>43672</v>
      </c>
      <c r="C982" s="26" t="s">
        <v>0</v>
      </c>
      <c r="D982" s="33">
        <v>5.9586928000000001E-3</v>
      </c>
      <c r="E982" s="32">
        <v>2.3148397999999998E-3</v>
      </c>
      <c r="F982" s="33">
        <v>6.0016292999999997E-5</v>
      </c>
      <c r="G982" s="32">
        <v>1.5593064E-3</v>
      </c>
      <c r="H982" s="32">
        <v>3.3600661000000002E-4</v>
      </c>
      <c r="I982" s="32"/>
      <c r="J982" s="32"/>
      <c r="K982" s="32"/>
      <c r="L982" s="9"/>
      <c r="M982" s="9"/>
      <c r="N982" s="9"/>
      <c r="O982" s="10"/>
      <c r="P982" s="9"/>
      <c r="Q982" s="9"/>
      <c r="R982" s="9"/>
      <c r="S982" s="39"/>
      <c r="T982" s="39"/>
      <c r="V982" s="40"/>
    </row>
    <row r="983" spans="1:62" s="11" customFormat="1">
      <c r="A983" s="26">
        <v>140</v>
      </c>
      <c r="B983" s="26"/>
      <c r="C983" s="7" t="s">
        <v>1</v>
      </c>
      <c r="D983" s="36">
        <v>35.686340999999999</v>
      </c>
      <c r="E983" s="36">
        <v>14.413432</v>
      </c>
      <c r="F983" s="33">
        <v>1.8758434E-4</v>
      </c>
      <c r="G983" s="36">
        <v>34.349528999999997</v>
      </c>
      <c r="H983" s="36">
        <v>7.6571109000000002</v>
      </c>
      <c r="I983" s="36"/>
      <c r="J983" s="32">
        <v>0.22291746000000001</v>
      </c>
      <c r="K983" s="32">
        <v>2.4759096999999999</v>
      </c>
      <c r="L983" s="38"/>
      <c r="M983" s="39">
        <f>LN(J983)</f>
        <v>-1.5009537105678585</v>
      </c>
      <c r="N983" s="39">
        <f>LN(K983)</f>
        <v>0.90660788404421322</v>
      </c>
      <c r="O983" s="10"/>
      <c r="P983" s="40">
        <f t="array" ref="P983:Q984">LINEST(M983:M987,N983:N987,TRUE,TRUE)</f>
        <v>-0.506384759926502</v>
      </c>
      <c r="Q983" s="40">
        <v>-1.0418491761056152</v>
      </c>
      <c r="R983" s="9"/>
      <c r="S983" s="41">
        <f>EXP(Q983)*$S$4^P983</f>
        <v>0.2177795270328382</v>
      </c>
      <c r="T983" s="41">
        <f>S983*SQRT(Q984^2+(LN($S$4))^2*P984^2+(P983/$S$4)^2*$T$4^2-2*LN($S$4)*AVERAGE(N983:N987)*P984^2)</f>
        <v>4.6988398486256028E-5</v>
      </c>
      <c r="V983" s="19"/>
      <c r="AN983" s="42"/>
      <c r="AO983" s="43"/>
      <c r="AP983" s="43"/>
      <c r="AQ983" s="43"/>
      <c r="AS983" s="44"/>
      <c r="AT983" s="45"/>
      <c r="AU983" s="45"/>
      <c r="AV983" s="45"/>
      <c r="AW983" s="45"/>
      <c r="AX983" s="45"/>
      <c r="AY983" s="45"/>
      <c r="AZ983" s="45"/>
      <c r="BA983" s="45"/>
      <c r="BB983" s="45"/>
    </row>
    <row r="984" spans="1:62" s="11" customFormat="1">
      <c r="A984" s="26">
        <v>140</v>
      </c>
      <c r="B984" s="26"/>
      <c r="C984" s="7" t="s">
        <v>2</v>
      </c>
      <c r="D984" s="36">
        <v>32.469665999999997</v>
      </c>
      <c r="E984" s="36">
        <v>13.098281</v>
      </c>
      <c r="F984" s="33">
        <v>1.9326983E-4</v>
      </c>
      <c r="G984" s="36">
        <v>31.615641</v>
      </c>
      <c r="H984" s="36">
        <v>7.0434207999999998</v>
      </c>
      <c r="I984" s="36"/>
      <c r="J984" s="32">
        <v>0.22278249</v>
      </c>
      <c r="K984" s="32">
        <v>2.4789359000000002</v>
      </c>
      <c r="L984" s="38"/>
      <c r="M984" s="39">
        <f t="shared" ref="M984:M987" si="277">LN(J984)</f>
        <v>-1.5015593646816892</v>
      </c>
      <c r="N984" s="39">
        <f t="shared" ref="N984:N987" si="278">LN(K984)</f>
        <v>0.90782939551826625</v>
      </c>
      <c r="O984" s="10"/>
      <c r="P984" s="40">
        <v>3.1734322644622645E-3</v>
      </c>
      <c r="Q984" s="40">
        <v>2.8856166723147882E-3</v>
      </c>
      <c r="R984" s="9"/>
      <c r="S984" s="39"/>
      <c r="T984" s="39"/>
      <c r="V984" s="46"/>
      <c r="Y984" s="43"/>
      <c r="AB984" s="43"/>
      <c r="AE984" s="43"/>
    </row>
    <row r="985" spans="1:62" s="11" customFormat="1">
      <c r="A985" s="26">
        <v>140</v>
      </c>
      <c r="B985" s="26"/>
      <c r="C985" s="7" t="s">
        <v>3</v>
      </c>
      <c r="D985" s="36">
        <v>29.385653000000001</v>
      </c>
      <c r="E985" s="36">
        <v>11.839378999999999</v>
      </c>
      <c r="F985" s="33">
        <v>1.8256684999999999E-4</v>
      </c>
      <c r="G985" s="36">
        <v>28.874873999999998</v>
      </c>
      <c r="H985" s="36">
        <v>6.4288639999999999</v>
      </c>
      <c r="I985" s="36"/>
      <c r="J985" s="32">
        <v>0.22264534</v>
      </c>
      <c r="K985" s="32">
        <v>2.4820324</v>
      </c>
      <c r="L985" s="38"/>
      <c r="M985" s="39">
        <f t="shared" si="277"/>
        <v>-1.5021751771437628</v>
      </c>
      <c r="N985" s="39">
        <f t="shared" si="278"/>
        <v>0.90907774068593172</v>
      </c>
      <c r="O985" s="10"/>
      <c r="P985" s="47">
        <f>ABS(P984/P983)</f>
        <v>6.2668399912407802E-3</v>
      </c>
      <c r="Q985" s="47">
        <f>ABS(Q984/Q983)</f>
        <v>2.7697067277061079E-3</v>
      </c>
      <c r="R985" s="9"/>
      <c r="S985" s="39"/>
      <c r="T985" s="39"/>
      <c r="V985" s="46"/>
      <c r="W985" s="48"/>
      <c r="Y985" s="48"/>
      <c r="Z985" s="48"/>
      <c r="AB985" s="48"/>
      <c r="AC985" s="48"/>
      <c r="AE985" s="48"/>
      <c r="AF985" s="48"/>
      <c r="AM985" s="48"/>
      <c r="AN985" s="48"/>
      <c r="AR985" s="49"/>
      <c r="BA985" s="43"/>
      <c r="BB985" s="43"/>
    </row>
    <row r="986" spans="1:62" s="11" customFormat="1">
      <c r="A986" s="26">
        <v>140</v>
      </c>
      <c r="B986" s="26"/>
      <c r="C986" s="7" t="s">
        <v>4</v>
      </c>
      <c r="D986" s="36">
        <v>25.687913000000002</v>
      </c>
      <c r="E986" s="36">
        <v>10.33314</v>
      </c>
      <c r="F986" s="33">
        <v>1.6524357999999999E-4</v>
      </c>
      <c r="G986" s="36">
        <v>25.456841000000001</v>
      </c>
      <c r="H986" s="36">
        <v>5.6632328999999997</v>
      </c>
      <c r="I986" s="36"/>
      <c r="J986" s="32">
        <v>0.22246368999999999</v>
      </c>
      <c r="K986" s="32">
        <v>2.4859822999999999</v>
      </c>
      <c r="L986" s="38"/>
      <c r="M986" s="39">
        <f t="shared" si="277"/>
        <v>-1.50299138170418</v>
      </c>
      <c r="N986" s="39">
        <f t="shared" si="278"/>
        <v>0.9106678731918938</v>
      </c>
      <c r="O986" s="10"/>
      <c r="P986" s="50"/>
      <c r="Q986" s="50"/>
      <c r="R986" s="9"/>
      <c r="S986" s="39"/>
      <c r="T986" s="39"/>
      <c r="V986" s="46"/>
      <c r="W986" s="51"/>
      <c r="Y986" s="51"/>
      <c r="Z986" s="51"/>
      <c r="AB986" s="51"/>
      <c r="AC986" s="51"/>
      <c r="AE986" s="51"/>
      <c r="AF986" s="51"/>
      <c r="AK986" s="52"/>
      <c r="AL986" s="52"/>
      <c r="AM986" s="53"/>
      <c r="AN986" s="53"/>
      <c r="AO986" s="53"/>
      <c r="AP986" s="53"/>
      <c r="AQ986" s="53"/>
    </row>
    <row r="987" spans="1:62" s="11" customFormat="1">
      <c r="A987" s="26">
        <v>140</v>
      </c>
      <c r="B987" s="26"/>
      <c r="C987" s="7" t="s">
        <v>5</v>
      </c>
      <c r="D987" s="36">
        <v>21.870571000000002</v>
      </c>
      <c r="E987" s="36">
        <v>8.7829972999999999</v>
      </c>
      <c r="F987" s="33">
        <v>1.4362018E-4</v>
      </c>
      <c r="G987" s="36">
        <v>21.786072999999998</v>
      </c>
      <c r="H987" s="36">
        <v>4.8424626000000002</v>
      </c>
      <c r="I987" s="36"/>
      <c r="J987" s="32">
        <v>0.22227263</v>
      </c>
      <c r="K987" s="32">
        <v>2.4901152999999998</v>
      </c>
      <c r="L987" s="54"/>
      <c r="M987" s="39">
        <f t="shared" si="277"/>
        <v>-1.5038505874994428</v>
      </c>
      <c r="N987" s="39">
        <f t="shared" si="278"/>
        <v>0.91232901462544602</v>
      </c>
      <c r="O987" s="10"/>
      <c r="R987" s="9"/>
      <c r="S987" s="39"/>
      <c r="T987" s="39"/>
      <c r="V987" s="46"/>
      <c r="W987" s="51"/>
      <c r="Y987" s="51"/>
      <c r="Z987" s="51"/>
      <c r="AB987" s="51"/>
      <c r="AC987" s="51"/>
      <c r="AE987" s="51"/>
      <c r="AF987" s="51"/>
      <c r="AK987" s="52"/>
      <c r="AL987" s="52"/>
      <c r="AM987" s="53"/>
      <c r="AN987" s="53"/>
      <c r="AO987" s="53"/>
      <c r="AP987" s="53"/>
      <c r="AQ987" s="53"/>
      <c r="AR987" s="51"/>
      <c r="AS987" s="51"/>
      <c r="AT987" s="51"/>
      <c r="AU987" s="51"/>
      <c r="AV987" s="51"/>
      <c r="AW987" s="51"/>
      <c r="AX987" s="51"/>
      <c r="AY987" s="51"/>
      <c r="AZ987" s="51"/>
      <c r="BA987" s="51"/>
      <c r="BB987" s="51"/>
      <c r="BC987" s="51"/>
      <c r="BD987" s="51"/>
      <c r="BE987" s="51"/>
      <c r="BF987" s="51"/>
      <c r="BG987" s="51"/>
      <c r="BH987" s="51"/>
      <c r="BI987" s="51"/>
      <c r="BJ987" s="51"/>
    </row>
    <row r="988" spans="1:62" s="11" customFormat="1">
      <c r="A988" s="6"/>
      <c r="B988" s="7"/>
      <c r="C988" s="7"/>
      <c r="D988" s="36"/>
      <c r="E988" s="36"/>
      <c r="F988" s="36"/>
      <c r="G988" s="36"/>
      <c r="H988" s="36"/>
      <c r="I988" s="36"/>
      <c r="J988" s="36"/>
      <c r="K988" s="36"/>
      <c r="L988" s="9"/>
      <c r="M988" s="9"/>
      <c r="N988" s="9"/>
      <c r="O988" s="9"/>
      <c r="P988" s="9"/>
      <c r="Q988" s="9"/>
      <c r="R988" s="9"/>
      <c r="S988" s="56"/>
      <c r="T988" s="56"/>
      <c r="V988" s="9"/>
    </row>
    <row r="989" spans="1:62" s="11" customFormat="1">
      <c r="A989" s="26">
        <v>141</v>
      </c>
      <c r="B989" s="31">
        <v>43672</v>
      </c>
      <c r="C989" s="26" t="s">
        <v>0</v>
      </c>
      <c r="D989" s="33">
        <v>5.9586928000000001E-3</v>
      </c>
      <c r="E989" s="32">
        <v>2.3148397999999998E-3</v>
      </c>
      <c r="F989" s="33">
        <v>6.0016292999999997E-5</v>
      </c>
      <c r="G989" s="32">
        <v>1.5593064E-3</v>
      </c>
      <c r="H989" s="32">
        <v>3.3600661000000002E-4</v>
      </c>
      <c r="I989" s="32"/>
      <c r="J989" s="32"/>
      <c r="K989" s="32"/>
      <c r="L989" s="9"/>
      <c r="M989" s="9"/>
      <c r="N989" s="9"/>
      <c r="O989" s="10"/>
      <c r="P989" s="9"/>
      <c r="Q989" s="9"/>
      <c r="R989" s="9"/>
      <c r="S989" s="39"/>
      <c r="T989" s="39"/>
      <c r="V989" s="40"/>
    </row>
    <row r="990" spans="1:62" s="11" customFormat="1">
      <c r="A990" s="26">
        <v>141</v>
      </c>
      <c r="B990" s="26"/>
      <c r="C990" s="7" t="s">
        <v>1</v>
      </c>
      <c r="D990" s="36">
        <v>35.976571999999997</v>
      </c>
      <c r="E990" s="36">
        <v>14.526744000000001</v>
      </c>
      <c r="F990" s="33">
        <v>1.9419703999999999E-4</v>
      </c>
      <c r="G990" s="36">
        <v>34.578861000000003</v>
      </c>
      <c r="H990" s="36">
        <v>7.7072754999999997</v>
      </c>
      <c r="I990" s="36"/>
      <c r="J990" s="32">
        <v>0.22288974</v>
      </c>
      <c r="K990" s="32">
        <v>2.4765776000000002</v>
      </c>
      <c r="L990" s="38"/>
      <c r="M990" s="39">
        <f>LN(J990)</f>
        <v>-1.5010780692593992</v>
      </c>
      <c r="N990" s="39">
        <f>LN(K990)</f>
        <v>0.90687760709995924</v>
      </c>
      <c r="O990" s="10"/>
      <c r="P990" s="40">
        <f t="array" ref="P990:Q991">LINEST(M990:M994,N990:N994,TRUE,TRUE)</f>
        <v>-0.50595499888290063</v>
      </c>
      <c r="Q990" s="40">
        <v>-1.0422316545161703</v>
      </c>
      <c r="R990" s="9"/>
      <c r="S990" s="41">
        <f>EXP(Q990)*$S$4^P990</f>
        <v>0.21778539552172971</v>
      </c>
      <c r="T990" s="41">
        <f>S990*SQRT(Q991^2+(LN($S$4))^2*P991^2+(P990/$S$4)^2*$T$4^2-2*LN($S$4)*AVERAGE(N990:N994)*P991^2)</f>
        <v>3.8916694950921311E-5</v>
      </c>
      <c r="V990" s="19"/>
      <c r="AN990" s="42"/>
      <c r="AO990" s="43"/>
      <c r="AP990" s="43"/>
      <c r="AQ990" s="43"/>
      <c r="AS990" s="44"/>
      <c r="AT990" s="45"/>
      <c r="AU990" s="45"/>
      <c r="AV990" s="45"/>
      <c r="AW990" s="45"/>
      <c r="AX990" s="45"/>
      <c r="AY990" s="45"/>
      <c r="AZ990" s="45"/>
      <c r="BA990" s="45"/>
      <c r="BB990" s="45"/>
    </row>
    <row r="991" spans="1:62" s="11" customFormat="1">
      <c r="A991" s="26">
        <v>141</v>
      </c>
      <c r="B991" s="26"/>
      <c r="C991" s="7" t="s">
        <v>2</v>
      </c>
      <c r="D991" s="36">
        <v>32.122064000000002</v>
      </c>
      <c r="E991" s="36">
        <v>12.952484</v>
      </c>
      <c r="F991" s="33">
        <v>1.9263535000000001E-4</v>
      </c>
      <c r="G991" s="36">
        <v>31.281146</v>
      </c>
      <c r="H991" s="36">
        <v>6.9674902000000003</v>
      </c>
      <c r="I991" s="36"/>
      <c r="J991" s="32">
        <v>0.22273749000000001</v>
      </c>
      <c r="K991" s="32">
        <v>2.4799985000000002</v>
      </c>
      <c r="L991" s="38"/>
      <c r="M991" s="39">
        <f t="shared" ref="M991:M994" si="279">LN(J991)</f>
        <v>-1.5017613758245025</v>
      </c>
      <c r="N991" s="39">
        <f t="shared" ref="N991:N994" si="280">LN(K991)</f>
        <v>0.90825795533799825</v>
      </c>
      <c r="O991" s="10"/>
      <c r="P991" s="40">
        <v>1.5415149778834358E-3</v>
      </c>
      <c r="Q991" s="40">
        <v>1.4021937976377227E-3</v>
      </c>
      <c r="R991" s="9"/>
      <c r="S991" s="39"/>
      <c r="T991" s="39"/>
      <c r="V991" s="46"/>
      <c r="Y991" s="43"/>
      <c r="AB991" s="43"/>
      <c r="AE991" s="43"/>
    </row>
    <row r="992" spans="1:62" s="11" customFormat="1">
      <c r="A992" s="26">
        <v>141</v>
      </c>
      <c r="B992" s="26"/>
      <c r="C992" s="7" t="s">
        <v>3</v>
      </c>
      <c r="D992" s="36">
        <v>29.725062999999999</v>
      </c>
      <c r="E992" s="36">
        <v>11.972753000000001</v>
      </c>
      <c r="F992" s="33">
        <v>1.8376746E-4</v>
      </c>
      <c r="G992" s="36">
        <v>29.188623</v>
      </c>
      <c r="H992" s="36">
        <v>6.4977404999999999</v>
      </c>
      <c r="I992" s="36"/>
      <c r="J992" s="32">
        <v>0.22261197999999999</v>
      </c>
      <c r="K992" s="32">
        <v>2.4827284999999999</v>
      </c>
      <c r="L992" s="38"/>
      <c r="M992" s="39">
        <f t="shared" si="279"/>
        <v>-1.5023250230803211</v>
      </c>
      <c r="N992" s="39">
        <f t="shared" si="280"/>
        <v>0.90935815701154421</v>
      </c>
      <c r="O992" s="10"/>
      <c r="P992" s="47">
        <f>ABS(P991/P990)</f>
        <v>3.0467432504609122E-3</v>
      </c>
      <c r="Q992" s="47">
        <f>ABS(Q991/Q990)</f>
        <v>1.3453763293043099E-3</v>
      </c>
      <c r="R992" s="9"/>
      <c r="S992" s="39"/>
      <c r="T992" s="39"/>
      <c r="V992" s="46"/>
      <c r="W992" s="48"/>
      <c r="Y992" s="48"/>
      <c r="Z992" s="48"/>
      <c r="AB992" s="48"/>
      <c r="AC992" s="48"/>
      <c r="AE992" s="48"/>
      <c r="AF992" s="48"/>
      <c r="AM992" s="48"/>
      <c r="AN992" s="48"/>
      <c r="AR992" s="49"/>
      <c r="BA992" s="43"/>
      <c r="BB992" s="43"/>
    </row>
    <row r="993" spans="1:62" s="11" customFormat="1">
      <c r="A993" s="26">
        <v>141</v>
      </c>
      <c r="B993" s="26"/>
      <c r="C993" s="7" t="s">
        <v>4</v>
      </c>
      <c r="D993" s="36">
        <v>25.290863000000002</v>
      </c>
      <c r="E993" s="36">
        <v>10.168882999999999</v>
      </c>
      <c r="F993" s="33">
        <v>1.5733747000000001E-4</v>
      </c>
      <c r="G993" s="36">
        <v>25.054279999999999</v>
      </c>
      <c r="H993" s="36">
        <v>5.5724466000000001</v>
      </c>
      <c r="I993" s="36"/>
      <c r="J993" s="32">
        <v>0.22241437</v>
      </c>
      <c r="K993" s="32">
        <v>2.4870988000000001</v>
      </c>
      <c r="L993" s="38"/>
      <c r="M993" s="39">
        <f t="shared" si="279"/>
        <v>-1.5032131053837072</v>
      </c>
      <c r="N993" s="39">
        <f t="shared" si="280"/>
        <v>0.91111689061039469</v>
      </c>
      <c r="O993" s="10"/>
      <c r="P993" s="50"/>
      <c r="Q993" s="50"/>
      <c r="R993" s="9"/>
      <c r="S993" s="39"/>
      <c r="T993" s="39"/>
      <c r="V993" s="46"/>
      <c r="W993" s="51"/>
      <c r="Y993" s="51"/>
      <c r="Z993" s="51"/>
      <c r="AB993" s="51"/>
      <c r="AC993" s="51"/>
      <c r="AE993" s="51"/>
      <c r="AF993" s="51"/>
      <c r="AK993" s="52"/>
      <c r="AL993" s="52"/>
      <c r="AM993" s="53"/>
      <c r="AN993" s="53"/>
      <c r="AO993" s="53"/>
      <c r="AP993" s="53"/>
      <c r="AQ993" s="53"/>
    </row>
    <row r="994" spans="1:62" s="11" customFormat="1">
      <c r="A994" s="26">
        <v>141</v>
      </c>
      <c r="B994" s="26"/>
      <c r="C994" s="7" t="s">
        <v>5</v>
      </c>
      <c r="D994" s="36">
        <v>22.302581</v>
      </c>
      <c r="E994" s="36">
        <v>8.9551002000000004</v>
      </c>
      <c r="F994" s="33">
        <v>1.4534988E-4</v>
      </c>
      <c r="G994" s="36">
        <v>22.182265999999998</v>
      </c>
      <c r="H994" s="36">
        <v>4.9302209000000001</v>
      </c>
      <c r="I994" s="36"/>
      <c r="J994" s="32">
        <v>0.22225928</v>
      </c>
      <c r="K994" s="32">
        <v>2.4904951</v>
      </c>
      <c r="L994" s="54"/>
      <c r="M994" s="39">
        <f t="shared" si="279"/>
        <v>-1.5039106506791773</v>
      </c>
      <c r="N994" s="39">
        <f t="shared" si="280"/>
        <v>0.91248152605285515</v>
      </c>
      <c r="O994" s="10"/>
      <c r="R994" s="9"/>
      <c r="S994" s="39"/>
      <c r="T994" s="39"/>
      <c r="V994" s="46"/>
      <c r="W994" s="51"/>
      <c r="Y994" s="51"/>
      <c r="Z994" s="51"/>
      <c r="AB994" s="51"/>
      <c r="AC994" s="51"/>
      <c r="AE994" s="51"/>
      <c r="AF994" s="51"/>
      <c r="AK994" s="52"/>
      <c r="AL994" s="52"/>
      <c r="AM994" s="53"/>
      <c r="AN994" s="53"/>
      <c r="AO994" s="53"/>
      <c r="AP994" s="53"/>
      <c r="AQ994" s="53"/>
      <c r="AR994" s="51"/>
      <c r="AS994" s="51"/>
      <c r="AT994" s="51"/>
      <c r="AU994" s="51"/>
      <c r="AV994" s="51"/>
      <c r="AW994" s="51"/>
      <c r="AX994" s="51"/>
      <c r="AY994" s="51"/>
      <c r="AZ994" s="51"/>
      <c r="BA994" s="51"/>
      <c r="BB994" s="51"/>
      <c r="BC994" s="51"/>
      <c r="BD994" s="51"/>
      <c r="BE994" s="51"/>
      <c r="BF994" s="51"/>
      <c r="BG994" s="51"/>
      <c r="BH994" s="51"/>
      <c r="BI994" s="51"/>
      <c r="BJ994" s="51"/>
    </row>
    <row r="995" spans="1:62" s="11" customFormat="1">
      <c r="A995" s="6"/>
      <c r="B995" s="7"/>
      <c r="C995" s="7"/>
      <c r="D995" s="36"/>
      <c r="E995" s="36"/>
      <c r="F995" s="36"/>
      <c r="G995" s="36"/>
      <c r="H995" s="36"/>
      <c r="I995" s="36"/>
      <c r="J995" s="36"/>
      <c r="K995" s="36"/>
      <c r="L995" s="9"/>
      <c r="M995" s="9"/>
      <c r="N995" s="9"/>
      <c r="O995" s="9"/>
      <c r="P995" s="9"/>
      <c r="Q995" s="9"/>
      <c r="R995" s="9"/>
      <c r="S995" s="56"/>
      <c r="T995" s="56"/>
      <c r="V995" s="9"/>
    </row>
    <row r="996" spans="1:62" s="11" customFormat="1">
      <c r="A996" s="26">
        <v>142</v>
      </c>
      <c r="B996" s="31">
        <v>43672</v>
      </c>
      <c r="C996" s="26" t="s">
        <v>0</v>
      </c>
      <c r="D996" s="33">
        <v>5.9586928000000001E-3</v>
      </c>
      <c r="E996" s="32">
        <v>2.3148397999999998E-3</v>
      </c>
      <c r="F996" s="33">
        <v>6.0016292999999997E-5</v>
      </c>
      <c r="G996" s="32">
        <v>1.5593064E-3</v>
      </c>
      <c r="H996" s="32">
        <v>3.3600661000000002E-4</v>
      </c>
      <c r="I996" s="32"/>
      <c r="J996" s="32"/>
      <c r="K996" s="32"/>
      <c r="L996" s="9"/>
      <c r="M996" s="9"/>
      <c r="N996" s="9"/>
      <c r="O996" s="10"/>
      <c r="P996" s="9"/>
      <c r="Q996" s="9"/>
      <c r="R996" s="9"/>
      <c r="S996" s="39"/>
      <c r="T996" s="39"/>
      <c r="V996" s="40"/>
    </row>
    <row r="997" spans="1:62" s="11" customFormat="1">
      <c r="A997" s="26">
        <v>142</v>
      </c>
      <c r="B997" s="26"/>
      <c r="C997" s="7" t="s">
        <v>1</v>
      </c>
      <c r="D997" s="36">
        <v>35.961798000000002</v>
      </c>
      <c r="E997" s="36">
        <v>14.515947000000001</v>
      </c>
      <c r="F997" s="33">
        <v>1.9839713E-4</v>
      </c>
      <c r="G997" s="36">
        <v>34.578190999999997</v>
      </c>
      <c r="H997" s="36">
        <v>7.7059747999999999</v>
      </c>
      <c r="I997" s="36"/>
      <c r="J997" s="32">
        <v>0.22285637</v>
      </c>
      <c r="K997" s="32">
        <v>2.4774033000000002</v>
      </c>
      <c r="L997" s="38"/>
      <c r="M997" s="39">
        <f>LN(J997)</f>
        <v>-1.5012277957485989</v>
      </c>
      <c r="N997" s="39">
        <f>LN(K997)</f>
        <v>0.90721095517873196</v>
      </c>
      <c r="O997" s="10"/>
      <c r="P997" s="40">
        <f t="array" ref="P997:Q998">LINEST(M997:M1001,N997:N1001,TRUE,TRUE)</f>
        <v>-0.50718454057864792</v>
      </c>
      <c r="Q997" s="40">
        <v>-1.0410989278869729</v>
      </c>
      <c r="R997" s="9"/>
      <c r="S997" s="41">
        <f>EXP(Q997)*$S$4^P997</f>
        <v>0.21777698180875676</v>
      </c>
      <c r="T997" s="41">
        <f>S997*SQRT(Q998^2+(LN($S$4))^2*P998^2+(P997/$S$4)^2*$T$4^2-2*LN($S$4)*AVERAGE(N997:N1001)*P998^2)</f>
        <v>3.918048121170792E-5</v>
      </c>
      <c r="V997" s="19"/>
      <c r="AN997" s="42"/>
      <c r="AO997" s="43"/>
      <c r="AP997" s="43"/>
      <c r="AQ997" s="43"/>
      <c r="AS997" s="44"/>
      <c r="AT997" s="45"/>
      <c r="AU997" s="45"/>
      <c r="AV997" s="45"/>
      <c r="AW997" s="45"/>
      <c r="AX997" s="45"/>
      <c r="AY997" s="45"/>
      <c r="AZ997" s="45"/>
      <c r="BA997" s="45"/>
      <c r="BB997" s="45"/>
    </row>
    <row r="998" spans="1:62" s="11" customFormat="1">
      <c r="A998" s="26">
        <v>142</v>
      </c>
      <c r="B998" s="26"/>
      <c r="C998" s="7" t="s">
        <v>2</v>
      </c>
      <c r="D998" s="36">
        <v>32.337282000000002</v>
      </c>
      <c r="E998" s="36">
        <v>13.036669</v>
      </c>
      <c r="F998" s="33">
        <v>1.9547826999999999E-4</v>
      </c>
      <c r="G998" s="36">
        <v>31.472573000000001</v>
      </c>
      <c r="H998" s="36">
        <v>7.0094874999999996</v>
      </c>
      <c r="I998" s="36"/>
      <c r="J998" s="32">
        <v>0.22271699</v>
      </c>
      <c r="K998" s="32">
        <v>2.4804951000000002</v>
      </c>
      <c r="L998" s="38"/>
      <c r="M998" s="39">
        <f t="shared" ref="M998:M1001" si="281">LN(J998)</f>
        <v>-1.5018534166544184</v>
      </c>
      <c r="N998" s="39">
        <f t="shared" ref="N998:N1001" si="282">LN(K998)</f>
        <v>0.90845817734883161</v>
      </c>
      <c r="O998" s="10"/>
      <c r="P998" s="40">
        <v>1.6054452375611427E-3</v>
      </c>
      <c r="Q998" s="40">
        <v>1.4608614459635917E-3</v>
      </c>
      <c r="R998" s="9"/>
      <c r="S998" s="39"/>
      <c r="T998" s="39"/>
      <c r="V998" s="46"/>
      <c r="Y998" s="43"/>
      <c r="AB998" s="43"/>
      <c r="AE998" s="43"/>
    </row>
    <row r="999" spans="1:62" s="11" customFormat="1">
      <c r="A999" s="26">
        <v>142</v>
      </c>
      <c r="B999" s="26"/>
      <c r="C999" s="7" t="s">
        <v>3</v>
      </c>
      <c r="D999" s="36">
        <v>29.063714999999998</v>
      </c>
      <c r="E999" s="36">
        <v>11.700983000000001</v>
      </c>
      <c r="F999" s="33">
        <v>1.6922869000000001E-4</v>
      </c>
      <c r="G999" s="36">
        <v>28.566348000000001</v>
      </c>
      <c r="H999" s="36">
        <v>6.3578795000000001</v>
      </c>
      <c r="I999" s="36"/>
      <c r="J999" s="32">
        <v>0.22256534</v>
      </c>
      <c r="K999" s="32">
        <v>2.4838708999999999</v>
      </c>
      <c r="L999" s="38"/>
      <c r="M999" s="39">
        <f t="shared" si="281"/>
        <v>-1.5025345575650098</v>
      </c>
      <c r="N999" s="39">
        <f t="shared" si="282"/>
        <v>0.90981819009580989</v>
      </c>
      <c r="O999" s="10"/>
      <c r="P999" s="47">
        <f>ABS(P998/P997)</f>
        <v>3.1654064923380488E-3</v>
      </c>
      <c r="Q999" s="47">
        <f>ABS(Q998/Q997)</f>
        <v>1.4031917686521626E-3</v>
      </c>
      <c r="R999" s="9"/>
      <c r="S999" s="39"/>
      <c r="T999" s="39"/>
      <c r="V999" s="46"/>
      <c r="W999" s="48"/>
      <c r="Y999" s="48"/>
      <c r="Z999" s="48"/>
      <c r="AB999" s="48"/>
      <c r="AC999" s="48"/>
      <c r="AE999" s="48"/>
      <c r="AF999" s="48"/>
      <c r="AM999" s="48"/>
      <c r="AN999" s="48"/>
      <c r="AR999" s="49"/>
      <c r="BA999" s="43"/>
      <c r="BB999" s="43"/>
    </row>
    <row r="1000" spans="1:62" s="11" customFormat="1">
      <c r="A1000" s="26">
        <v>142</v>
      </c>
      <c r="B1000" s="26"/>
      <c r="C1000" s="7" t="s">
        <v>4</v>
      </c>
      <c r="D1000" s="36">
        <v>24.633931</v>
      </c>
      <c r="E1000" s="36">
        <v>9.9018426000000002</v>
      </c>
      <c r="F1000" s="36">
        <v>1.4838589E-4</v>
      </c>
      <c r="G1000" s="36">
        <v>24.390571000000001</v>
      </c>
      <c r="H1000" s="36">
        <v>5.4240567999999998</v>
      </c>
      <c r="I1000" s="36"/>
      <c r="J1000" s="36">
        <v>0.22238295</v>
      </c>
      <c r="K1000" s="36">
        <v>2.4878195999999999</v>
      </c>
      <c r="L1000" s="38"/>
      <c r="M1000" s="39">
        <f t="shared" si="281"/>
        <v>-1.5033543832135838</v>
      </c>
      <c r="N1000" s="39">
        <f t="shared" si="282"/>
        <v>0.91140666420951288</v>
      </c>
      <c r="O1000" s="10"/>
      <c r="R1000" s="9"/>
      <c r="S1000" s="39"/>
      <c r="T1000" s="39"/>
      <c r="V1000" s="46"/>
      <c r="W1000" s="51"/>
      <c r="Y1000" s="51"/>
      <c r="Z1000" s="51"/>
      <c r="AB1000" s="51"/>
      <c r="AC1000" s="51"/>
      <c r="AE1000" s="51"/>
      <c r="AF1000" s="51"/>
      <c r="AK1000" s="52"/>
      <c r="AL1000" s="52"/>
      <c r="AM1000" s="53"/>
      <c r="AN1000" s="53"/>
      <c r="AO1000" s="53"/>
      <c r="AP1000" s="53"/>
      <c r="AQ1000" s="53"/>
    </row>
    <row r="1001" spans="1:62" s="11" customFormat="1">
      <c r="A1001" s="26">
        <v>142</v>
      </c>
      <c r="B1001" s="26"/>
      <c r="C1001" s="7" t="s">
        <v>5</v>
      </c>
      <c r="D1001" s="36">
        <v>21.875574</v>
      </c>
      <c r="E1001" s="36">
        <v>8.7808457000000004</v>
      </c>
      <c r="F1001" s="36">
        <v>1.2965789999999999E-4</v>
      </c>
      <c r="G1001" s="36">
        <v>21.755351000000001</v>
      </c>
      <c r="H1001" s="36">
        <v>4.8346125999999998</v>
      </c>
      <c r="I1001" s="36"/>
      <c r="J1001" s="36">
        <v>0.22222596999999999</v>
      </c>
      <c r="K1001" s="36">
        <v>2.4912961999999998</v>
      </c>
      <c r="L1001" s="54"/>
      <c r="M1001" s="39">
        <f t="shared" si="281"/>
        <v>-1.5040605319184865</v>
      </c>
      <c r="N1001" s="39">
        <f t="shared" si="282"/>
        <v>0.91280313728008777</v>
      </c>
      <c r="O1001" s="10"/>
      <c r="R1001" s="9"/>
      <c r="S1001" s="39"/>
      <c r="T1001" s="39"/>
      <c r="V1001" s="46"/>
      <c r="W1001" s="51"/>
      <c r="Y1001" s="51"/>
      <c r="Z1001" s="51"/>
      <c r="AB1001" s="51"/>
      <c r="AC1001" s="51"/>
      <c r="AE1001" s="51"/>
      <c r="AF1001" s="51"/>
      <c r="AK1001" s="52"/>
      <c r="AL1001" s="52"/>
      <c r="AM1001" s="53"/>
      <c r="AN1001" s="53"/>
      <c r="AO1001" s="53"/>
      <c r="AP1001" s="53"/>
      <c r="AQ1001" s="53"/>
      <c r="AR1001" s="51"/>
      <c r="AS1001" s="51"/>
      <c r="AT1001" s="51"/>
      <c r="AU1001" s="51"/>
      <c r="AV1001" s="51"/>
      <c r="AW1001" s="51"/>
      <c r="AX1001" s="51"/>
      <c r="AY1001" s="51"/>
      <c r="AZ1001" s="51"/>
      <c r="BA1001" s="51"/>
      <c r="BB1001" s="51"/>
      <c r="BC1001" s="51"/>
      <c r="BD1001" s="51"/>
      <c r="BE1001" s="51"/>
      <c r="BF1001" s="51"/>
      <c r="BG1001" s="51"/>
      <c r="BH1001" s="51"/>
      <c r="BI1001" s="51"/>
      <c r="BJ1001" s="51"/>
    </row>
    <row r="1002" spans="1:62" s="11" customFormat="1">
      <c r="A1002" s="6"/>
      <c r="B1002" s="7"/>
      <c r="C1002" s="7"/>
      <c r="D1002" s="36"/>
      <c r="E1002" s="36"/>
      <c r="F1002" s="36"/>
      <c r="G1002" s="36"/>
      <c r="H1002" s="36"/>
      <c r="I1002" s="36"/>
      <c r="J1002" s="36"/>
      <c r="K1002" s="36"/>
      <c r="L1002" s="9"/>
      <c r="M1002" s="9"/>
      <c r="N1002" s="9"/>
      <c r="O1002" s="9"/>
      <c r="P1002" s="9"/>
      <c r="Q1002" s="9"/>
      <c r="R1002" s="9"/>
      <c r="S1002" s="56"/>
      <c r="T1002" s="56"/>
      <c r="V1002" s="9"/>
    </row>
    <row r="1003" spans="1:62" s="11" customFormat="1">
      <c r="A1003" s="26">
        <v>143</v>
      </c>
      <c r="B1003" s="31">
        <v>43672</v>
      </c>
      <c r="C1003" s="26" t="s">
        <v>0</v>
      </c>
      <c r="D1003" s="33">
        <v>5.9586928000000001E-3</v>
      </c>
      <c r="E1003" s="32">
        <v>2.3148397999999998E-3</v>
      </c>
      <c r="F1003" s="33">
        <v>6.0016292999999997E-5</v>
      </c>
      <c r="G1003" s="32">
        <v>1.5593064E-3</v>
      </c>
      <c r="H1003" s="32">
        <v>3.3600661000000002E-4</v>
      </c>
      <c r="I1003" s="32"/>
      <c r="J1003" s="32"/>
      <c r="K1003" s="32"/>
      <c r="L1003" s="9"/>
      <c r="M1003" s="9"/>
      <c r="N1003" s="9"/>
      <c r="O1003" s="10"/>
      <c r="P1003" s="9"/>
      <c r="Q1003" s="9"/>
      <c r="R1003" s="9"/>
      <c r="S1003" s="39"/>
      <c r="T1003" s="39"/>
      <c r="V1003" s="40"/>
    </row>
    <row r="1004" spans="1:62" s="11" customFormat="1">
      <c r="A1004" s="26">
        <v>143</v>
      </c>
      <c r="B1004" s="26"/>
      <c r="C1004" s="7" t="s">
        <v>1</v>
      </c>
      <c r="D1004" s="36">
        <v>35.067227000000003</v>
      </c>
      <c r="E1004" s="36">
        <v>14.151870000000001</v>
      </c>
      <c r="F1004" s="36">
        <v>1.8896112E-4</v>
      </c>
      <c r="G1004" s="36">
        <v>33.747202999999999</v>
      </c>
      <c r="H1004" s="36">
        <v>7.5199708000000003</v>
      </c>
      <c r="I1004" s="36"/>
      <c r="J1004" s="36">
        <v>0.22283228999999999</v>
      </c>
      <c r="K1004" s="36">
        <v>2.4779249000000001</v>
      </c>
      <c r="L1004" s="38"/>
      <c r="M1004" s="39">
        <f>LN(J1004)</f>
        <v>-1.5013358532433687</v>
      </c>
      <c r="N1004" s="39">
        <f>LN(K1004)</f>
        <v>0.90742147604874268</v>
      </c>
      <c r="O1004" s="10"/>
      <c r="P1004" s="40">
        <f t="array" ref="P1004:Q1005">LINEST(M1004:M1008,N1004:N1008,TRUE,TRUE)</f>
        <v>-0.50556195654603453</v>
      </c>
      <c r="Q1004" s="40">
        <v>-1.0425686073510112</v>
      </c>
      <c r="R1004" s="9"/>
      <c r="S1004" s="41">
        <f>EXP(Q1004)*$S$4^P1004</f>
        <v>0.21779356065452862</v>
      </c>
      <c r="T1004" s="41">
        <f>S1004*SQRT(Q1005^2+(LN($S$4))^2*P1005^2+(P1004/$S$4)^2*$T$4^2-2*LN($S$4)*AVERAGE(N1004:N1008)*P1005^2)</f>
        <v>4.0975175598575821E-5</v>
      </c>
      <c r="V1004" s="19"/>
      <c r="AN1004" s="42"/>
      <c r="AO1004" s="43"/>
      <c r="AP1004" s="43"/>
      <c r="AQ1004" s="43"/>
      <c r="AS1004" s="44"/>
      <c r="AT1004" s="45"/>
      <c r="AU1004" s="45"/>
      <c r="AV1004" s="45"/>
      <c r="AW1004" s="45"/>
      <c r="AX1004" s="45"/>
      <c r="AY1004" s="45"/>
      <c r="AZ1004" s="45"/>
      <c r="BA1004" s="45"/>
      <c r="BB1004" s="45"/>
    </row>
    <row r="1005" spans="1:62" s="11" customFormat="1">
      <c r="A1005" s="26">
        <v>143</v>
      </c>
      <c r="B1005" s="26"/>
      <c r="C1005" s="7" t="s">
        <v>2</v>
      </c>
      <c r="D1005" s="36">
        <v>32.592903999999997</v>
      </c>
      <c r="E1005" s="36">
        <v>13.138783</v>
      </c>
      <c r="F1005" s="36">
        <v>1.8686555000000001E-4</v>
      </c>
      <c r="G1005" s="36">
        <v>31.714251999999998</v>
      </c>
      <c r="H1005" s="36">
        <v>7.0631187000000004</v>
      </c>
      <c r="I1005" s="36"/>
      <c r="J1005" s="36">
        <v>0.22271110999999999</v>
      </c>
      <c r="K1005" s="36">
        <v>2.4806669000000001</v>
      </c>
      <c r="L1005" s="38"/>
      <c r="M1005" s="39">
        <f t="shared" ref="M1005:M1008" si="283">LN(J1005)</f>
        <v>-1.5018798182218112</v>
      </c>
      <c r="N1005" s="39">
        <f t="shared" ref="N1005:N1008" si="284">LN(K1005)</f>
        <v>0.90852743531705304</v>
      </c>
      <c r="O1005" s="10"/>
      <c r="P1005" s="40">
        <v>2.0838803619869172E-3</v>
      </c>
      <c r="Q1005" s="40">
        <v>1.8963563028201965E-3</v>
      </c>
      <c r="R1005" s="9"/>
      <c r="S1005" s="39"/>
      <c r="T1005" s="39"/>
      <c r="V1005" s="46"/>
      <c r="Y1005" s="43"/>
      <c r="AB1005" s="43"/>
      <c r="AE1005" s="43"/>
    </row>
    <row r="1006" spans="1:62" s="11" customFormat="1">
      <c r="A1006" s="26">
        <v>143</v>
      </c>
      <c r="B1006" s="26"/>
      <c r="C1006" s="7" t="s">
        <v>3</v>
      </c>
      <c r="D1006" s="36">
        <v>28.030346999999999</v>
      </c>
      <c r="E1006" s="36">
        <v>11.283436999999999</v>
      </c>
      <c r="F1006" s="36">
        <v>1.6194268000000001E-4</v>
      </c>
      <c r="G1006" s="36">
        <v>27.545494000000001</v>
      </c>
      <c r="H1006" s="36">
        <v>6.1302719000000003</v>
      </c>
      <c r="I1006" s="36"/>
      <c r="J1006" s="36">
        <v>0.22255053</v>
      </c>
      <c r="K1006" s="36">
        <v>2.4842091000000002</v>
      </c>
      <c r="L1006" s="38"/>
      <c r="M1006" s="39">
        <f t="shared" si="283"/>
        <v>-1.5026011020358032</v>
      </c>
      <c r="N1006" s="39">
        <f t="shared" si="284"/>
        <v>0.90995433927236213</v>
      </c>
      <c r="O1006" s="10"/>
      <c r="P1006" s="47">
        <f>ABS(P1005/P1004)</f>
        <v>4.1219089668531397E-3</v>
      </c>
      <c r="Q1006" s="47">
        <f>ABS(Q1005/Q1004)</f>
        <v>1.8189271089204518E-3</v>
      </c>
      <c r="R1006" s="9"/>
      <c r="S1006" s="39"/>
      <c r="T1006" s="39"/>
      <c r="V1006" s="46"/>
      <c r="W1006" s="48"/>
      <c r="Y1006" s="48"/>
      <c r="Z1006" s="48"/>
      <c r="AB1006" s="48"/>
      <c r="AC1006" s="48"/>
      <c r="AE1006" s="48"/>
      <c r="AF1006" s="48"/>
      <c r="AM1006" s="48"/>
      <c r="AN1006" s="48"/>
      <c r="AR1006" s="49"/>
      <c r="BA1006" s="43"/>
      <c r="BB1006" s="43"/>
    </row>
    <row r="1007" spans="1:62" s="11" customFormat="1">
      <c r="A1007" s="26">
        <v>143</v>
      </c>
      <c r="B1007" s="26"/>
      <c r="C1007" s="7" t="s">
        <v>4</v>
      </c>
      <c r="D1007" s="36">
        <v>25.348589</v>
      </c>
      <c r="E1007" s="36">
        <v>10.191140000000001</v>
      </c>
      <c r="F1007" s="36">
        <v>1.4812492999999999E-4</v>
      </c>
      <c r="G1007" s="36">
        <v>25.063268999999998</v>
      </c>
      <c r="H1007" s="36">
        <v>5.5743187000000001</v>
      </c>
      <c r="I1007" s="36"/>
      <c r="J1007" s="36">
        <v>0.22240973999999999</v>
      </c>
      <c r="K1007" s="36">
        <v>2.4873197999999999</v>
      </c>
      <c r="L1007" s="38"/>
      <c r="M1007" s="39">
        <f t="shared" si="283"/>
        <v>-1.5032339226006524</v>
      </c>
      <c r="N1007" s="39">
        <f t="shared" si="284"/>
        <v>0.9112057452154918</v>
      </c>
      <c r="O1007" s="10"/>
      <c r="P1007" s="50"/>
      <c r="Q1007" s="50"/>
      <c r="R1007" s="9"/>
      <c r="S1007" s="39"/>
      <c r="T1007" s="39"/>
      <c r="V1007" s="46"/>
      <c r="W1007" s="51"/>
      <c r="Y1007" s="51"/>
      <c r="Z1007" s="51"/>
      <c r="AB1007" s="51"/>
      <c r="AC1007" s="51"/>
      <c r="AE1007" s="51"/>
      <c r="AF1007" s="51"/>
      <c r="AK1007" s="52"/>
      <c r="AL1007" s="52"/>
      <c r="AM1007" s="53"/>
      <c r="AN1007" s="53"/>
      <c r="AO1007" s="53"/>
      <c r="AP1007" s="53"/>
      <c r="AQ1007" s="53"/>
    </row>
    <row r="1008" spans="1:62" s="11" customFormat="1">
      <c r="A1008" s="26">
        <v>143</v>
      </c>
      <c r="B1008" s="26"/>
      <c r="C1008" s="7" t="s">
        <v>5</v>
      </c>
      <c r="D1008" s="36">
        <v>21.522390000000001</v>
      </c>
      <c r="E1008" s="36">
        <v>8.6379069000000008</v>
      </c>
      <c r="F1008" s="36">
        <v>1.3754125999999999E-4</v>
      </c>
      <c r="G1008" s="36">
        <v>21.392969000000001</v>
      </c>
      <c r="H1008" s="36">
        <v>4.7537883000000001</v>
      </c>
      <c r="I1008" s="36"/>
      <c r="J1008" s="36">
        <v>0.22221175000000001</v>
      </c>
      <c r="K1008" s="36">
        <v>2.4916396999999999</v>
      </c>
      <c r="L1008" s="54"/>
      <c r="M1008" s="39">
        <f t="shared" si="283"/>
        <v>-1.5041245228866917</v>
      </c>
      <c r="N1008" s="39">
        <f t="shared" si="284"/>
        <v>0.91294100780759913</v>
      </c>
      <c r="O1008" s="10"/>
      <c r="R1008" s="9"/>
      <c r="S1008" s="39"/>
      <c r="T1008" s="39"/>
      <c r="V1008" s="46"/>
      <c r="W1008" s="51"/>
      <c r="Y1008" s="51"/>
      <c r="Z1008" s="51"/>
      <c r="AB1008" s="51"/>
      <c r="AC1008" s="51"/>
      <c r="AE1008" s="51"/>
      <c r="AF1008" s="51"/>
      <c r="AK1008" s="52"/>
      <c r="AL1008" s="52"/>
      <c r="AM1008" s="53"/>
      <c r="AN1008" s="53"/>
      <c r="AO1008" s="53"/>
      <c r="AP1008" s="53"/>
      <c r="AQ1008" s="53"/>
      <c r="AR1008" s="51"/>
      <c r="AS1008" s="51"/>
      <c r="AT1008" s="51"/>
      <c r="AU1008" s="51"/>
      <c r="AV1008" s="51"/>
      <c r="AW1008" s="51"/>
      <c r="AX1008" s="51"/>
      <c r="AY1008" s="51"/>
      <c r="AZ1008" s="51"/>
      <c r="BA1008" s="51"/>
      <c r="BB1008" s="51"/>
      <c r="BC1008" s="51"/>
      <c r="BD1008" s="51"/>
      <c r="BE1008" s="51"/>
      <c r="BF1008" s="51"/>
      <c r="BG1008" s="51"/>
      <c r="BH1008" s="51"/>
      <c r="BI1008" s="51"/>
      <c r="BJ1008" s="51"/>
    </row>
    <row r="1009" spans="1:62" s="11" customFormat="1">
      <c r="A1009" s="6"/>
      <c r="B1009" s="7"/>
      <c r="C1009" s="7"/>
      <c r="D1009" s="36"/>
      <c r="E1009" s="36"/>
      <c r="F1009" s="36"/>
      <c r="G1009" s="36"/>
      <c r="H1009" s="36"/>
      <c r="I1009" s="36"/>
      <c r="J1009" s="36"/>
      <c r="K1009" s="36"/>
      <c r="L1009" s="9"/>
      <c r="M1009" s="9"/>
      <c r="N1009" s="9"/>
      <c r="O1009" s="9"/>
      <c r="P1009" s="9"/>
      <c r="Q1009" s="9"/>
      <c r="R1009" s="9"/>
      <c r="S1009" s="56"/>
      <c r="T1009" s="56"/>
      <c r="V1009" s="9"/>
    </row>
    <row r="1010" spans="1:62" s="11" customFormat="1">
      <c r="A1010" s="26">
        <v>144</v>
      </c>
      <c r="B1010" s="31">
        <v>43675</v>
      </c>
      <c r="C1010" s="26" t="s">
        <v>0</v>
      </c>
      <c r="D1010" s="33">
        <v>8.4554107000000007E-3</v>
      </c>
      <c r="E1010" s="32">
        <v>3.2973685999999999E-3</v>
      </c>
      <c r="F1010" s="33">
        <v>8.3036123000000006E-5</v>
      </c>
      <c r="G1010" s="32">
        <v>1.8232445999999999E-3</v>
      </c>
      <c r="H1010" s="32">
        <v>3.8009832999999997E-4</v>
      </c>
      <c r="I1010" s="32"/>
      <c r="J1010" s="32"/>
      <c r="K1010" s="32"/>
      <c r="L1010" s="9"/>
      <c r="M1010" s="9"/>
      <c r="N1010" s="9"/>
      <c r="O1010" s="10"/>
      <c r="P1010" s="9"/>
      <c r="Q1010" s="9"/>
      <c r="R1010" s="9"/>
      <c r="S1010" s="39"/>
      <c r="T1010" s="39"/>
      <c r="V1010" s="40"/>
    </row>
    <row r="1011" spans="1:62" s="11" customFormat="1">
      <c r="A1011" s="26">
        <v>144</v>
      </c>
      <c r="B1011" s="26"/>
      <c r="C1011" s="7" t="s">
        <v>1</v>
      </c>
      <c r="D1011" s="36">
        <v>31.848237999999998</v>
      </c>
      <c r="E1011" s="36">
        <v>12.892704999999999</v>
      </c>
      <c r="F1011" s="33">
        <v>1.5647339999999999E-4</v>
      </c>
      <c r="G1011" s="36">
        <v>31.088511</v>
      </c>
      <c r="H1011" s="36">
        <v>6.9375309999999999</v>
      </c>
      <c r="I1011" s="36"/>
      <c r="J1011" s="32">
        <v>0.22315419</v>
      </c>
      <c r="K1011" s="32">
        <v>2.470253</v>
      </c>
      <c r="L1011" s="38"/>
      <c r="M1011" s="39">
        <f>LN(J1011)</f>
        <v>-1.4998923114754734</v>
      </c>
      <c r="N1011" s="39">
        <f>LN(K1011)</f>
        <v>0.90432057454417625</v>
      </c>
      <c r="O1011" s="10"/>
      <c r="P1011" s="40">
        <f t="array" ref="P1011:Q1012">LINEST(M1011:M1015,N1011:N1015,TRUE,TRUE)</f>
        <v>-0.50147823333087094</v>
      </c>
      <c r="Q1011" s="40">
        <v>-1.0463831575999543</v>
      </c>
      <c r="R1011" s="9"/>
      <c r="S1011" s="41">
        <f>EXP(Q1011)*$S$4^P1011</f>
        <v>0.21781009906658499</v>
      </c>
      <c r="T1011" s="41">
        <f>S1011*SQRT(Q1012^2+(LN($S$4))^2*P1012^2+(P1011/$S$4)^2*$T$4^2-2*LN($S$4)*AVERAGE(N1011:N1015)*P1012^2)</f>
        <v>4.4415751661781585E-5</v>
      </c>
      <c r="V1011" s="19"/>
      <c r="AN1011" s="42"/>
      <c r="AO1011" s="43"/>
      <c r="AP1011" s="43"/>
      <c r="AQ1011" s="43"/>
      <c r="AS1011" s="44"/>
      <c r="AT1011" s="45"/>
      <c r="AU1011" s="45"/>
      <c r="AV1011" s="45"/>
      <c r="AW1011" s="45"/>
      <c r="AX1011" s="45"/>
      <c r="AY1011" s="45"/>
      <c r="AZ1011" s="45"/>
      <c r="BA1011" s="45"/>
      <c r="BB1011" s="45"/>
    </row>
    <row r="1012" spans="1:62" s="11" customFormat="1">
      <c r="A1012" s="26">
        <v>144</v>
      </c>
      <c r="B1012" s="26"/>
      <c r="C1012" s="7" t="s">
        <v>2</v>
      </c>
      <c r="D1012" s="58">
        <v>29.591559</v>
      </c>
      <c r="E1012" s="36">
        <v>11.963263</v>
      </c>
      <c r="F1012" s="33">
        <v>1.5644952E-4</v>
      </c>
      <c r="G1012" s="36">
        <v>29.163276</v>
      </c>
      <c r="H1012" s="36">
        <v>6.5036915000000004</v>
      </c>
      <c r="I1012" s="36"/>
      <c r="J1012" s="32">
        <v>0.22300961</v>
      </c>
      <c r="K1012" s="32">
        <v>2.4735385000000001</v>
      </c>
      <c r="L1012" s="38"/>
      <c r="M1012" s="39">
        <f t="shared" ref="M1012:M1015" si="285">LN(J1012)</f>
        <v>-1.5005404142801417</v>
      </c>
      <c r="N1012" s="39">
        <f t="shared" ref="N1012:N1015" si="286">LN(K1012)</f>
        <v>0.90564971655337523</v>
      </c>
      <c r="O1012" s="10"/>
      <c r="P1012" s="40">
        <v>2.6526809009387916E-3</v>
      </c>
      <c r="Q1012" s="40">
        <v>2.4066665702865905E-3</v>
      </c>
      <c r="R1012" s="9"/>
      <c r="S1012" s="39"/>
      <c r="T1012" s="39"/>
      <c r="V1012" s="46"/>
      <c r="Y1012" s="43"/>
      <c r="AB1012" s="43"/>
      <c r="AE1012" s="43"/>
    </row>
    <row r="1013" spans="1:62" s="11" customFormat="1">
      <c r="A1013" s="26">
        <v>144</v>
      </c>
      <c r="B1013" s="26"/>
      <c r="C1013" s="7" t="s">
        <v>3</v>
      </c>
      <c r="D1013" s="36">
        <v>27.343527000000002</v>
      </c>
      <c r="E1013" s="36">
        <v>11.038226999999999</v>
      </c>
      <c r="F1013" s="33">
        <v>1.4802346999999999E-4</v>
      </c>
      <c r="G1013" s="36">
        <v>27.173622999999999</v>
      </c>
      <c r="H1013" s="36">
        <v>6.0555414000000001</v>
      </c>
      <c r="I1013" s="36"/>
      <c r="J1013" s="32">
        <v>0.22284606000000001</v>
      </c>
      <c r="K1013" s="32">
        <v>2.4771709</v>
      </c>
      <c r="L1013" s="38"/>
      <c r="M1013" s="39">
        <f t="shared" si="285"/>
        <v>-1.5012740597997141</v>
      </c>
      <c r="N1013" s="39">
        <f t="shared" si="286"/>
        <v>0.90711714287890988</v>
      </c>
      <c r="O1013" s="10"/>
      <c r="P1013" s="47">
        <f>ABS(P1012/P1011)</f>
        <v>5.2897229124371104E-3</v>
      </c>
      <c r="Q1013" s="47">
        <f>ABS(Q1012/Q1011)</f>
        <v>2.299985959069393E-3</v>
      </c>
      <c r="R1013" s="9"/>
      <c r="S1013" s="39"/>
      <c r="T1013" s="39"/>
      <c r="V1013" s="46"/>
      <c r="W1013" s="48"/>
      <c r="Y1013" s="48"/>
      <c r="Z1013" s="48"/>
      <c r="AB1013" s="48"/>
      <c r="AC1013" s="48"/>
      <c r="AE1013" s="48"/>
      <c r="AF1013" s="48"/>
      <c r="AM1013" s="48"/>
      <c r="AN1013" s="48"/>
      <c r="AR1013" s="49"/>
      <c r="BA1013" s="43"/>
      <c r="BB1013" s="43"/>
    </row>
    <row r="1014" spans="1:62" s="11" customFormat="1">
      <c r="A1014" s="26">
        <v>144</v>
      </c>
      <c r="B1014" s="26"/>
      <c r="C1014" s="7" t="s">
        <v>4</v>
      </c>
      <c r="D1014" s="36">
        <v>24.281317999999999</v>
      </c>
      <c r="E1014" s="36">
        <v>9.7856445999999995</v>
      </c>
      <c r="F1014" s="33">
        <v>1.2709386E-4</v>
      </c>
      <c r="G1014" s="36">
        <v>24.306072</v>
      </c>
      <c r="H1014" s="36">
        <v>5.4119713999999997</v>
      </c>
      <c r="I1014" s="36"/>
      <c r="J1014" s="32">
        <v>0.22265905999999999</v>
      </c>
      <c r="K1014" s="32">
        <v>2.4813247</v>
      </c>
      <c r="L1014" s="38"/>
      <c r="M1014" s="39">
        <f t="shared" si="285"/>
        <v>-1.5021135563737711</v>
      </c>
      <c r="N1014" s="39">
        <f t="shared" si="286"/>
        <v>0.90879257079364406</v>
      </c>
      <c r="O1014" s="10"/>
      <c r="P1014" s="50"/>
      <c r="Q1014" s="50"/>
      <c r="R1014" s="9"/>
      <c r="S1014" s="39"/>
      <c r="T1014" s="39"/>
      <c r="V1014" s="46"/>
      <c r="W1014" s="51"/>
      <c r="Y1014" s="51"/>
      <c r="Z1014" s="51"/>
      <c r="AB1014" s="51"/>
      <c r="AC1014" s="51"/>
      <c r="AE1014" s="51"/>
      <c r="AF1014" s="51"/>
      <c r="AK1014" s="52"/>
      <c r="AL1014" s="52"/>
      <c r="AM1014" s="53"/>
      <c r="AN1014" s="53"/>
      <c r="AO1014" s="53"/>
      <c r="AP1014" s="53"/>
      <c r="AQ1014" s="53"/>
    </row>
    <row r="1015" spans="1:62" s="11" customFormat="1">
      <c r="A1015" s="26">
        <v>144</v>
      </c>
      <c r="B1015" s="26"/>
      <c r="C1015" s="7" t="s">
        <v>5</v>
      </c>
      <c r="D1015" s="36">
        <v>21.450866000000001</v>
      </c>
      <c r="E1015" s="36">
        <v>8.6310727000000007</v>
      </c>
      <c r="F1015" s="33">
        <v>1.142403E-4</v>
      </c>
      <c r="G1015" s="36">
        <v>21.557504999999999</v>
      </c>
      <c r="H1015" s="36">
        <v>4.7960124999999998</v>
      </c>
      <c r="I1015" s="36"/>
      <c r="J1015" s="32">
        <v>0.22247507</v>
      </c>
      <c r="K1015" s="32">
        <v>2.485312</v>
      </c>
      <c r="L1015" s="5"/>
      <c r="M1015" s="39">
        <f t="shared" si="285"/>
        <v>-1.502940228597166</v>
      </c>
      <c r="N1015" s="39">
        <f t="shared" si="286"/>
        <v>0.91039820498735313</v>
      </c>
      <c r="O1015" s="10"/>
      <c r="R1015" s="9"/>
      <c r="S1015" s="39"/>
      <c r="T1015" s="39"/>
      <c r="V1015" s="46"/>
      <c r="W1015" s="51"/>
      <c r="Y1015" s="51"/>
      <c r="Z1015" s="51"/>
      <c r="AB1015" s="51"/>
      <c r="AC1015" s="51"/>
      <c r="AE1015" s="51"/>
      <c r="AF1015" s="51"/>
      <c r="AK1015" s="52"/>
      <c r="AL1015" s="52"/>
      <c r="AM1015" s="53"/>
      <c r="AN1015" s="53"/>
      <c r="AO1015" s="53"/>
      <c r="AP1015" s="53"/>
      <c r="AQ1015" s="53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1"/>
      <c r="BB1015" s="51"/>
      <c r="BC1015" s="51"/>
      <c r="BD1015" s="51"/>
      <c r="BE1015" s="51"/>
      <c r="BF1015" s="51"/>
      <c r="BG1015" s="51"/>
      <c r="BH1015" s="51"/>
      <c r="BI1015" s="51"/>
      <c r="BJ1015" s="51"/>
    </row>
    <row r="1016" spans="1:62" s="11" customFormat="1">
      <c r="A1016" s="6"/>
      <c r="B1016" s="7"/>
      <c r="C1016" s="7"/>
      <c r="D1016" s="36"/>
      <c r="E1016" s="36"/>
      <c r="F1016" s="36"/>
      <c r="G1016" s="36"/>
      <c r="H1016" s="36"/>
      <c r="I1016" s="36"/>
      <c r="J1016" s="36"/>
      <c r="K1016" s="36"/>
      <c r="L1016" s="9"/>
      <c r="M1016" s="9"/>
      <c r="N1016" s="9"/>
      <c r="O1016" s="9"/>
      <c r="P1016" s="9"/>
      <c r="Q1016" s="9"/>
      <c r="R1016" s="9"/>
      <c r="S1016" s="56"/>
      <c r="T1016" s="56"/>
      <c r="V1016" s="9"/>
    </row>
    <row r="1017" spans="1:62" s="11" customFormat="1">
      <c r="A1017" s="26">
        <v>145</v>
      </c>
      <c r="B1017" s="31">
        <v>43675</v>
      </c>
      <c r="C1017" s="26" t="s">
        <v>0</v>
      </c>
      <c r="D1017" s="33">
        <v>8.4554107000000007E-3</v>
      </c>
      <c r="E1017" s="32">
        <v>3.2973685999999999E-3</v>
      </c>
      <c r="F1017" s="33">
        <v>8.3036123000000006E-5</v>
      </c>
      <c r="G1017" s="32">
        <v>1.8232445999999999E-3</v>
      </c>
      <c r="H1017" s="32">
        <v>3.8009832999999997E-4</v>
      </c>
      <c r="I1017" s="32"/>
      <c r="J1017" s="32"/>
      <c r="K1017" s="32"/>
      <c r="L1017" s="9"/>
      <c r="M1017" s="9"/>
      <c r="N1017" s="9"/>
      <c r="O1017" s="10"/>
      <c r="P1017" s="9"/>
      <c r="Q1017" s="9"/>
      <c r="R1017" s="9"/>
      <c r="S1017" s="39"/>
      <c r="T1017" s="39"/>
      <c r="V1017" s="40"/>
    </row>
    <row r="1018" spans="1:62" s="11" customFormat="1">
      <c r="A1018" s="26">
        <v>145</v>
      </c>
      <c r="B1018" s="26"/>
      <c r="C1018" s="7" t="s">
        <v>1</v>
      </c>
      <c r="D1018" s="36">
        <v>32.806063999999999</v>
      </c>
      <c r="E1018" s="36">
        <v>13.269049000000001</v>
      </c>
      <c r="F1018" s="33">
        <v>1.5707754E-4</v>
      </c>
      <c r="G1018" s="36">
        <v>31.748588999999999</v>
      </c>
      <c r="H1018" s="36">
        <v>7.0820789</v>
      </c>
      <c r="I1018" s="36"/>
      <c r="J1018" s="32">
        <v>0.22306751</v>
      </c>
      <c r="K1018" s="32">
        <v>2.4723752999999999</v>
      </c>
      <c r="L1018" s="38"/>
      <c r="M1018" s="39">
        <f>LN(J1018)</f>
        <v>-1.500280817911132</v>
      </c>
      <c r="N1018" s="39">
        <f>LN(K1018)</f>
        <v>0.90517934846024495</v>
      </c>
      <c r="O1018" s="10"/>
      <c r="P1018" s="40">
        <f t="array" ref="P1018:Q1019">LINEST(M1018:M1022,N1018:N1022,TRUE,TRUE)</f>
        <v>-0.50063340532454503</v>
      </c>
      <c r="Q1018" s="40">
        <v>-1.0471056010302653</v>
      </c>
      <c r="R1018" s="9"/>
      <c r="S1018" s="41">
        <f>EXP(Q1018)*$S$4^P1018</f>
        <v>0.21782804904701347</v>
      </c>
      <c r="T1018" s="41">
        <f>S1018*SQRT(Q1019^2+(LN($S$4))^2*P1019^2+(P1018/$S$4)^2*$T$4^2-2*LN($S$4)*AVERAGE(N1018:N1022)*P1019^2)</f>
        <v>4.2912938607424129E-5</v>
      </c>
      <c r="V1018" s="19"/>
      <c r="AN1018" s="42"/>
      <c r="AO1018" s="43"/>
      <c r="AP1018" s="43"/>
      <c r="AQ1018" s="43"/>
      <c r="AS1018" s="44"/>
      <c r="AT1018" s="45"/>
      <c r="AU1018" s="45"/>
      <c r="AV1018" s="45"/>
      <c r="AW1018" s="45"/>
      <c r="AX1018" s="45"/>
      <c r="AY1018" s="45"/>
      <c r="AZ1018" s="45"/>
      <c r="BA1018" s="45"/>
      <c r="BB1018" s="45"/>
    </row>
    <row r="1019" spans="1:62" s="11" customFormat="1">
      <c r="A1019" s="26">
        <v>145</v>
      </c>
      <c r="B1019" s="26"/>
      <c r="C1019" s="7" t="s">
        <v>2</v>
      </c>
      <c r="D1019" s="36">
        <v>30.444938</v>
      </c>
      <c r="E1019" s="36">
        <v>12.295544</v>
      </c>
      <c r="F1019" s="33">
        <v>1.5219823000000001E-4</v>
      </c>
      <c r="G1019" s="36">
        <v>29.818574999999999</v>
      </c>
      <c r="H1019" s="36">
        <v>6.6466779000000002</v>
      </c>
      <c r="I1019" s="36"/>
      <c r="J1019" s="32">
        <v>0.22290384999999999</v>
      </c>
      <c r="K1019" s="32">
        <v>2.4760979000000001</v>
      </c>
      <c r="L1019" s="38"/>
      <c r="M1019" s="39">
        <f t="shared" ref="M1019:M1022" si="287">LN(J1019)</f>
        <v>-1.501014766420053</v>
      </c>
      <c r="N1019" s="39">
        <f t="shared" ref="N1019:N1022" si="288">LN(K1019)</f>
        <v>0.90668389362064883</v>
      </c>
      <c r="O1019" s="10"/>
      <c r="P1019" s="40">
        <v>2.4518734834194375E-3</v>
      </c>
      <c r="Q1019" s="40">
        <v>2.2270421317554003E-3</v>
      </c>
      <c r="R1019" s="9"/>
      <c r="S1019" s="39"/>
      <c r="T1019" s="39"/>
      <c r="V1019" s="46"/>
      <c r="Y1019" s="43"/>
      <c r="AB1019" s="43"/>
      <c r="AE1019" s="43"/>
    </row>
    <row r="1020" spans="1:62" s="11" customFormat="1">
      <c r="A1020" s="26">
        <v>145</v>
      </c>
      <c r="B1020" s="26"/>
      <c r="C1020" s="7" t="s">
        <v>3</v>
      </c>
      <c r="D1020" s="36">
        <v>27.017016000000002</v>
      </c>
      <c r="E1020" s="36">
        <v>10.893860999999999</v>
      </c>
      <c r="F1020" s="33">
        <v>1.3140092000000001E-4</v>
      </c>
      <c r="G1020" s="36">
        <v>26.719244</v>
      </c>
      <c r="H1020" s="36">
        <v>5.9511323999999997</v>
      </c>
      <c r="I1020" s="36"/>
      <c r="J1020" s="32">
        <v>0.22272818</v>
      </c>
      <c r="K1020" s="32">
        <v>2.4800260999999999</v>
      </c>
      <c r="L1020" s="38"/>
      <c r="M1020" s="39">
        <f t="shared" si="287"/>
        <v>-1.5018031747806437</v>
      </c>
      <c r="N1020" s="39">
        <f t="shared" si="288"/>
        <v>0.90826908431506026</v>
      </c>
      <c r="O1020" s="10"/>
      <c r="P1020" s="47">
        <f>ABS(P1019/P1018)</f>
        <v>4.8975427075825364E-3</v>
      </c>
      <c r="Q1020" s="47">
        <f>ABS(Q1019/Q1018)</f>
        <v>2.1268553329904598E-3</v>
      </c>
      <c r="R1020" s="9"/>
      <c r="S1020" s="39"/>
      <c r="T1020" s="39"/>
      <c r="V1020" s="46"/>
      <c r="W1020" s="48"/>
      <c r="Y1020" s="48"/>
      <c r="Z1020" s="48"/>
      <c r="AB1020" s="48"/>
      <c r="AC1020" s="48"/>
      <c r="AE1020" s="48"/>
      <c r="AF1020" s="48"/>
      <c r="AM1020" s="48"/>
      <c r="AN1020" s="48"/>
      <c r="AR1020" s="49"/>
      <c r="BA1020" s="43"/>
      <c r="BB1020" s="43"/>
    </row>
    <row r="1021" spans="1:62" s="11" customFormat="1">
      <c r="A1021" s="26">
        <v>145</v>
      </c>
      <c r="B1021" s="26"/>
      <c r="C1021" s="7" t="s">
        <v>4</v>
      </c>
      <c r="D1021" s="36">
        <v>23.968741999999999</v>
      </c>
      <c r="E1021" s="36">
        <v>9.6487581000000002</v>
      </c>
      <c r="F1021" s="33">
        <v>1.2914449E-4</v>
      </c>
      <c r="G1021" s="36">
        <v>23.874040999999998</v>
      </c>
      <c r="H1021" s="36">
        <v>5.3129723999999996</v>
      </c>
      <c r="I1021" s="36"/>
      <c r="J1021" s="32">
        <v>0.22254168999999999</v>
      </c>
      <c r="K1021" s="32">
        <v>2.4841305</v>
      </c>
      <c r="L1021" s="38"/>
      <c r="M1021" s="39">
        <f t="shared" si="287"/>
        <v>-1.5026408241410387</v>
      </c>
      <c r="N1021" s="39">
        <f t="shared" si="288"/>
        <v>0.90992269892313693</v>
      </c>
      <c r="O1021" s="10"/>
      <c r="P1021" s="50"/>
      <c r="Q1021" s="50"/>
      <c r="R1021" s="9"/>
      <c r="S1021" s="39"/>
      <c r="T1021" s="39"/>
      <c r="V1021" s="46"/>
      <c r="W1021" s="51"/>
      <c r="Y1021" s="51"/>
      <c r="Z1021" s="51"/>
      <c r="AB1021" s="51"/>
      <c r="AC1021" s="51"/>
      <c r="AE1021" s="51"/>
      <c r="AF1021" s="51"/>
      <c r="AK1021" s="52"/>
      <c r="AL1021" s="52"/>
      <c r="AM1021" s="53"/>
      <c r="AN1021" s="53"/>
      <c r="AO1021" s="53"/>
      <c r="AP1021" s="53"/>
      <c r="AQ1021" s="53"/>
    </row>
    <row r="1022" spans="1:62" s="11" customFormat="1">
      <c r="A1022" s="26">
        <v>145</v>
      </c>
      <c r="B1022" s="26"/>
      <c r="C1022" s="7" t="s">
        <v>5</v>
      </c>
      <c r="D1022" s="36">
        <v>21.508685</v>
      </c>
      <c r="E1022" s="36">
        <v>8.6453092999999992</v>
      </c>
      <c r="F1022" s="33">
        <v>1.0793315E-4</v>
      </c>
      <c r="G1022" s="36">
        <v>21.502209000000001</v>
      </c>
      <c r="H1022" s="36">
        <v>4.7814468000000003</v>
      </c>
      <c r="I1022" s="36"/>
      <c r="J1022" s="32">
        <v>0.22236975</v>
      </c>
      <c r="K1022" s="32">
        <v>2.4879085000000001</v>
      </c>
      <c r="L1022" s="54"/>
      <c r="M1022" s="39">
        <f t="shared" si="287"/>
        <v>-1.5034137420438005</v>
      </c>
      <c r="N1022" s="39">
        <f t="shared" si="288"/>
        <v>0.9114423976733288</v>
      </c>
      <c r="O1022" s="10"/>
      <c r="R1022" s="9"/>
      <c r="S1022" s="39"/>
      <c r="T1022" s="39"/>
      <c r="V1022" s="46"/>
      <c r="W1022" s="51"/>
      <c r="Y1022" s="51"/>
      <c r="Z1022" s="51"/>
      <c r="AB1022" s="51"/>
      <c r="AC1022" s="51"/>
      <c r="AE1022" s="51"/>
      <c r="AF1022" s="51"/>
      <c r="AK1022" s="52"/>
      <c r="AL1022" s="52"/>
      <c r="AM1022" s="53"/>
      <c r="AN1022" s="53"/>
      <c r="AO1022" s="53"/>
      <c r="AP1022" s="53"/>
      <c r="AQ1022" s="53"/>
      <c r="AR1022" s="51"/>
      <c r="AS1022" s="51"/>
      <c r="AT1022" s="51"/>
      <c r="AU1022" s="51"/>
      <c r="AV1022" s="51"/>
      <c r="AW1022" s="51"/>
      <c r="AX1022" s="51"/>
      <c r="AY1022" s="51"/>
      <c r="AZ1022" s="51"/>
      <c r="BA1022" s="51"/>
      <c r="BB1022" s="51"/>
      <c r="BC1022" s="51"/>
      <c r="BD1022" s="51"/>
      <c r="BE1022" s="51"/>
      <c r="BF1022" s="51"/>
      <c r="BG1022" s="51"/>
      <c r="BH1022" s="51"/>
      <c r="BI1022" s="51"/>
      <c r="BJ1022" s="51"/>
    </row>
    <row r="1023" spans="1:62" s="11" customFormat="1">
      <c r="A1023" s="6"/>
      <c r="B1023" s="7"/>
      <c r="C1023" s="7"/>
      <c r="D1023" s="36"/>
      <c r="E1023" s="36"/>
      <c r="F1023" s="36"/>
      <c r="G1023" s="36"/>
      <c r="H1023" s="36"/>
      <c r="I1023" s="36"/>
      <c r="J1023" s="36"/>
      <c r="K1023" s="36"/>
      <c r="L1023" s="9"/>
      <c r="M1023" s="9"/>
      <c r="N1023" s="9"/>
      <c r="O1023" s="9"/>
      <c r="P1023" s="9"/>
      <c r="Q1023" s="9"/>
      <c r="R1023" s="9"/>
      <c r="S1023" s="56"/>
      <c r="T1023" s="56"/>
      <c r="V1023" s="9"/>
    </row>
    <row r="1024" spans="1:62" s="11" customFormat="1">
      <c r="A1024" s="26">
        <v>146</v>
      </c>
      <c r="B1024" s="31">
        <v>43675</v>
      </c>
      <c r="C1024" s="26" t="s">
        <v>0</v>
      </c>
      <c r="D1024" s="33">
        <v>8.4554107000000007E-3</v>
      </c>
      <c r="E1024" s="32">
        <v>3.2973685999999999E-3</v>
      </c>
      <c r="F1024" s="33">
        <v>8.3036123000000006E-5</v>
      </c>
      <c r="G1024" s="32">
        <v>1.8232445999999999E-3</v>
      </c>
      <c r="H1024" s="32">
        <v>3.8009832999999997E-4</v>
      </c>
      <c r="I1024" s="32"/>
      <c r="J1024" s="32"/>
      <c r="K1024" s="32"/>
      <c r="L1024" s="9"/>
      <c r="M1024" s="9"/>
      <c r="N1024" s="9"/>
      <c r="O1024" s="10"/>
      <c r="P1024" s="9"/>
      <c r="Q1024" s="9"/>
      <c r="R1024" s="9"/>
      <c r="S1024" s="39"/>
      <c r="T1024" s="39"/>
      <c r="V1024" s="40"/>
    </row>
    <row r="1025" spans="1:62" s="11" customFormat="1">
      <c r="A1025" s="26">
        <v>146</v>
      </c>
      <c r="B1025" s="26"/>
      <c r="C1025" s="7" t="s">
        <v>1</v>
      </c>
      <c r="D1025" s="36">
        <v>33.344262000000001</v>
      </c>
      <c r="E1025" s="36">
        <v>13.476312</v>
      </c>
      <c r="F1025" s="33">
        <v>1.5453322999999999E-4</v>
      </c>
      <c r="G1025" s="36">
        <v>32.172561000000002</v>
      </c>
      <c r="H1025" s="36">
        <v>7.1741691000000003</v>
      </c>
      <c r="I1025" s="36"/>
      <c r="J1025" s="32">
        <v>0.22299026999999999</v>
      </c>
      <c r="K1025" s="32">
        <v>2.474288</v>
      </c>
      <c r="L1025" s="38"/>
      <c r="M1025" s="39">
        <f>LN(J1025)</f>
        <v>-1.5006271407609297</v>
      </c>
      <c r="N1025" s="39">
        <f>LN(K1025)</f>
        <v>0.90595267786607803</v>
      </c>
      <c r="O1025" s="10"/>
      <c r="P1025" s="40">
        <f t="array" ref="P1025:Q1026">LINEST(M1025:M1029,N1025:N1029,TRUE,TRUE)</f>
        <v>-0.50352297290057646</v>
      </c>
      <c r="Q1025" s="40">
        <v>-1.044443994684245</v>
      </c>
      <c r="R1025" s="9"/>
      <c r="S1025" s="41">
        <f>EXP(Q1025)*$S$4^P1025</f>
        <v>0.21780817785100492</v>
      </c>
      <c r="T1025" s="41">
        <f>S1025*SQRT(Q1026^2+(LN($S$4))^2*P1026^2+(P1025/$S$4)^2*$T$4^2-2*LN($S$4)*AVERAGE(N1025:N1029)*P1026^2)</f>
        <v>4.8681578506150268E-5</v>
      </c>
      <c r="V1025" s="19"/>
      <c r="AN1025" s="42"/>
      <c r="AO1025" s="43"/>
      <c r="AP1025" s="43"/>
      <c r="AQ1025" s="43"/>
      <c r="AS1025" s="44"/>
      <c r="AT1025" s="45"/>
      <c r="AU1025" s="45"/>
      <c r="AV1025" s="45"/>
      <c r="AW1025" s="45"/>
      <c r="AX1025" s="45"/>
      <c r="AY1025" s="45"/>
      <c r="AZ1025" s="45"/>
      <c r="BA1025" s="45"/>
      <c r="BB1025" s="45"/>
    </row>
    <row r="1026" spans="1:62" s="11" customFormat="1">
      <c r="A1026" s="26">
        <v>146</v>
      </c>
      <c r="B1026" s="26"/>
      <c r="C1026" s="7" t="s">
        <v>2</v>
      </c>
      <c r="D1026" s="36">
        <v>30.402702999999999</v>
      </c>
      <c r="E1026" s="36">
        <v>12.270133</v>
      </c>
      <c r="F1026" s="33">
        <v>1.6268209999999999E-4</v>
      </c>
      <c r="G1026" s="36">
        <v>29.682817</v>
      </c>
      <c r="H1026" s="36">
        <v>6.6144119999999997</v>
      </c>
      <c r="I1026" s="36"/>
      <c r="J1026" s="32">
        <v>0.22283633</v>
      </c>
      <c r="K1026" s="32">
        <v>2.4777830000000001</v>
      </c>
      <c r="L1026" s="38"/>
      <c r="M1026" s="39">
        <f t="shared" ref="M1026:M1029" si="289">LN(J1026)</f>
        <v>-1.501317723180722</v>
      </c>
      <c r="N1026" s="39">
        <f t="shared" ref="N1026:N1029" si="290">LN(K1026)</f>
        <v>0.90736420875095103</v>
      </c>
      <c r="O1026" s="10"/>
      <c r="P1026" s="40">
        <v>3.4436077356341456E-3</v>
      </c>
      <c r="Q1026" s="40">
        <v>3.1301784418991314E-3</v>
      </c>
      <c r="R1026" s="9"/>
      <c r="S1026" s="39"/>
      <c r="T1026" s="39"/>
      <c r="V1026" s="46"/>
      <c r="Y1026" s="43"/>
      <c r="AB1026" s="43"/>
      <c r="AE1026" s="43"/>
    </row>
    <row r="1027" spans="1:62" s="11" customFormat="1">
      <c r="A1027" s="26">
        <v>146</v>
      </c>
      <c r="B1027" s="26"/>
      <c r="C1027" s="7" t="s">
        <v>3</v>
      </c>
      <c r="D1027" s="36">
        <v>27.208123000000001</v>
      </c>
      <c r="E1027" s="36">
        <v>10.964138</v>
      </c>
      <c r="F1027" s="33">
        <v>1.3951411E-4</v>
      </c>
      <c r="G1027" s="36">
        <v>26.831579000000001</v>
      </c>
      <c r="H1027" s="36">
        <v>5.9745632000000004</v>
      </c>
      <c r="I1027" s="36"/>
      <c r="J1027" s="32">
        <v>0.22266899000000001</v>
      </c>
      <c r="K1027" s="32">
        <v>2.4815581</v>
      </c>
      <c r="L1027" s="38"/>
      <c r="M1027" s="39">
        <f t="shared" si="289"/>
        <v>-1.5020689600362995</v>
      </c>
      <c r="N1027" s="39">
        <f t="shared" si="290"/>
        <v>0.90888662902938244</v>
      </c>
      <c r="O1027" s="10"/>
      <c r="P1027" s="47">
        <f>ABS(P1026/P1025)</f>
        <v>6.8390280502933594E-3</v>
      </c>
      <c r="Q1027" s="47">
        <f>ABS(Q1026/Q1025)</f>
        <v>2.9969806498293316E-3</v>
      </c>
      <c r="R1027" s="9"/>
      <c r="S1027" s="39"/>
      <c r="T1027" s="39"/>
      <c r="V1027" s="46"/>
      <c r="W1027" s="48"/>
      <c r="Y1027" s="48"/>
      <c r="Z1027" s="48"/>
      <c r="AB1027" s="48"/>
      <c r="AC1027" s="48"/>
      <c r="AE1027" s="48"/>
      <c r="AF1027" s="48"/>
      <c r="AM1027" s="48"/>
      <c r="AN1027" s="48"/>
      <c r="AR1027" s="49"/>
      <c r="BA1027" s="43"/>
      <c r="BB1027" s="43"/>
    </row>
    <row r="1028" spans="1:62" s="11" customFormat="1">
      <c r="A1028" s="26">
        <v>146</v>
      </c>
      <c r="B1028" s="26"/>
      <c r="C1028" s="7" t="s">
        <v>4</v>
      </c>
      <c r="D1028" s="36">
        <v>23.957104000000001</v>
      </c>
      <c r="E1028" s="36">
        <v>9.6373110000000004</v>
      </c>
      <c r="F1028" s="33">
        <v>1.1632844000000001E-4</v>
      </c>
      <c r="G1028" s="36">
        <v>23.810054999999998</v>
      </c>
      <c r="H1028" s="36">
        <v>5.2970375000000001</v>
      </c>
      <c r="I1028" s="36"/>
      <c r="J1028" s="32">
        <v>0.22247022</v>
      </c>
      <c r="K1028" s="32">
        <v>2.4858785000000001</v>
      </c>
      <c r="L1028" s="38"/>
      <c r="M1028" s="39">
        <f t="shared" si="289"/>
        <v>-1.5029620290302044</v>
      </c>
      <c r="N1028" s="39">
        <f t="shared" si="290"/>
        <v>0.91062611820148254</v>
      </c>
      <c r="O1028" s="10"/>
      <c r="R1028" s="9"/>
      <c r="S1028" s="39"/>
      <c r="T1028" s="39"/>
      <c r="V1028" s="46"/>
      <c r="W1028" s="51"/>
      <c r="Y1028" s="51"/>
      <c r="Z1028" s="51"/>
      <c r="AB1028" s="51"/>
      <c r="AC1028" s="51"/>
      <c r="AE1028" s="51"/>
      <c r="AF1028" s="51"/>
      <c r="AK1028" s="52"/>
      <c r="AL1028" s="52"/>
      <c r="AM1028" s="53"/>
      <c r="AN1028" s="53"/>
      <c r="AO1028" s="53"/>
      <c r="AP1028" s="53"/>
      <c r="AQ1028" s="53"/>
    </row>
    <row r="1029" spans="1:62" s="11" customFormat="1">
      <c r="A1029" s="26">
        <v>146</v>
      </c>
      <c r="B1029" s="26"/>
      <c r="C1029" s="7" t="s">
        <v>5</v>
      </c>
      <c r="D1029" s="36">
        <v>21.517389000000001</v>
      </c>
      <c r="E1029" s="36">
        <v>8.6433876999999999</v>
      </c>
      <c r="F1029" s="33">
        <v>1.0289128999999999E-4</v>
      </c>
      <c r="G1029" s="36">
        <v>21.453381</v>
      </c>
      <c r="H1029" s="36">
        <v>4.7691980999999997</v>
      </c>
      <c r="I1029" s="36"/>
      <c r="J1029" s="32">
        <v>0.22230504000000001</v>
      </c>
      <c r="K1029" s="32">
        <v>2.4894669</v>
      </c>
      <c r="L1029" s="54"/>
      <c r="M1029" s="39">
        <f t="shared" si="289"/>
        <v>-1.5037047862042161</v>
      </c>
      <c r="N1029" s="39">
        <f t="shared" si="290"/>
        <v>0.91206859116917127</v>
      </c>
      <c r="O1029" s="10"/>
      <c r="R1029" s="9"/>
      <c r="S1029" s="39"/>
      <c r="T1029" s="39"/>
      <c r="V1029" s="46"/>
      <c r="W1029" s="51"/>
      <c r="Y1029" s="51"/>
      <c r="Z1029" s="51"/>
      <c r="AB1029" s="51"/>
      <c r="AC1029" s="51"/>
      <c r="AE1029" s="51"/>
      <c r="AF1029" s="51"/>
      <c r="AK1029" s="52"/>
      <c r="AL1029" s="52"/>
      <c r="AM1029" s="53"/>
      <c r="AN1029" s="53"/>
      <c r="AO1029" s="53"/>
      <c r="AP1029" s="53"/>
      <c r="AQ1029" s="53"/>
      <c r="AR1029" s="51"/>
      <c r="AS1029" s="51"/>
      <c r="AT1029" s="51"/>
      <c r="AU1029" s="51"/>
      <c r="AV1029" s="51"/>
      <c r="AW1029" s="51"/>
      <c r="AX1029" s="51"/>
      <c r="AY1029" s="51"/>
      <c r="AZ1029" s="51"/>
      <c r="BA1029" s="51"/>
      <c r="BB1029" s="51"/>
      <c r="BC1029" s="51"/>
      <c r="BD1029" s="51"/>
      <c r="BE1029" s="51"/>
      <c r="BF1029" s="51"/>
      <c r="BG1029" s="51"/>
      <c r="BH1029" s="51"/>
      <c r="BI1029" s="51"/>
      <c r="BJ1029" s="51"/>
    </row>
    <row r="1030" spans="1:62" s="11" customFormat="1">
      <c r="A1030" s="6"/>
      <c r="B1030" s="7"/>
      <c r="C1030" s="7"/>
      <c r="D1030" s="36"/>
      <c r="E1030" s="36"/>
      <c r="F1030" s="36"/>
      <c r="G1030" s="36"/>
      <c r="H1030" s="36"/>
      <c r="I1030" s="36"/>
      <c r="J1030" s="36"/>
      <c r="K1030" s="36"/>
      <c r="L1030" s="9"/>
      <c r="M1030" s="9"/>
      <c r="N1030" s="9"/>
      <c r="O1030" s="9"/>
      <c r="P1030" s="9"/>
      <c r="Q1030" s="9"/>
      <c r="R1030" s="9"/>
      <c r="S1030" s="56"/>
      <c r="T1030" s="56"/>
      <c r="V1030" s="9"/>
    </row>
    <row r="1031" spans="1:62" s="11" customFormat="1">
      <c r="A1031" s="26">
        <v>147</v>
      </c>
      <c r="B1031" s="31">
        <v>43675</v>
      </c>
      <c r="C1031" s="26" t="s">
        <v>0</v>
      </c>
      <c r="D1031" s="33">
        <v>8.4554107000000007E-3</v>
      </c>
      <c r="E1031" s="32">
        <v>3.2973685999999999E-3</v>
      </c>
      <c r="F1031" s="33">
        <v>8.3036123000000006E-5</v>
      </c>
      <c r="G1031" s="32">
        <v>1.8232445999999999E-3</v>
      </c>
      <c r="H1031" s="32">
        <v>3.8009832999999997E-4</v>
      </c>
      <c r="I1031" s="32"/>
      <c r="J1031" s="32"/>
      <c r="K1031" s="32"/>
      <c r="L1031" s="9"/>
      <c r="M1031" s="9"/>
      <c r="N1031" s="9"/>
      <c r="O1031" s="10"/>
      <c r="P1031" s="9"/>
      <c r="Q1031" s="9"/>
      <c r="R1031" s="9"/>
      <c r="S1031" s="39"/>
      <c r="T1031" s="39"/>
      <c r="V1031" s="40"/>
    </row>
    <row r="1032" spans="1:62" s="11" customFormat="1">
      <c r="A1032" s="26">
        <v>147</v>
      </c>
      <c r="B1032" s="26"/>
      <c r="C1032" s="7" t="s">
        <v>1</v>
      </c>
      <c r="D1032" s="36">
        <v>33.607847999999997</v>
      </c>
      <c r="E1032" s="36">
        <v>13.578709999999999</v>
      </c>
      <c r="F1032" s="33">
        <v>1.6175177E-4</v>
      </c>
      <c r="G1032" s="36">
        <v>32.343618999999997</v>
      </c>
      <c r="H1032" s="36">
        <v>7.2113215999999998</v>
      </c>
      <c r="I1032" s="36"/>
      <c r="J1032" s="32">
        <v>0.22295961</v>
      </c>
      <c r="K1032" s="32">
        <v>2.4750418999999999</v>
      </c>
      <c r="L1032" s="38"/>
      <c r="M1032" s="39">
        <f>LN(J1032)</f>
        <v>-1.5007646450026544</v>
      </c>
      <c r="N1032" s="39">
        <f>LN(K1032)</f>
        <v>0.90625732517028401</v>
      </c>
      <c r="O1032" s="10"/>
      <c r="P1032" s="40">
        <f t="array" ref="P1032:Q1033">LINEST(M1032:M1036,N1032:N1036,TRUE,TRUE)</f>
        <v>-0.50449986519294843</v>
      </c>
      <c r="Q1032" s="40">
        <v>-1.0435410675507648</v>
      </c>
      <c r="R1032" s="9"/>
      <c r="S1032" s="41">
        <f>EXP(Q1032)*$S$4^P1032</f>
        <v>0.21780213612712049</v>
      </c>
      <c r="T1032" s="41">
        <f>S1032*SQRT(Q1033^2+(LN($S$4))^2*P1033^2+(P1032/$S$4)^2*$T$4^2-2*LN($S$4)*AVERAGE(N1032:N1036)*P1033^2)</f>
        <v>5.0402928980578183E-5</v>
      </c>
      <c r="V1032" s="19"/>
      <c r="AN1032" s="42"/>
      <c r="AO1032" s="43"/>
      <c r="AP1032" s="43"/>
      <c r="AQ1032" s="43"/>
      <c r="AS1032" s="44"/>
      <c r="AT1032" s="45"/>
      <c r="AU1032" s="45"/>
      <c r="AV1032" s="45"/>
      <c r="AW1032" s="45"/>
      <c r="AX1032" s="45"/>
      <c r="AY1032" s="45"/>
      <c r="AZ1032" s="45"/>
      <c r="BA1032" s="45"/>
      <c r="BB1032" s="45"/>
    </row>
    <row r="1033" spans="1:62" s="11" customFormat="1">
      <c r="A1033" s="26">
        <v>147</v>
      </c>
      <c r="B1033" s="26"/>
      <c r="C1033" s="7" t="s">
        <v>2</v>
      </c>
      <c r="D1033" s="36">
        <v>30.596741000000002</v>
      </c>
      <c r="E1033" s="36">
        <v>12.343897</v>
      </c>
      <c r="F1033" s="33">
        <v>1.5492271999999999E-4</v>
      </c>
      <c r="G1033" s="36">
        <v>29.833573999999999</v>
      </c>
      <c r="H1033" s="36">
        <v>6.6468860000000003</v>
      </c>
      <c r="I1033" s="36"/>
      <c r="J1033" s="32">
        <v>0.22279879999999999</v>
      </c>
      <c r="K1033" s="32">
        <v>2.4786959</v>
      </c>
      <c r="L1033" s="38"/>
      <c r="M1033" s="39">
        <f t="shared" ref="M1033:M1036" si="291">LN(J1033)</f>
        <v>-1.501486156939922</v>
      </c>
      <c r="N1033" s="39">
        <f t="shared" ref="N1033:N1036" si="292">LN(K1033)</f>
        <v>0.90773257509679506</v>
      </c>
      <c r="O1033" s="10"/>
      <c r="P1033" s="40">
        <v>3.7271572822056582E-3</v>
      </c>
      <c r="Q1033" s="40">
        <v>3.3891567922432371E-3</v>
      </c>
      <c r="R1033" s="9"/>
      <c r="S1033" s="39"/>
      <c r="T1033" s="39"/>
      <c r="V1033" s="46"/>
      <c r="Y1033" s="43"/>
      <c r="AB1033" s="43"/>
      <c r="AE1033" s="43"/>
    </row>
    <row r="1034" spans="1:62" s="11" customFormat="1">
      <c r="A1034" s="26">
        <v>147</v>
      </c>
      <c r="B1034" s="26"/>
      <c r="C1034" s="7" t="s">
        <v>3</v>
      </c>
      <c r="D1034" s="36">
        <v>27.470334000000001</v>
      </c>
      <c r="E1034" s="36">
        <v>11.066558000000001</v>
      </c>
      <c r="F1034" s="33">
        <v>1.3858134999999999E-4</v>
      </c>
      <c r="G1034" s="36">
        <v>27.042947999999999</v>
      </c>
      <c r="H1034" s="36">
        <v>6.0208396000000004</v>
      </c>
      <c r="I1034" s="36"/>
      <c r="J1034" s="32">
        <v>0.22263985</v>
      </c>
      <c r="K1034" s="32">
        <v>2.4822855000000001</v>
      </c>
      <c r="L1034" s="38"/>
      <c r="M1034" s="39">
        <f t="shared" si="291"/>
        <v>-1.5021998354981099</v>
      </c>
      <c r="N1034" s="39">
        <f t="shared" si="292"/>
        <v>0.90917970837024109</v>
      </c>
      <c r="O1034" s="10"/>
      <c r="P1034" s="47">
        <f>ABS(P1033/P1032)</f>
        <v>7.3878261211827853E-3</v>
      </c>
      <c r="Q1034" s="47">
        <f>ABS(Q1033/Q1032)</f>
        <v>3.2477464448981697E-3</v>
      </c>
      <c r="R1034" s="9"/>
      <c r="S1034" s="39"/>
      <c r="T1034" s="39"/>
      <c r="V1034" s="46"/>
      <c r="W1034" s="48"/>
      <c r="Y1034" s="48"/>
      <c r="Z1034" s="48"/>
      <c r="AB1034" s="48"/>
      <c r="AC1034" s="48"/>
      <c r="AE1034" s="48"/>
      <c r="AF1034" s="48"/>
      <c r="AM1034" s="48"/>
      <c r="AN1034" s="48"/>
      <c r="AR1034" s="49"/>
      <c r="BA1034" s="43"/>
      <c r="BB1034" s="43"/>
    </row>
    <row r="1035" spans="1:62" s="11" customFormat="1">
      <c r="A1035" s="26">
        <v>147</v>
      </c>
      <c r="B1035" s="26"/>
      <c r="C1035" s="7" t="s">
        <v>4</v>
      </c>
      <c r="D1035" s="36">
        <v>24.089983</v>
      </c>
      <c r="E1035" s="36">
        <v>9.6877546999999993</v>
      </c>
      <c r="F1035" s="33">
        <v>1.2795937000000001E-4</v>
      </c>
      <c r="G1035" s="36">
        <v>23.908427</v>
      </c>
      <c r="H1035" s="36">
        <v>5.3181580999999998</v>
      </c>
      <c r="I1035" s="36"/>
      <c r="J1035" s="32">
        <v>0.22243847</v>
      </c>
      <c r="K1035" s="32">
        <v>2.4866450000000002</v>
      </c>
      <c r="L1035" s="38"/>
      <c r="M1035" s="39">
        <f t="shared" si="291"/>
        <v>-1.503104754945735</v>
      </c>
      <c r="N1035" s="39">
        <f t="shared" si="292"/>
        <v>0.91093441237287109</v>
      </c>
      <c r="O1035" s="10"/>
      <c r="P1035" s="50"/>
      <c r="Q1035" s="50"/>
      <c r="R1035" s="9"/>
      <c r="S1035" s="39"/>
      <c r="T1035" s="39"/>
      <c r="V1035" s="46"/>
      <c r="W1035" s="51"/>
      <c r="Y1035" s="51"/>
      <c r="Z1035" s="51"/>
      <c r="AB1035" s="51"/>
      <c r="AC1035" s="51"/>
      <c r="AE1035" s="51"/>
      <c r="AF1035" s="51"/>
      <c r="AK1035" s="52"/>
      <c r="AL1035" s="52"/>
      <c r="AM1035" s="53"/>
      <c r="AN1035" s="53"/>
      <c r="AO1035" s="53"/>
      <c r="AP1035" s="53"/>
      <c r="AQ1035" s="53"/>
    </row>
    <row r="1036" spans="1:62" s="11" customFormat="1">
      <c r="A1036" s="26">
        <v>147</v>
      </c>
      <c r="B1036" s="26"/>
      <c r="C1036" s="7" t="s">
        <v>5</v>
      </c>
      <c r="D1036" s="36">
        <v>21.591752</v>
      </c>
      <c r="E1036" s="36">
        <v>8.6699310999999994</v>
      </c>
      <c r="F1036" s="33">
        <v>1.0108834E-4</v>
      </c>
      <c r="G1036" s="36">
        <v>21.514468000000001</v>
      </c>
      <c r="H1036" s="36">
        <v>4.7819054000000003</v>
      </c>
      <c r="I1036" s="36"/>
      <c r="J1036" s="32">
        <v>0.22226443000000001</v>
      </c>
      <c r="K1036" s="32">
        <v>2.4904247000000002</v>
      </c>
      <c r="L1036" s="54"/>
      <c r="M1036" s="39">
        <f t="shared" si="291"/>
        <v>-1.5038874798116424</v>
      </c>
      <c r="N1036" s="39">
        <f t="shared" si="292"/>
        <v>0.91245325818152567</v>
      </c>
      <c r="O1036" s="10"/>
      <c r="R1036" s="9"/>
      <c r="S1036" s="39"/>
      <c r="T1036" s="39"/>
      <c r="V1036" s="46"/>
      <c r="W1036" s="51"/>
      <c r="Y1036" s="51"/>
      <c r="Z1036" s="51"/>
      <c r="AB1036" s="51"/>
      <c r="AC1036" s="51"/>
      <c r="AE1036" s="51"/>
      <c r="AF1036" s="51"/>
      <c r="AK1036" s="52"/>
      <c r="AL1036" s="52"/>
      <c r="AM1036" s="53"/>
      <c r="AN1036" s="53"/>
      <c r="AO1036" s="53"/>
      <c r="AP1036" s="53"/>
      <c r="AQ1036" s="53"/>
      <c r="AR1036" s="51"/>
      <c r="AS1036" s="51"/>
      <c r="AT1036" s="51"/>
      <c r="AU1036" s="51"/>
      <c r="AV1036" s="51"/>
      <c r="AW1036" s="51"/>
      <c r="AX1036" s="51"/>
      <c r="AY1036" s="51"/>
      <c r="AZ1036" s="51"/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</row>
    <row r="1037" spans="1:62" s="11" customFormat="1">
      <c r="A1037" s="6"/>
      <c r="B1037" s="7"/>
      <c r="C1037" s="7"/>
      <c r="D1037" s="36"/>
      <c r="E1037" s="36"/>
      <c r="F1037" s="36"/>
      <c r="G1037" s="36"/>
      <c r="H1037" s="36"/>
      <c r="I1037" s="36"/>
      <c r="J1037" s="36"/>
      <c r="K1037" s="36"/>
      <c r="L1037" s="9"/>
      <c r="M1037" s="9"/>
      <c r="N1037" s="9"/>
      <c r="O1037" s="9"/>
      <c r="P1037" s="9"/>
      <c r="Q1037" s="9"/>
      <c r="R1037" s="9"/>
      <c r="S1037" s="56"/>
      <c r="T1037" s="56"/>
      <c r="V1037" s="9"/>
    </row>
    <row r="1038" spans="1:62" s="11" customFormat="1">
      <c r="A1038" s="26">
        <v>148</v>
      </c>
      <c r="B1038" s="31">
        <v>43675</v>
      </c>
      <c r="C1038" s="26" t="s">
        <v>0</v>
      </c>
      <c r="D1038" s="33">
        <v>8.4554107000000007E-3</v>
      </c>
      <c r="E1038" s="32">
        <v>3.2973685999999999E-3</v>
      </c>
      <c r="F1038" s="33">
        <v>8.3036123000000006E-5</v>
      </c>
      <c r="G1038" s="32">
        <v>1.8232445999999999E-3</v>
      </c>
      <c r="H1038" s="32">
        <v>3.8009832999999997E-4</v>
      </c>
      <c r="I1038" s="32"/>
      <c r="J1038" s="32"/>
      <c r="K1038" s="32"/>
      <c r="L1038" s="9"/>
      <c r="M1038" s="9"/>
      <c r="N1038" s="9"/>
      <c r="O1038" s="10"/>
      <c r="P1038" s="9"/>
      <c r="Q1038" s="9"/>
      <c r="R1038" s="9"/>
      <c r="S1038" s="39"/>
      <c r="T1038" s="39"/>
      <c r="V1038" s="40"/>
    </row>
    <row r="1039" spans="1:62" s="11" customFormat="1">
      <c r="A1039" s="26">
        <v>148</v>
      </c>
      <c r="B1039" s="26"/>
      <c r="C1039" s="7" t="s">
        <v>1</v>
      </c>
      <c r="D1039" s="36">
        <v>33.564540000000001</v>
      </c>
      <c r="E1039" s="36">
        <v>13.557675</v>
      </c>
      <c r="F1039" s="33">
        <v>1.5632716999999999E-4</v>
      </c>
      <c r="G1039" s="36">
        <v>32.334029000000001</v>
      </c>
      <c r="H1039" s="36">
        <v>7.2083002</v>
      </c>
      <c r="I1039" s="36"/>
      <c r="J1039" s="32">
        <v>0.22293229000000001</v>
      </c>
      <c r="K1039" s="32">
        <v>2.4756868000000001</v>
      </c>
      <c r="L1039" s="38"/>
      <c r="M1039" s="39">
        <f>LN(J1039)</f>
        <v>-1.5008871859146296</v>
      </c>
      <c r="N1039" s="39">
        <f>LN(K1039)</f>
        <v>0.90651785247554628</v>
      </c>
      <c r="O1039" s="10"/>
      <c r="P1039" s="40">
        <f t="array" ref="P1039:Q1040">LINEST(M1039:M1043,N1039:N1043,TRUE,TRUE)</f>
        <v>-0.50391612427497301</v>
      </c>
      <c r="Q1039" s="40">
        <v>-1.044060708296662</v>
      </c>
      <c r="R1039" s="9"/>
      <c r="S1039" s="41">
        <f>EXP(Q1039)*$S$4^P1039</f>
        <v>0.21781008122668313</v>
      </c>
      <c r="T1039" s="41">
        <f>S1039*SQRT(Q1040^2+(LN($S$4))^2*P1040^2+(P1039/$S$4)^2*$T$4^2-2*LN($S$4)*AVERAGE(N1039:N1043)*P1040^2)</f>
        <v>4.9969394287945069E-5</v>
      </c>
      <c r="V1039" s="19"/>
      <c r="AN1039" s="42"/>
      <c r="AO1039" s="43"/>
      <c r="AP1039" s="43"/>
      <c r="AQ1039" s="43"/>
      <c r="AS1039" s="44"/>
      <c r="AT1039" s="45"/>
      <c r="AU1039" s="45"/>
      <c r="AV1039" s="45"/>
      <c r="AW1039" s="45"/>
      <c r="AX1039" s="45"/>
      <c r="AY1039" s="45"/>
      <c r="AZ1039" s="45"/>
      <c r="BA1039" s="45"/>
      <c r="BB1039" s="45"/>
    </row>
    <row r="1040" spans="1:62" s="11" customFormat="1">
      <c r="A1040" s="26">
        <v>148</v>
      </c>
      <c r="B1040" s="26"/>
      <c r="C1040" s="7" t="s">
        <v>2</v>
      </c>
      <c r="D1040" s="36">
        <v>30.588065</v>
      </c>
      <c r="E1040" s="36">
        <v>12.338616</v>
      </c>
      <c r="F1040" s="33">
        <v>1.5668480000000001E-4</v>
      </c>
      <c r="G1040" s="36">
        <v>29.82357</v>
      </c>
      <c r="H1040" s="36">
        <v>6.6442876999999996</v>
      </c>
      <c r="I1040" s="36"/>
      <c r="J1040" s="32">
        <v>0.22278643000000001</v>
      </c>
      <c r="K1040" s="32">
        <v>2.4790524999999999</v>
      </c>
      <c r="L1040" s="38"/>
      <c r="M1040" s="39">
        <f t="shared" ref="M1040:M1043" si="293">LN(J1040)</f>
        <v>-1.5015416794266219</v>
      </c>
      <c r="N1040" s="39">
        <f t="shared" ref="N1040:N1043" si="294">LN(K1040)</f>
        <v>0.90787643072311719</v>
      </c>
      <c r="O1040" s="10"/>
      <c r="P1040" s="40">
        <v>3.6782984791583141E-3</v>
      </c>
      <c r="Q1040" s="40">
        <v>3.3452683385610661E-3</v>
      </c>
      <c r="R1040" s="9"/>
      <c r="S1040" s="39"/>
      <c r="T1040" s="39"/>
      <c r="V1040" s="46"/>
      <c r="Y1040" s="43"/>
      <c r="AB1040" s="43"/>
      <c r="AE1040" s="43"/>
    </row>
    <row r="1041" spans="1:62" s="11" customFormat="1">
      <c r="A1041" s="26">
        <v>148</v>
      </c>
      <c r="B1041" s="26"/>
      <c r="C1041" s="7" t="s">
        <v>3</v>
      </c>
      <c r="D1041" s="36">
        <v>27.931498999999999</v>
      </c>
      <c r="E1041" s="36">
        <v>11.249974999999999</v>
      </c>
      <c r="F1041" s="33">
        <v>1.4350568000000001E-4</v>
      </c>
      <c r="G1041" s="36">
        <v>27.515803999999999</v>
      </c>
      <c r="H1041" s="36">
        <v>6.1254523000000001</v>
      </c>
      <c r="I1041" s="36"/>
      <c r="J1041" s="32">
        <v>0.22261565999999999</v>
      </c>
      <c r="K1041" s="32">
        <v>2.4828071999999999</v>
      </c>
      <c r="L1041" s="38"/>
      <c r="M1041" s="39">
        <f t="shared" si="293"/>
        <v>-1.5023084922108536</v>
      </c>
      <c r="N1041" s="39">
        <f t="shared" si="294"/>
        <v>0.90938985550482321</v>
      </c>
      <c r="O1041" s="10"/>
      <c r="P1041" s="47">
        <f>ABS(P1040/P1039)</f>
        <v>7.2994260393048445E-3</v>
      </c>
      <c r="Q1041" s="47">
        <f>ABS(Q1040/Q1039)</f>
        <v>3.2040937006610668E-3</v>
      </c>
      <c r="R1041" s="9"/>
      <c r="S1041" s="39"/>
      <c r="T1041" s="39"/>
      <c r="V1041" s="46"/>
      <c r="W1041" s="48"/>
      <c r="Y1041" s="48"/>
      <c r="Z1041" s="48"/>
      <c r="AB1041" s="48"/>
      <c r="AC1041" s="48"/>
      <c r="AE1041" s="48"/>
      <c r="AF1041" s="48"/>
      <c r="AM1041" s="48"/>
      <c r="AN1041" s="48"/>
      <c r="AR1041" s="49"/>
      <c r="BA1041" s="43"/>
      <c r="BB1041" s="43"/>
    </row>
    <row r="1042" spans="1:62" s="11" customFormat="1">
      <c r="A1042" s="26">
        <v>148</v>
      </c>
      <c r="B1042" s="26"/>
      <c r="C1042" s="7" t="s">
        <v>4</v>
      </c>
      <c r="D1042" s="36">
        <v>24.767054000000002</v>
      </c>
      <c r="E1042" s="36">
        <v>9.9600407999999998</v>
      </c>
      <c r="F1042" s="33">
        <v>1.2539725E-4</v>
      </c>
      <c r="G1042" s="36">
        <v>24.572773999999999</v>
      </c>
      <c r="H1042" s="36">
        <v>5.4660517000000004</v>
      </c>
      <c r="I1042" s="36"/>
      <c r="J1042" s="32">
        <v>0.22244325000000001</v>
      </c>
      <c r="K1042" s="32">
        <v>2.4866462999999999</v>
      </c>
      <c r="L1042" s="38"/>
      <c r="M1042" s="39">
        <f t="shared" si="293"/>
        <v>-1.5030832660879767</v>
      </c>
      <c r="N1042" s="39">
        <f t="shared" si="294"/>
        <v>0.91093493516549318</v>
      </c>
      <c r="O1042" s="10"/>
      <c r="P1042" s="50"/>
      <c r="Q1042" s="50"/>
      <c r="R1042" s="9"/>
      <c r="S1042" s="39"/>
      <c r="T1042" s="39"/>
      <c r="V1042" s="46"/>
      <c r="W1042" s="51"/>
      <c r="Y1042" s="51"/>
      <c r="Z1042" s="51"/>
      <c r="AB1042" s="51"/>
      <c r="AC1042" s="51"/>
      <c r="AE1042" s="51"/>
      <c r="AF1042" s="51"/>
      <c r="AK1042" s="52"/>
      <c r="AL1042" s="52"/>
      <c r="AM1042" s="53"/>
      <c r="AN1042" s="53"/>
      <c r="AO1042" s="53"/>
      <c r="AP1042" s="53"/>
      <c r="AQ1042" s="53"/>
    </row>
    <row r="1043" spans="1:62" s="11" customFormat="1">
      <c r="A1043" s="26">
        <v>148</v>
      </c>
      <c r="B1043" s="26"/>
      <c r="C1043" s="7" t="s">
        <v>5</v>
      </c>
      <c r="D1043" s="36">
        <v>21.658583</v>
      </c>
      <c r="E1043" s="36">
        <v>8.6957248000000007</v>
      </c>
      <c r="F1043" s="33">
        <v>1.0593844E-4</v>
      </c>
      <c r="G1043" s="36">
        <v>21.575917</v>
      </c>
      <c r="H1043" s="36">
        <v>4.7953286000000004</v>
      </c>
      <c r="I1043" s="36"/>
      <c r="J1043" s="32">
        <v>0.22225355999999999</v>
      </c>
      <c r="K1043" s="32">
        <v>2.4907213000000001</v>
      </c>
      <c r="L1043" s="54"/>
      <c r="M1043" s="39">
        <f t="shared" si="293"/>
        <v>-1.5039363867186597</v>
      </c>
      <c r="N1043" s="39">
        <f t="shared" si="294"/>
        <v>0.91257234724269776</v>
      </c>
      <c r="O1043" s="10"/>
      <c r="R1043" s="9"/>
      <c r="S1043" s="39"/>
      <c r="T1043" s="39"/>
      <c r="V1043" s="46"/>
      <c r="W1043" s="51"/>
      <c r="Y1043" s="51"/>
      <c r="Z1043" s="51"/>
      <c r="AB1043" s="51"/>
      <c r="AC1043" s="51"/>
      <c r="AE1043" s="51"/>
      <c r="AF1043" s="51"/>
      <c r="AK1043" s="52"/>
      <c r="AL1043" s="52"/>
      <c r="AM1043" s="53"/>
      <c r="AN1043" s="53"/>
      <c r="AO1043" s="53"/>
      <c r="AP1043" s="53"/>
      <c r="AQ1043" s="53"/>
      <c r="AR1043" s="51"/>
      <c r="AS1043" s="51"/>
      <c r="AT1043" s="51"/>
      <c r="AU1043" s="51"/>
      <c r="AV1043" s="51"/>
      <c r="AW1043" s="51"/>
      <c r="AX1043" s="51"/>
      <c r="AY1043" s="51"/>
      <c r="AZ1043" s="51"/>
      <c r="BA1043" s="51"/>
      <c r="BB1043" s="51"/>
      <c r="BC1043" s="51"/>
      <c r="BD1043" s="51"/>
      <c r="BE1043" s="51"/>
      <c r="BF1043" s="51"/>
      <c r="BG1043" s="51"/>
      <c r="BH1043" s="51"/>
      <c r="BI1043" s="51"/>
      <c r="BJ1043" s="51"/>
    </row>
    <row r="1044" spans="1:62" s="11" customFormat="1">
      <c r="A1044" s="6"/>
      <c r="B1044" s="7"/>
      <c r="C1044" s="7"/>
      <c r="D1044" s="36"/>
      <c r="E1044" s="36"/>
      <c r="F1044" s="36"/>
      <c r="G1044" s="36"/>
      <c r="H1044" s="36"/>
      <c r="I1044" s="36"/>
      <c r="J1044" s="36"/>
      <c r="K1044" s="36"/>
      <c r="L1044" s="9"/>
      <c r="M1044" s="9"/>
      <c r="N1044" s="9"/>
      <c r="O1044" s="9"/>
      <c r="P1044" s="9"/>
      <c r="Q1044" s="9"/>
      <c r="R1044" s="9"/>
      <c r="S1044" s="56"/>
      <c r="T1044" s="56"/>
      <c r="V1044" s="9"/>
    </row>
    <row r="1045" spans="1:62" s="11" customFormat="1">
      <c r="A1045" s="26">
        <v>149</v>
      </c>
      <c r="B1045" s="31">
        <v>43675</v>
      </c>
      <c r="C1045" s="26" t="s">
        <v>0</v>
      </c>
      <c r="D1045" s="33">
        <v>8.4554107000000007E-3</v>
      </c>
      <c r="E1045" s="32">
        <v>3.2973685999999999E-3</v>
      </c>
      <c r="F1045" s="33">
        <v>8.3036123000000006E-5</v>
      </c>
      <c r="G1045" s="32">
        <v>1.8232445999999999E-3</v>
      </c>
      <c r="H1045" s="32">
        <v>3.8009832999999997E-4</v>
      </c>
      <c r="I1045" s="32"/>
      <c r="J1045" s="32"/>
      <c r="K1045" s="32"/>
      <c r="L1045" s="9"/>
      <c r="M1045" s="9"/>
      <c r="N1045" s="9"/>
      <c r="O1045" s="10"/>
      <c r="P1045" s="9"/>
      <c r="Q1045" s="9"/>
      <c r="R1045" s="9"/>
      <c r="S1045" s="39"/>
      <c r="T1045" s="39"/>
      <c r="V1045" s="40"/>
    </row>
    <row r="1046" spans="1:62" s="11" customFormat="1">
      <c r="A1046" s="26">
        <v>149</v>
      </c>
      <c r="B1046" s="26"/>
      <c r="C1046" s="7" t="s">
        <v>1</v>
      </c>
      <c r="D1046" s="36">
        <v>34.740001999999997</v>
      </c>
      <c r="E1046" s="36">
        <v>14.032966999999999</v>
      </c>
      <c r="F1046" s="33">
        <v>1.6485967999999999E-4</v>
      </c>
      <c r="G1046" s="36">
        <v>33.418211999999997</v>
      </c>
      <c r="H1046" s="36">
        <v>7.4500492999999999</v>
      </c>
      <c r="I1046" s="36"/>
      <c r="J1046" s="32">
        <v>0.22293373999999999</v>
      </c>
      <c r="K1046" s="32">
        <v>2.4756014</v>
      </c>
      <c r="L1046" s="38"/>
      <c r="M1046" s="39">
        <f>LN(J1046)</f>
        <v>-1.5008806817187392</v>
      </c>
      <c r="N1046" s="39">
        <f>LN(K1046)</f>
        <v>0.90648335640237954</v>
      </c>
      <c r="O1046" s="10"/>
      <c r="P1046" s="40">
        <f t="array" ref="P1046:Q1047">LINEST(M1046:M1050,N1046:N1050,TRUE,TRUE)</f>
        <v>-0.50222264565645236</v>
      </c>
      <c r="Q1046" s="40">
        <v>-1.0456073591086104</v>
      </c>
      <c r="R1046" s="9"/>
      <c r="S1046" s="41">
        <f>EXP(Q1046)*$S$4^P1046</f>
        <v>0.21782460817911334</v>
      </c>
      <c r="T1046" s="41">
        <f>S1046*SQRT(Q1047^2+(LN($S$4))^2*P1047^2+(P1046/$S$4)^2*$T$4^2-2*LN($S$4)*AVERAGE(N1046:N1050)*P1047^2)</f>
        <v>5.1290406549159455E-5</v>
      </c>
      <c r="V1046" s="19"/>
      <c r="AN1046" s="42"/>
      <c r="AO1046" s="43"/>
      <c r="AP1046" s="43"/>
      <c r="AQ1046" s="43"/>
      <c r="AS1046" s="44"/>
      <c r="AT1046" s="45"/>
      <c r="AU1046" s="45"/>
      <c r="AV1046" s="45"/>
      <c r="AW1046" s="45"/>
      <c r="AX1046" s="45"/>
      <c r="AY1046" s="45"/>
      <c r="AZ1046" s="45"/>
      <c r="BA1046" s="45"/>
      <c r="BB1046" s="45"/>
    </row>
    <row r="1047" spans="1:62" s="11" customFormat="1">
      <c r="A1047" s="26">
        <v>149</v>
      </c>
      <c r="B1047" s="26"/>
      <c r="C1047" s="7" t="s">
        <v>2</v>
      </c>
      <c r="D1047" s="36">
        <v>31.460083999999998</v>
      </c>
      <c r="E1047" s="36">
        <v>12.689761000000001</v>
      </c>
      <c r="F1047" s="33">
        <v>1.613582E-4</v>
      </c>
      <c r="G1047" s="36">
        <v>30.669934000000001</v>
      </c>
      <c r="H1047" s="36">
        <v>6.8325813000000002</v>
      </c>
      <c r="I1047" s="36"/>
      <c r="J1047" s="32">
        <v>0.2227777</v>
      </c>
      <c r="K1047" s="32">
        <v>2.4791748</v>
      </c>
      <c r="L1047" s="38"/>
      <c r="M1047" s="39">
        <f t="shared" ref="M1047:M1050" si="295">LN(J1047)</f>
        <v>-1.5015808657049299</v>
      </c>
      <c r="N1047" s="39">
        <f t="shared" ref="N1047:N1050" si="296">LN(K1047)</f>
        <v>0.90792576287052595</v>
      </c>
      <c r="O1047" s="10"/>
      <c r="P1047" s="40">
        <v>3.8887895188313678E-3</v>
      </c>
      <c r="Q1047" s="40">
        <v>3.5366596655020729E-3</v>
      </c>
      <c r="R1047" s="9"/>
      <c r="S1047" s="39"/>
      <c r="T1047" s="39"/>
      <c r="V1047" s="46"/>
      <c r="Y1047" s="43"/>
      <c r="AB1047" s="43"/>
      <c r="AE1047" s="43"/>
    </row>
    <row r="1048" spans="1:62" s="11" customFormat="1">
      <c r="A1048" s="26">
        <v>149</v>
      </c>
      <c r="B1048" s="26"/>
      <c r="C1048" s="7" t="s">
        <v>3</v>
      </c>
      <c r="D1048" s="36">
        <v>27.983509000000002</v>
      </c>
      <c r="E1048" s="36">
        <v>11.270129000000001</v>
      </c>
      <c r="F1048" s="33">
        <v>1.3584337999999999E-4</v>
      </c>
      <c r="G1048" s="36">
        <v>27.571013000000001</v>
      </c>
      <c r="H1048" s="36">
        <v>6.1375352000000003</v>
      </c>
      <c r="I1048" s="36"/>
      <c r="J1048" s="32">
        <v>0.22260808000000001</v>
      </c>
      <c r="K1048" s="32">
        <v>2.4829838</v>
      </c>
      <c r="L1048" s="38"/>
      <c r="M1048" s="39">
        <f t="shared" si="295"/>
        <v>-1.5023425425065575</v>
      </c>
      <c r="N1048" s="39">
        <f t="shared" si="296"/>
        <v>0.90946098213905913</v>
      </c>
      <c r="O1048" s="10"/>
      <c r="P1048" s="47">
        <f>ABS(P1047/P1046)</f>
        <v>7.7431584427029429E-3</v>
      </c>
      <c r="Q1048" s="47">
        <f>ABS(Q1047/Q1046)</f>
        <v>3.3823974503365268E-3</v>
      </c>
      <c r="R1048" s="9"/>
      <c r="S1048" s="39"/>
      <c r="T1048" s="39"/>
      <c r="V1048" s="46"/>
      <c r="W1048" s="48"/>
      <c r="Y1048" s="48"/>
      <c r="Z1048" s="48"/>
      <c r="AB1048" s="48"/>
      <c r="AC1048" s="48"/>
      <c r="AE1048" s="48"/>
      <c r="AF1048" s="48"/>
      <c r="AM1048" s="48"/>
      <c r="AN1048" s="48"/>
      <c r="AR1048" s="49"/>
      <c r="BA1048" s="43"/>
      <c r="BB1048" s="43"/>
    </row>
    <row r="1049" spans="1:62" s="11" customFormat="1">
      <c r="A1049" s="26">
        <v>149</v>
      </c>
      <c r="B1049" s="26"/>
      <c r="C1049" s="7" t="s">
        <v>4</v>
      </c>
      <c r="D1049" s="36">
        <v>25.594897</v>
      </c>
      <c r="E1049" s="36">
        <v>10.293782</v>
      </c>
      <c r="F1049" s="36">
        <v>1.227473E-4</v>
      </c>
      <c r="G1049" s="36">
        <v>25.381926</v>
      </c>
      <c r="H1049" s="36">
        <v>5.6462363</v>
      </c>
      <c r="I1049" s="36"/>
      <c r="J1049" s="36">
        <v>0.22245102</v>
      </c>
      <c r="K1049" s="36">
        <v>2.4864429000000001</v>
      </c>
      <c r="L1049" s="38"/>
      <c r="M1049" s="39">
        <f t="shared" si="295"/>
        <v>-1.5030483364405314</v>
      </c>
      <c r="N1049" s="39">
        <f t="shared" si="296"/>
        <v>0.91085313490334896</v>
      </c>
      <c r="O1049" s="10"/>
      <c r="P1049" s="50"/>
      <c r="Q1049" s="50"/>
      <c r="R1049" s="9"/>
      <c r="S1049" s="39"/>
      <c r="T1049" s="39"/>
      <c r="V1049" s="46"/>
      <c r="W1049" s="51"/>
      <c r="Y1049" s="51"/>
      <c r="Z1049" s="51"/>
      <c r="AB1049" s="51"/>
      <c r="AC1049" s="51"/>
      <c r="AE1049" s="51"/>
      <c r="AF1049" s="51"/>
      <c r="AK1049" s="52"/>
      <c r="AL1049" s="52"/>
      <c r="AM1049" s="53"/>
      <c r="AN1049" s="53"/>
      <c r="AO1049" s="53"/>
      <c r="AP1049" s="53"/>
      <c r="AQ1049" s="53"/>
    </row>
    <row r="1050" spans="1:62" s="11" customFormat="1">
      <c r="A1050" s="26">
        <v>149</v>
      </c>
      <c r="B1050" s="26"/>
      <c r="C1050" s="7" t="s">
        <v>5</v>
      </c>
      <c r="D1050" s="36">
        <v>22.302776000000001</v>
      </c>
      <c r="E1050" s="36">
        <v>8.9548798000000005</v>
      </c>
      <c r="F1050" s="36">
        <v>1.0119146000000001E-4</v>
      </c>
      <c r="G1050" s="36">
        <v>22.220490000000002</v>
      </c>
      <c r="H1050" s="36">
        <v>4.9387167999999999</v>
      </c>
      <c r="I1050" s="36"/>
      <c r="J1050" s="36">
        <v>0.2222594</v>
      </c>
      <c r="K1050" s="36">
        <v>2.4905770999999999</v>
      </c>
      <c r="L1050" s="54"/>
      <c r="M1050" s="39">
        <f t="shared" si="295"/>
        <v>-1.5039101107693584</v>
      </c>
      <c r="N1050" s="39">
        <f t="shared" si="296"/>
        <v>0.91251445069105142</v>
      </c>
      <c r="O1050" s="10"/>
      <c r="R1050" s="9"/>
      <c r="S1050" s="39"/>
      <c r="T1050" s="39"/>
      <c r="V1050" s="46"/>
      <c r="W1050" s="51"/>
      <c r="Y1050" s="51"/>
      <c r="Z1050" s="51"/>
      <c r="AB1050" s="51"/>
      <c r="AC1050" s="51"/>
      <c r="AE1050" s="51"/>
      <c r="AF1050" s="51"/>
      <c r="AK1050" s="52"/>
      <c r="AL1050" s="52"/>
      <c r="AM1050" s="53"/>
      <c r="AN1050" s="53"/>
      <c r="AO1050" s="53"/>
      <c r="AP1050" s="53"/>
      <c r="AQ1050" s="53"/>
      <c r="AR1050" s="51"/>
      <c r="AS1050" s="51"/>
      <c r="AT1050" s="51"/>
      <c r="AU1050" s="51"/>
      <c r="AV1050" s="51"/>
      <c r="AW1050" s="51"/>
      <c r="AX1050" s="51"/>
      <c r="AY1050" s="51"/>
      <c r="AZ1050" s="51"/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</row>
    <row r="1051" spans="1:62" s="11" customFormat="1">
      <c r="A1051" s="6"/>
      <c r="B1051" s="7"/>
      <c r="C1051" s="7"/>
      <c r="D1051" s="36"/>
      <c r="E1051" s="36"/>
      <c r="F1051" s="36"/>
      <c r="G1051" s="36"/>
      <c r="H1051" s="36"/>
      <c r="I1051" s="36"/>
      <c r="J1051" s="36"/>
      <c r="K1051" s="36"/>
      <c r="L1051" s="9"/>
      <c r="M1051" s="9"/>
      <c r="N1051" s="9"/>
      <c r="O1051" s="9"/>
      <c r="P1051" s="9"/>
      <c r="Q1051" s="9"/>
      <c r="R1051" s="9"/>
      <c r="S1051" s="56"/>
      <c r="T1051" s="56"/>
      <c r="V1051" s="9"/>
    </row>
    <row r="1052" spans="1:62" s="11" customFormat="1">
      <c r="A1052" s="26">
        <v>150</v>
      </c>
      <c r="B1052" s="31">
        <v>43675</v>
      </c>
      <c r="C1052" s="26" t="s">
        <v>0</v>
      </c>
      <c r="D1052" s="33">
        <v>8.4554107000000007E-3</v>
      </c>
      <c r="E1052" s="32">
        <v>3.2973685999999999E-3</v>
      </c>
      <c r="F1052" s="33">
        <v>8.3036123000000006E-5</v>
      </c>
      <c r="G1052" s="32">
        <v>1.8232445999999999E-3</v>
      </c>
      <c r="H1052" s="32">
        <v>3.8009832999999997E-4</v>
      </c>
      <c r="I1052" s="32"/>
      <c r="J1052" s="32"/>
      <c r="K1052" s="32"/>
      <c r="L1052" s="9"/>
      <c r="M1052" s="9"/>
      <c r="N1052" s="9"/>
      <c r="O1052" s="10"/>
      <c r="P1052" s="9"/>
      <c r="Q1052" s="9"/>
      <c r="R1052" s="9"/>
      <c r="S1052" s="39"/>
      <c r="T1052" s="39"/>
      <c r="V1052" s="40"/>
    </row>
    <row r="1053" spans="1:62" s="11" customFormat="1">
      <c r="A1053" s="26">
        <v>150</v>
      </c>
      <c r="B1053" s="26"/>
      <c r="C1053" s="7" t="s">
        <v>1</v>
      </c>
      <c r="D1053" s="36">
        <v>34.727136999999999</v>
      </c>
      <c r="E1053" s="36">
        <v>14.025036999999999</v>
      </c>
      <c r="F1053" s="36">
        <v>1.6192362E-4</v>
      </c>
      <c r="G1053" s="36">
        <v>33.455824999999997</v>
      </c>
      <c r="H1053" s="36">
        <v>7.4576973999999998</v>
      </c>
      <c r="I1053" s="36"/>
      <c r="J1053" s="36">
        <v>0.22291174999999999</v>
      </c>
      <c r="K1053" s="36">
        <v>2.476083</v>
      </c>
      <c r="L1053" s="38"/>
      <c r="M1053" s="39">
        <f>LN(J1053)</f>
        <v>-1.5009793257580357</v>
      </c>
      <c r="N1053" s="39">
        <f>LN(K1053)</f>
        <v>0.90667787606987638</v>
      </c>
      <c r="O1053" s="10"/>
      <c r="P1053" s="40">
        <f t="array" ref="P1053:Q1054">LINEST(M1053:M1057,N1053:N1057,TRUE,TRUE)</f>
        <v>-0.50111551588638248</v>
      </c>
      <c r="Q1053" s="40">
        <v>-1.0466166361421485</v>
      </c>
      <c r="R1053" s="9"/>
      <c r="S1053" s="41">
        <f>EXP(Q1053)*$S$4^P1053</f>
        <v>0.21783451156698078</v>
      </c>
      <c r="T1053" s="41">
        <f>S1053*SQRT(Q1054^2+(LN($S$4))^2*P1054^2+(P1053/$S$4)^2*$T$4^2-2*LN($S$4)*AVERAGE(N1053:N1057)*P1054^2)</f>
        <v>4.5417150009626922E-5</v>
      </c>
      <c r="V1053" s="19"/>
      <c r="AN1053" s="42"/>
      <c r="AO1053" s="43"/>
      <c r="AP1053" s="43"/>
      <c r="AQ1053" s="43"/>
      <c r="AS1053" s="44"/>
      <c r="AT1053" s="45"/>
      <c r="AU1053" s="45"/>
      <c r="AV1053" s="45"/>
      <c r="AW1053" s="45"/>
      <c r="AX1053" s="45"/>
      <c r="AY1053" s="45"/>
      <c r="AZ1053" s="45"/>
      <c r="BA1053" s="45"/>
      <c r="BB1053" s="45"/>
    </row>
    <row r="1054" spans="1:62" s="11" customFormat="1">
      <c r="A1054" s="26">
        <v>150</v>
      </c>
      <c r="B1054" s="26"/>
      <c r="C1054" s="7" t="s">
        <v>2</v>
      </c>
      <c r="D1054" s="36">
        <v>31.951074999999999</v>
      </c>
      <c r="E1054" s="36">
        <v>12.886487000000001</v>
      </c>
      <c r="F1054" s="36">
        <v>1.6109695999999999E-4</v>
      </c>
      <c r="G1054" s="36">
        <v>31.164482</v>
      </c>
      <c r="H1054" s="36">
        <v>6.9423677000000001</v>
      </c>
      <c r="I1054" s="36"/>
      <c r="J1054" s="36">
        <v>0.22276539000000001</v>
      </c>
      <c r="K1054" s="36">
        <v>2.4794253999999998</v>
      </c>
      <c r="L1054" s="38"/>
      <c r="M1054" s="39">
        <f t="shared" ref="M1054:M1057" si="297">LN(J1054)</f>
        <v>-1.5016361241087943</v>
      </c>
      <c r="N1054" s="39">
        <f t="shared" ref="N1054:N1057" si="298">LN(K1054)</f>
        <v>0.90802683978340681</v>
      </c>
      <c r="O1054" s="10"/>
      <c r="P1054" s="40">
        <v>2.9752167862867932E-3</v>
      </c>
      <c r="Q1054" s="40">
        <v>2.7062261012267357E-3</v>
      </c>
      <c r="R1054" s="9"/>
      <c r="S1054" s="39"/>
      <c r="T1054" s="39"/>
      <c r="V1054" s="46"/>
      <c r="Y1054" s="43"/>
      <c r="AB1054" s="43"/>
      <c r="AE1054" s="43"/>
    </row>
    <row r="1055" spans="1:62" s="11" customFormat="1">
      <c r="A1055" s="26">
        <v>150</v>
      </c>
      <c r="B1055" s="26"/>
      <c r="C1055" s="7" t="s">
        <v>3</v>
      </c>
      <c r="D1055" s="36">
        <v>28.497461000000001</v>
      </c>
      <c r="E1055" s="36">
        <v>11.476607</v>
      </c>
      <c r="F1055" s="36">
        <v>1.3860692999999999E-4</v>
      </c>
      <c r="G1055" s="36">
        <v>28.076405999999999</v>
      </c>
      <c r="H1055" s="36">
        <v>6.2498250999999998</v>
      </c>
      <c r="I1055" s="36"/>
      <c r="J1055" s="36">
        <v>0.22260041</v>
      </c>
      <c r="K1055" s="36">
        <v>2.4830953999999998</v>
      </c>
      <c r="L1055" s="38"/>
      <c r="M1055" s="39">
        <f t="shared" si="297"/>
        <v>-1.5023769982735657</v>
      </c>
      <c r="N1055" s="39">
        <f t="shared" si="298"/>
        <v>0.90950592705255084</v>
      </c>
      <c r="O1055" s="10"/>
      <c r="P1055" s="47">
        <f>ABS(P1054/P1053)</f>
        <v>5.9371875185787737E-3</v>
      </c>
      <c r="Q1055" s="47">
        <f>ABS(Q1054/Q1053)</f>
        <v>2.5856899343793573E-3</v>
      </c>
      <c r="R1055" s="9"/>
      <c r="S1055" s="39"/>
      <c r="T1055" s="39"/>
      <c r="V1055" s="46"/>
      <c r="W1055" s="48"/>
      <c r="Y1055" s="48"/>
      <c r="Z1055" s="48"/>
      <c r="AB1055" s="48"/>
      <c r="AC1055" s="48"/>
      <c r="AE1055" s="48"/>
      <c r="AF1055" s="48"/>
      <c r="AM1055" s="48"/>
      <c r="AN1055" s="48"/>
      <c r="AR1055" s="49"/>
      <c r="BA1055" s="43"/>
      <c r="BB1055" s="43"/>
    </row>
    <row r="1056" spans="1:62" s="11" customFormat="1">
      <c r="A1056" s="26">
        <v>150</v>
      </c>
      <c r="B1056" s="26"/>
      <c r="C1056" s="7" t="s">
        <v>4</v>
      </c>
      <c r="D1056" s="36">
        <v>25.470203999999999</v>
      </c>
      <c r="E1056" s="36">
        <v>10.241408</v>
      </c>
      <c r="F1056" s="36">
        <v>1.0959087000000001E-4</v>
      </c>
      <c r="G1056" s="36">
        <v>25.278061999999998</v>
      </c>
      <c r="H1056" s="36">
        <v>5.6225258</v>
      </c>
      <c r="I1056" s="36"/>
      <c r="J1056" s="36">
        <v>0.22242698</v>
      </c>
      <c r="K1056" s="36">
        <v>2.4869859999999999</v>
      </c>
      <c r="L1056" s="38"/>
      <c r="M1056" s="39">
        <f t="shared" si="297"/>
        <v>-1.5031564110138902</v>
      </c>
      <c r="N1056" s="39">
        <f t="shared" si="298"/>
        <v>0.91107153553320763</v>
      </c>
      <c r="O1056" s="10"/>
      <c r="R1056" s="9"/>
      <c r="S1056" s="39"/>
      <c r="T1056" s="39"/>
      <c r="V1056" s="46"/>
      <c r="W1056" s="51"/>
      <c r="Y1056" s="51"/>
      <c r="Z1056" s="51"/>
      <c r="AB1056" s="51"/>
      <c r="AC1056" s="51"/>
      <c r="AE1056" s="51"/>
      <c r="AF1056" s="51"/>
      <c r="AK1056" s="52"/>
      <c r="AL1056" s="52"/>
      <c r="AM1056" s="53"/>
      <c r="AN1056" s="53"/>
      <c r="AO1056" s="53"/>
      <c r="AP1056" s="53"/>
      <c r="AQ1056" s="53"/>
    </row>
    <row r="1057" spans="1:62" s="11" customFormat="1">
      <c r="A1057" s="26">
        <v>150</v>
      </c>
      <c r="B1057" s="26"/>
      <c r="C1057" s="7" t="s">
        <v>5</v>
      </c>
      <c r="D1057" s="36">
        <v>22.608571000000001</v>
      </c>
      <c r="E1057" s="36">
        <v>9.0764285000000005</v>
      </c>
      <c r="F1057" s="36">
        <v>9.4366793E-5</v>
      </c>
      <c r="G1057" s="36">
        <v>22.5351</v>
      </c>
      <c r="H1057" s="36">
        <v>5.0083218</v>
      </c>
      <c r="I1057" s="36"/>
      <c r="J1057" s="36">
        <v>0.22224490999999999</v>
      </c>
      <c r="K1057" s="36">
        <v>2.4909227</v>
      </c>
      <c r="L1057" s="54"/>
      <c r="M1057" s="39">
        <f t="shared" si="297"/>
        <v>-1.5039753069876138</v>
      </c>
      <c r="N1057" s="39">
        <f t="shared" si="298"/>
        <v>0.91265320408437878</v>
      </c>
      <c r="O1057" s="10"/>
      <c r="R1057" s="9"/>
      <c r="S1057" s="39"/>
      <c r="T1057" s="39"/>
      <c r="V1057" s="46"/>
      <c r="W1057" s="51"/>
      <c r="Y1057" s="51"/>
      <c r="Z1057" s="51"/>
      <c r="AB1057" s="51"/>
      <c r="AC1057" s="51"/>
      <c r="AE1057" s="51"/>
      <c r="AF1057" s="51"/>
      <c r="AK1057" s="52"/>
      <c r="AL1057" s="52"/>
      <c r="AM1057" s="53"/>
      <c r="AN1057" s="53"/>
      <c r="AO1057" s="53"/>
      <c r="AP1057" s="53"/>
      <c r="AQ1057" s="53"/>
      <c r="AR1057" s="51"/>
      <c r="AS1057" s="51"/>
      <c r="AT1057" s="51"/>
      <c r="AU1057" s="51"/>
      <c r="AV1057" s="51"/>
      <c r="AW1057" s="51"/>
      <c r="AX1057" s="51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51"/>
      <c r="BI1057" s="51"/>
      <c r="BJ1057" s="51"/>
    </row>
    <row r="1058" spans="1:62" s="11" customFormat="1">
      <c r="A1058" s="6"/>
      <c r="B1058" s="7"/>
      <c r="C1058" s="7"/>
      <c r="D1058" s="36"/>
      <c r="E1058" s="36"/>
      <c r="F1058" s="36"/>
      <c r="G1058" s="36"/>
      <c r="H1058" s="36"/>
      <c r="I1058" s="36"/>
      <c r="J1058" s="36"/>
      <c r="K1058" s="36"/>
      <c r="L1058" s="9"/>
      <c r="M1058" s="9"/>
      <c r="N1058" s="9"/>
      <c r="O1058" s="9"/>
      <c r="P1058" s="9"/>
      <c r="Q1058" s="9"/>
      <c r="R1058" s="9"/>
      <c r="S1058" s="56"/>
      <c r="T1058" s="56"/>
      <c r="V1058" s="9"/>
    </row>
    <row r="1059" spans="1:62" s="11" customFormat="1">
      <c r="A1059" s="26">
        <v>151</v>
      </c>
      <c r="B1059" s="31">
        <v>43676</v>
      </c>
      <c r="C1059" s="26" t="s">
        <v>0</v>
      </c>
      <c r="D1059" s="33">
        <v>6.7951595E-4</v>
      </c>
      <c r="E1059" s="32">
        <v>2.6671886000000002E-4</v>
      </c>
      <c r="F1059" s="33">
        <v>4.1749348000000002E-5</v>
      </c>
      <c r="G1059" s="32">
        <v>1.2777041E-3</v>
      </c>
      <c r="H1059" s="32">
        <v>2.7243553999999997E-4</v>
      </c>
      <c r="I1059" s="32"/>
      <c r="J1059" s="32"/>
      <c r="K1059" s="32"/>
      <c r="L1059" s="9"/>
      <c r="M1059" s="9"/>
      <c r="N1059" s="9"/>
      <c r="O1059" s="10"/>
      <c r="P1059" s="9"/>
      <c r="Q1059" s="9"/>
      <c r="R1059" s="9"/>
      <c r="S1059" s="39"/>
      <c r="T1059" s="39"/>
      <c r="V1059" s="40"/>
    </row>
    <row r="1060" spans="1:62" s="11" customFormat="1">
      <c r="A1060" s="26">
        <v>151</v>
      </c>
      <c r="B1060" s="26"/>
      <c r="C1060" s="7" t="s">
        <v>1</v>
      </c>
      <c r="D1060" s="36">
        <v>24.846503999999999</v>
      </c>
      <c r="E1060" s="36">
        <v>10.080116</v>
      </c>
      <c r="F1060" s="33">
        <v>9.9370055999999999E-5</v>
      </c>
      <c r="G1060" s="36">
        <v>25.259236999999999</v>
      </c>
      <c r="H1060" s="36">
        <v>5.6426636999999999</v>
      </c>
      <c r="I1060" s="36"/>
      <c r="J1060" s="32">
        <v>0.22339017</v>
      </c>
      <c r="K1060" s="32">
        <v>2.4649024000000002</v>
      </c>
      <c r="L1060" s="38"/>
      <c r="M1060" s="39">
        <f>LN(J1060)</f>
        <v>-1.4988353951056541</v>
      </c>
      <c r="N1060" s="39">
        <f>LN(K1060)</f>
        <v>0.90215221239029086</v>
      </c>
      <c r="O1060" s="10"/>
      <c r="P1060" s="40">
        <f t="array" ref="P1060:Q1061">LINEST(M1060:M1064,N1060:N1064,TRUE,TRUE)</f>
        <v>-0.50049601297198887</v>
      </c>
      <c r="Q1060" s="40">
        <v>-1.047300256480761</v>
      </c>
      <c r="R1060" s="9"/>
      <c r="S1060" s="41">
        <f>EXP(Q1060)*$S$4^P1060</f>
        <v>0.21781415980784186</v>
      </c>
      <c r="T1060" s="41">
        <f>S1060*SQRT(Q1061^2+(LN($S$4))^2*P1061^2+(P1060/$S$4)^2*$T$4^2-2*LN($S$4)*AVERAGE(N1060:N1064)*P1061^2)</f>
        <v>5.8330936334135625E-5</v>
      </c>
      <c r="V1060" s="19"/>
      <c r="AN1060" s="42"/>
      <c r="AO1060" s="43"/>
      <c r="AP1060" s="43"/>
      <c r="AQ1060" s="43"/>
      <c r="AS1060" s="44"/>
      <c r="AT1060" s="45"/>
      <c r="AU1060" s="45"/>
      <c r="AV1060" s="45"/>
      <c r="AW1060" s="45"/>
      <c r="AX1060" s="45"/>
      <c r="AY1060" s="45"/>
      <c r="AZ1060" s="45"/>
      <c r="BA1060" s="45"/>
      <c r="BB1060" s="45"/>
    </row>
    <row r="1061" spans="1:62" s="11" customFormat="1">
      <c r="A1061" s="26">
        <v>151</v>
      </c>
      <c r="B1061" s="26"/>
      <c r="C1061" s="7" t="s">
        <v>2</v>
      </c>
      <c r="D1061" s="58">
        <v>23.884838999999999</v>
      </c>
      <c r="E1061" s="36">
        <v>9.6814511000000003</v>
      </c>
      <c r="F1061" s="33">
        <v>1.0936957E-4</v>
      </c>
      <c r="G1061" s="36">
        <v>24.390916000000001</v>
      </c>
      <c r="H1061" s="36">
        <v>5.4463638000000003</v>
      </c>
      <c r="I1061" s="36"/>
      <c r="J1061" s="32">
        <v>0.22329477</v>
      </c>
      <c r="K1061" s="32">
        <v>2.4670725999999998</v>
      </c>
      <c r="L1061" s="38"/>
      <c r="M1061" s="39">
        <f t="shared" ref="M1061:M1064" si="299">LN(J1061)</f>
        <v>-1.4992625418164902</v>
      </c>
      <c r="N1061" s="39">
        <f t="shared" ref="N1061:N1064" si="300">LN(K1061)</f>
        <v>0.90303226556982519</v>
      </c>
      <c r="O1061" s="10"/>
      <c r="P1061" s="40">
        <v>4.3635279702110953E-3</v>
      </c>
      <c r="Q1061" s="40">
        <v>3.9455141685887712E-3</v>
      </c>
      <c r="R1061" s="9"/>
      <c r="S1061" s="39"/>
      <c r="T1061" s="39"/>
      <c r="V1061" s="46"/>
      <c r="Y1061" s="43"/>
      <c r="AB1061" s="43"/>
      <c r="AE1061" s="43"/>
    </row>
    <row r="1062" spans="1:62" s="11" customFormat="1">
      <c r="A1062" s="26">
        <v>151</v>
      </c>
      <c r="B1062" s="26"/>
      <c r="C1062" s="7" t="s">
        <v>3</v>
      </c>
      <c r="D1062" s="36">
        <v>20.871158000000001</v>
      </c>
      <c r="E1062" s="36">
        <v>8.4503883999999996</v>
      </c>
      <c r="F1062" s="33">
        <v>9.9209795999999996E-5</v>
      </c>
      <c r="G1062" s="36">
        <v>21.452746000000001</v>
      </c>
      <c r="H1062" s="36">
        <v>4.7876507999999998</v>
      </c>
      <c r="I1062" s="36"/>
      <c r="J1062" s="32">
        <v>0.22317187999999999</v>
      </c>
      <c r="K1062" s="32">
        <v>2.4698476</v>
      </c>
      <c r="L1062" s="38"/>
      <c r="M1062" s="39">
        <f t="shared" si="299"/>
        <v>-1.4998130420749241</v>
      </c>
      <c r="N1062" s="39">
        <f t="shared" si="300"/>
        <v>0.90415644833147923</v>
      </c>
      <c r="O1062" s="10"/>
      <c r="P1062" s="47">
        <f>ABS(P1061/P1060)</f>
        <v>8.7184070544340329E-3</v>
      </c>
      <c r="Q1062" s="47">
        <f>ABS(Q1061/Q1060)</f>
        <v>3.7673190130277129E-3</v>
      </c>
      <c r="R1062" s="9"/>
      <c r="S1062" s="39"/>
      <c r="T1062" s="39"/>
      <c r="V1062" s="46"/>
      <c r="W1062" s="48"/>
      <c r="Y1062" s="48"/>
      <c r="Z1062" s="48"/>
      <c r="AB1062" s="48"/>
      <c r="AC1062" s="48"/>
      <c r="AE1062" s="48"/>
      <c r="AF1062" s="48"/>
      <c r="AM1062" s="48"/>
      <c r="AN1062" s="48"/>
      <c r="AR1062" s="49"/>
      <c r="BA1062" s="43"/>
      <c r="BB1062" s="43"/>
    </row>
    <row r="1063" spans="1:62" s="11" customFormat="1">
      <c r="A1063" s="26">
        <v>151</v>
      </c>
      <c r="B1063" s="26"/>
      <c r="C1063" s="7" t="s">
        <v>4</v>
      </c>
      <c r="D1063" s="36">
        <v>19.404207</v>
      </c>
      <c r="E1063" s="36">
        <v>7.8477031999999998</v>
      </c>
      <c r="F1063" s="33">
        <v>8.8151899000000003E-5</v>
      </c>
      <c r="G1063" s="36">
        <v>20.042909000000002</v>
      </c>
      <c r="H1063" s="36">
        <v>4.4705086999999999</v>
      </c>
      <c r="I1063" s="36"/>
      <c r="J1063" s="32">
        <v>0.22304684</v>
      </c>
      <c r="K1063" s="32">
        <v>2.4725983999999999</v>
      </c>
      <c r="L1063" s="38"/>
      <c r="M1063" s="39">
        <f t="shared" si="299"/>
        <v>-1.5003734847352985</v>
      </c>
      <c r="N1063" s="39">
        <f t="shared" si="300"/>
        <v>0.90526958149835046</v>
      </c>
      <c r="O1063" s="10"/>
      <c r="P1063" s="50"/>
      <c r="Q1063" s="50"/>
      <c r="R1063" s="9"/>
      <c r="S1063" s="39"/>
      <c r="T1063" s="39"/>
      <c r="V1063" s="46"/>
      <c r="W1063" s="51"/>
      <c r="Y1063" s="51"/>
      <c r="Z1063" s="51"/>
      <c r="AB1063" s="51"/>
      <c r="AC1063" s="51"/>
      <c r="AE1063" s="51"/>
      <c r="AF1063" s="51"/>
      <c r="AK1063" s="52"/>
      <c r="AL1063" s="52"/>
      <c r="AM1063" s="53"/>
      <c r="AN1063" s="53"/>
      <c r="AO1063" s="53"/>
      <c r="AP1063" s="53"/>
      <c r="AQ1063" s="53"/>
    </row>
    <row r="1064" spans="1:62" s="11" customFormat="1">
      <c r="A1064" s="26">
        <v>151</v>
      </c>
      <c r="B1064" s="26"/>
      <c r="C1064" s="7" t="s">
        <v>5</v>
      </c>
      <c r="D1064" s="36">
        <v>16.536491999999999</v>
      </c>
      <c r="E1064" s="36">
        <v>6.6803733000000003</v>
      </c>
      <c r="F1064" s="33">
        <v>8.1827535000000005E-5</v>
      </c>
      <c r="G1064" s="36">
        <v>17.150079999999999</v>
      </c>
      <c r="H1064" s="36">
        <v>3.8230179999999998</v>
      </c>
      <c r="I1064" s="36"/>
      <c r="J1064" s="32">
        <v>0.22291537</v>
      </c>
      <c r="K1064" s="32">
        <v>2.4753878</v>
      </c>
      <c r="L1064" s="54"/>
      <c r="M1064" s="39">
        <f t="shared" si="299"/>
        <v>-1.5009630862793781</v>
      </c>
      <c r="N1064" s="39">
        <f t="shared" si="300"/>
        <v>0.90639707061523522</v>
      </c>
      <c r="O1064" s="10"/>
      <c r="R1064" s="9"/>
      <c r="S1064" s="39"/>
      <c r="T1064" s="39"/>
      <c r="V1064" s="46"/>
      <c r="W1064" s="51"/>
      <c r="Y1064" s="51"/>
      <c r="Z1064" s="51"/>
      <c r="AB1064" s="51"/>
      <c r="AC1064" s="51"/>
      <c r="AE1064" s="51"/>
      <c r="AF1064" s="51"/>
      <c r="AK1064" s="52"/>
      <c r="AL1064" s="52"/>
      <c r="AM1064" s="53"/>
      <c r="AN1064" s="53"/>
      <c r="AO1064" s="53"/>
      <c r="AP1064" s="53"/>
      <c r="AQ1064" s="53"/>
      <c r="AR1064" s="51"/>
      <c r="AS1064" s="51"/>
      <c r="AT1064" s="51"/>
      <c r="AU1064" s="51"/>
      <c r="AV1064" s="51"/>
      <c r="AW1064" s="51"/>
      <c r="AX1064" s="51"/>
      <c r="AY1064" s="51"/>
      <c r="AZ1064" s="51"/>
      <c r="BA1064" s="51"/>
      <c r="BB1064" s="51"/>
      <c r="BC1064" s="51"/>
      <c r="BD1064" s="51"/>
      <c r="BE1064" s="51"/>
      <c r="BF1064" s="51"/>
      <c r="BG1064" s="51"/>
      <c r="BH1064" s="51"/>
      <c r="BI1064" s="51"/>
      <c r="BJ1064" s="51"/>
    </row>
    <row r="1065" spans="1:62" s="11" customFormat="1">
      <c r="A1065" s="6"/>
      <c r="B1065" s="7"/>
      <c r="C1065" s="7"/>
      <c r="D1065" s="36"/>
      <c r="E1065" s="36"/>
      <c r="F1065" s="36"/>
      <c r="G1065" s="36"/>
      <c r="H1065" s="36"/>
      <c r="I1065" s="36"/>
      <c r="J1065" s="36"/>
      <c r="K1065" s="36"/>
      <c r="L1065" s="9"/>
      <c r="M1065" s="9"/>
      <c r="N1065" s="9"/>
      <c r="O1065" s="9"/>
      <c r="P1065" s="9"/>
      <c r="Q1065" s="9"/>
      <c r="R1065" s="9"/>
      <c r="S1065" s="56"/>
      <c r="T1065" s="56"/>
      <c r="V1065" s="9"/>
    </row>
    <row r="1066" spans="1:62" s="11" customFormat="1">
      <c r="A1066" s="26">
        <v>152</v>
      </c>
      <c r="B1066" s="31">
        <v>43676</v>
      </c>
      <c r="C1066" s="26" t="s">
        <v>0</v>
      </c>
      <c r="D1066" s="33">
        <v>6.7951595E-4</v>
      </c>
      <c r="E1066" s="32">
        <v>2.6671886000000002E-4</v>
      </c>
      <c r="F1066" s="33">
        <v>4.1749348000000002E-5</v>
      </c>
      <c r="G1066" s="32">
        <v>1.2777041E-3</v>
      </c>
      <c r="H1066" s="32">
        <v>2.7243553999999997E-4</v>
      </c>
      <c r="I1066" s="32"/>
      <c r="J1066" s="32"/>
      <c r="K1066" s="32"/>
      <c r="L1066" s="9"/>
      <c r="M1066" s="9"/>
      <c r="N1066" s="9"/>
      <c r="O1066" s="10"/>
      <c r="P1066" s="9"/>
      <c r="Q1066" s="9"/>
      <c r="R1066" s="9"/>
      <c r="S1066" s="39"/>
      <c r="T1066" s="39"/>
      <c r="V1066" s="40"/>
    </row>
    <row r="1067" spans="1:62" s="11" customFormat="1">
      <c r="A1067" s="26">
        <v>152</v>
      </c>
      <c r="B1067" s="26"/>
      <c r="C1067" s="7" t="s">
        <v>1</v>
      </c>
      <c r="D1067" s="36">
        <v>25.141521000000001</v>
      </c>
      <c r="E1067" s="36">
        <v>10.185523999999999</v>
      </c>
      <c r="F1067" s="33">
        <v>1.0849644E-4</v>
      </c>
      <c r="G1067" s="36">
        <v>25.312933000000001</v>
      </c>
      <c r="H1067" s="36">
        <v>5.6512929999999999</v>
      </c>
      <c r="I1067" s="36"/>
      <c r="J1067" s="32">
        <v>0.22325721000000001</v>
      </c>
      <c r="K1067" s="32">
        <v>2.4683576999999999</v>
      </c>
      <c r="L1067" s="38"/>
      <c r="M1067" s="39">
        <f>LN(J1067)</f>
        <v>-1.4994307641143225</v>
      </c>
      <c r="N1067" s="39">
        <f>LN(K1067)</f>
        <v>0.90355303071123261</v>
      </c>
      <c r="O1067" s="10"/>
      <c r="P1067" s="40">
        <f t="array" ref="P1067:Q1068">LINEST(M1067:M1071,N1067:N1071,TRUE,TRUE)</f>
        <v>-0.50541067938605488</v>
      </c>
      <c r="Q1067" s="40">
        <v>-1.0427553447362259</v>
      </c>
      <c r="R1067" s="9"/>
      <c r="S1067" s="41">
        <f>EXP(Q1067)*$S$4^P1067</f>
        <v>0.21778427879959936</v>
      </c>
      <c r="T1067" s="41">
        <f>S1067*SQRT(Q1068^2+(LN($S$4))^2*P1068^2+(P1067/$S$4)^2*$T$4^2-2*LN($S$4)*AVERAGE(N1067:N1071)*P1068^2)</f>
        <v>5.1311671554248155E-5</v>
      </c>
      <c r="V1067" s="19"/>
      <c r="AN1067" s="42"/>
      <c r="AO1067" s="43"/>
      <c r="AP1067" s="43"/>
      <c r="AQ1067" s="43"/>
      <c r="AS1067" s="44"/>
      <c r="AT1067" s="45"/>
      <c r="AU1067" s="45"/>
      <c r="AV1067" s="45"/>
      <c r="AW1067" s="45"/>
      <c r="AX1067" s="45"/>
      <c r="AY1067" s="45"/>
      <c r="AZ1067" s="45"/>
      <c r="BA1067" s="45"/>
      <c r="BB1067" s="45"/>
    </row>
    <row r="1068" spans="1:62" s="11" customFormat="1">
      <c r="A1068" s="26">
        <v>152</v>
      </c>
      <c r="B1068" s="26"/>
      <c r="C1068" s="7" t="s">
        <v>2</v>
      </c>
      <c r="D1068" s="36">
        <v>22.983650999999998</v>
      </c>
      <c r="E1068" s="36">
        <v>9.3007342000000008</v>
      </c>
      <c r="F1068" s="33">
        <v>1.1270713E-4</v>
      </c>
      <c r="G1068" s="36">
        <v>23.317864</v>
      </c>
      <c r="H1068" s="36">
        <v>5.2029519999999998</v>
      </c>
      <c r="I1068" s="36"/>
      <c r="J1068" s="32">
        <v>0.22313163</v>
      </c>
      <c r="K1068" s="32">
        <v>2.4711647000000001</v>
      </c>
      <c r="L1068" s="38"/>
      <c r="M1068" s="39">
        <f t="shared" ref="M1068:M1071" si="301">LN(J1068)</f>
        <v>-1.49999341260398</v>
      </c>
      <c r="N1068" s="39">
        <f t="shared" ref="N1068:N1071" si="302">LN(K1068)</f>
        <v>0.90468957796210026</v>
      </c>
      <c r="O1068" s="10"/>
      <c r="P1068" s="40">
        <v>3.5645966513653741E-3</v>
      </c>
      <c r="Q1068" s="40">
        <v>3.2285194866314808E-3</v>
      </c>
      <c r="R1068" s="9"/>
      <c r="S1068" s="39"/>
      <c r="T1068" s="39"/>
      <c r="V1068" s="46"/>
      <c r="Y1068" s="43"/>
      <c r="AB1068" s="43"/>
      <c r="AE1068" s="43"/>
    </row>
    <row r="1069" spans="1:62" s="11" customFormat="1">
      <c r="A1069" s="26">
        <v>152</v>
      </c>
      <c r="B1069" s="26"/>
      <c r="C1069" s="7" t="s">
        <v>3</v>
      </c>
      <c r="D1069" s="36">
        <v>20.851292999999998</v>
      </c>
      <c r="E1069" s="36">
        <v>8.4300578999999995</v>
      </c>
      <c r="F1069" s="33">
        <v>9.2087916E-5</v>
      </c>
      <c r="G1069" s="36">
        <v>21.268924999999999</v>
      </c>
      <c r="H1069" s="36">
        <v>4.7436211000000004</v>
      </c>
      <c r="I1069" s="36"/>
      <c r="J1069" s="32">
        <v>0.22303054</v>
      </c>
      <c r="K1069" s="32">
        <v>2.4734492000000001</v>
      </c>
      <c r="L1069" s="38"/>
      <c r="M1069" s="39">
        <f t="shared" si="301"/>
        <v>-1.5004465662262598</v>
      </c>
      <c r="N1069" s="39">
        <f t="shared" si="302"/>
        <v>0.90561361377510896</v>
      </c>
      <c r="O1069" s="10"/>
      <c r="P1069" s="47">
        <f>ABS(P1068/P1067)</f>
        <v>7.0528716482513793E-3</v>
      </c>
      <c r="Q1069" s="47">
        <f>ABS(Q1068/Q1067)</f>
        <v>3.0961428324763592E-3</v>
      </c>
      <c r="R1069" s="9"/>
      <c r="S1069" s="39"/>
      <c r="T1069" s="39"/>
      <c r="V1069" s="46"/>
      <c r="W1069" s="48"/>
      <c r="Y1069" s="48"/>
      <c r="Z1069" s="48"/>
      <c r="AB1069" s="48"/>
      <c r="AC1069" s="48"/>
      <c r="AE1069" s="48"/>
      <c r="AF1069" s="48"/>
      <c r="AM1069" s="48"/>
      <c r="AN1069" s="48"/>
      <c r="AR1069" s="49"/>
      <c r="BA1069" s="43"/>
      <c r="BB1069" s="43"/>
    </row>
    <row r="1070" spans="1:62" s="11" customFormat="1">
      <c r="A1070" s="26">
        <v>152</v>
      </c>
      <c r="B1070" s="26"/>
      <c r="C1070" s="7" t="s">
        <v>4</v>
      </c>
      <c r="D1070" s="36">
        <v>18.628198000000001</v>
      </c>
      <c r="E1070" s="36">
        <v>7.5221198999999999</v>
      </c>
      <c r="F1070" s="33">
        <v>8.3639485000000003E-5</v>
      </c>
      <c r="G1070" s="36">
        <v>19.100607</v>
      </c>
      <c r="H1070" s="36">
        <v>4.2573483999999997</v>
      </c>
      <c r="I1070" s="36"/>
      <c r="J1070" s="32">
        <v>0.22289070999999999</v>
      </c>
      <c r="K1070" s="32">
        <v>2.4764564</v>
      </c>
      <c r="L1070" s="38"/>
      <c r="M1070" s="39">
        <f t="shared" si="301"/>
        <v>-1.5010737173413196</v>
      </c>
      <c r="N1070" s="39">
        <f t="shared" si="302"/>
        <v>0.90682866739955559</v>
      </c>
      <c r="O1070" s="10"/>
      <c r="P1070" s="50"/>
      <c r="Q1070" s="50"/>
      <c r="R1070" s="9"/>
      <c r="S1070" s="39"/>
      <c r="T1070" s="39"/>
      <c r="V1070" s="46"/>
      <c r="W1070" s="51"/>
      <c r="Y1070" s="51"/>
      <c r="Z1070" s="51"/>
      <c r="AB1070" s="51"/>
      <c r="AC1070" s="51"/>
      <c r="AE1070" s="51"/>
      <c r="AF1070" s="51"/>
      <c r="AK1070" s="52"/>
      <c r="AL1070" s="52"/>
      <c r="AM1070" s="53"/>
      <c r="AN1070" s="53"/>
      <c r="AO1070" s="53"/>
      <c r="AP1070" s="53"/>
      <c r="AQ1070" s="53"/>
    </row>
    <row r="1071" spans="1:62" s="11" customFormat="1">
      <c r="A1071" s="26">
        <v>152</v>
      </c>
      <c r="B1071" s="26"/>
      <c r="C1071" s="7" t="s">
        <v>5</v>
      </c>
      <c r="D1071" s="36">
        <v>16.498301000000001</v>
      </c>
      <c r="E1071" s="36">
        <v>6.6549354999999997</v>
      </c>
      <c r="F1071" s="33">
        <v>7.2435757000000004E-5</v>
      </c>
      <c r="G1071" s="36">
        <v>16.966771000000001</v>
      </c>
      <c r="H1071" s="36">
        <v>3.7796452999999999</v>
      </c>
      <c r="I1071" s="36"/>
      <c r="J1071" s="32">
        <v>0.22276746</v>
      </c>
      <c r="K1071" s="32">
        <v>2.4791080000000001</v>
      </c>
      <c r="L1071" s="54"/>
      <c r="M1071" s="39">
        <f t="shared" si="301"/>
        <v>-1.501626831864687</v>
      </c>
      <c r="N1071" s="39">
        <f t="shared" si="302"/>
        <v>0.90789881805809858</v>
      </c>
      <c r="O1071" s="10"/>
      <c r="R1071" s="9"/>
      <c r="S1071" s="39"/>
      <c r="T1071" s="39"/>
      <c r="V1071" s="46"/>
      <c r="W1071" s="51"/>
      <c r="Y1071" s="51"/>
      <c r="Z1071" s="51"/>
      <c r="AB1071" s="51"/>
      <c r="AC1071" s="51"/>
      <c r="AE1071" s="51"/>
      <c r="AF1071" s="51"/>
      <c r="AK1071" s="52"/>
      <c r="AL1071" s="52"/>
      <c r="AM1071" s="53"/>
      <c r="AN1071" s="53"/>
      <c r="AO1071" s="53"/>
      <c r="AP1071" s="53"/>
      <c r="AQ1071" s="53"/>
      <c r="AR1071" s="51"/>
      <c r="AS1071" s="51"/>
      <c r="AT1071" s="51"/>
      <c r="AU1071" s="51"/>
      <c r="AV1071" s="51"/>
      <c r="AW1071" s="51"/>
      <c r="AX1071" s="51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51"/>
      <c r="BI1071" s="51"/>
      <c r="BJ1071" s="51"/>
    </row>
    <row r="1072" spans="1:62" s="11" customFormat="1">
      <c r="A1072" s="6"/>
      <c r="B1072" s="7"/>
      <c r="C1072" s="7"/>
      <c r="D1072" s="36"/>
      <c r="E1072" s="36"/>
      <c r="F1072" s="36"/>
      <c r="G1072" s="36"/>
      <c r="H1072" s="36"/>
      <c r="I1072" s="36"/>
      <c r="J1072" s="36"/>
      <c r="K1072" s="36"/>
      <c r="L1072" s="9"/>
      <c r="M1072" s="9"/>
      <c r="N1072" s="9"/>
      <c r="O1072" s="9"/>
      <c r="P1072" s="9"/>
      <c r="Q1072" s="9"/>
      <c r="R1072" s="9"/>
      <c r="S1072" s="56"/>
      <c r="T1072" s="56"/>
      <c r="V1072" s="9"/>
    </row>
    <row r="1073" spans="1:62" s="11" customFormat="1">
      <c r="A1073" s="26">
        <v>153</v>
      </c>
      <c r="B1073" s="31">
        <v>43676</v>
      </c>
      <c r="C1073" s="26" t="s">
        <v>0</v>
      </c>
      <c r="D1073" s="33">
        <v>6.7951595E-4</v>
      </c>
      <c r="E1073" s="32">
        <v>2.6671886000000002E-4</v>
      </c>
      <c r="F1073" s="33">
        <v>4.1749348000000002E-5</v>
      </c>
      <c r="G1073" s="32">
        <v>1.2777041E-3</v>
      </c>
      <c r="H1073" s="32">
        <v>2.7243553999999997E-4</v>
      </c>
      <c r="I1073" s="32"/>
      <c r="J1073" s="32"/>
      <c r="K1073" s="32"/>
      <c r="L1073" s="9"/>
      <c r="M1073" s="9"/>
      <c r="N1073" s="9"/>
      <c r="O1073" s="10"/>
      <c r="P1073" s="9"/>
      <c r="Q1073" s="9"/>
      <c r="R1073" s="9"/>
      <c r="S1073" s="39"/>
      <c r="T1073" s="39"/>
      <c r="V1073" s="40"/>
    </row>
    <row r="1074" spans="1:62" s="11" customFormat="1">
      <c r="A1074" s="26">
        <v>153</v>
      </c>
      <c r="B1074" s="26"/>
      <c r="C1074" s="7" t="s">
        <v>1</v>
      </c>
      <c r="D1074" s="36">
        <v>25.135718000000001</v>
      </c>
      <c r="E1074" s="36">
        <v>10.17821</v>
      </c>
      <c r="F1074" s="33">
        <v>1.0886068E-4</v>
      </c>
      <c r="G1074" s="36">
        <v>25.273726</v>
      </c>
      <c r="H1074" s="36">
        <v>5.6413542999999997</v>
      </c>
      <c r="I1074" s="36"/>
      <c r="J1074" s="32">
        <v>0.22321021999999999</v>
      </c>
      <c r="K1074" s="32">
        <v>2.4695624999999999</v>
      </c>
      <c r="L1074" s="38"/>
      <c r="M1074" s="39">
        <f>LN(J1074)</f>
        <v>-1.4996412609927781</v>
      </c>
      <c r="N1074" s="39">
        <f>LN(K1074)</f>
        <v>0.90404100944523791</v>
      </c>
      <c r="O1074" s="10"/>
      <c r="P1074" s="40">
        <f t="array" ref="P1074:Q1075">LINEST(M1074:M1078,N1074:N1078,TRUE,TRUE)</f>
        <v>-0.51350281290567379</v>
      </c>
      <c r="Q1074" s="40">
        <v>-1.0353999840095411</v>
      </c>
      <c r="R1074" s="9"/>
      <c r="S1074" s="41">
        <f>EXP(Q1074)*$S$4^P1074</f>
        <v>0.21770722789088237</v>
      </c>
      <c r="T1074" s="41">
        <f>S1074*SQRT(Q1075^2+(LN($S$4))^2*P1075^2+(P1074/$S$4)^2*$T$4^2-2*LN($S$4)*AVERAGE(N1074:N1078)*P1075^2)</f>
        <v>5.6946469340117545E-5</v>
      </c>
      <c r="V1074" s="19"/>
      <c r="AN1074" s="42"/>
      <c r="AO1074" s="43"/>
      <c r="AP1074" s="43"/>
      <c r="AQ1074" s="43"/>
      <c r="AS1074" s="44"/>
      <c r="AT1074" s="45"/>
      <c r="AU1074" s="45"/>
      <c r="AV1074" s="45"/>
      <c r="AW1074" s="45"/>
      <c r="AX1074" s="45"/>
      <c r="AY1074" s="45"/>
      <c r="AZ1074" s="45"/>
      <c r="BA1074" s="45"/>
      <c r="BB1074" s="45"/>
    </row>
    <row r="1075" spans="1:62" s="11" customFormat="1">
      <c r="A1075" s="26">
        <v>153</v>
      </c>
      <c r="B1075" s="26"/>
      <c r="C1075" s="7" t="s">
        <v>2</v>
      </c>
      <c r="D1075" s="36">
        <v>23.140125000000001</v>
      </c>
      <c r="E1075" s="36">
        <v>9.3616648999999992</v>
      </c>
      <c r="F1075" s="33">
        <v>1.075378E-4</v>
      </c>
      <c r="G1075" s="36">
        <v>23.411394000000001</v>
      </c>
      <c r="H1075" s="36">
        <v>5.2233390999999996</v>
      </c>
      <c r="I1075" s="36"/>
      <c r="J1075" s="32">
        <v>0.22311099000000001</v>
      </c>
      <c r="K1075" s="32">
        <v>2.4717954</v>
      </c>
      <c r="L1075" s="38"/>
      <c r="M1075" s="39">
        <f t="shared" ref="M1075:M1078" si="303">LN(J1075)</f>
        <v>-1.5000859183355693</v>
      </c>
      <c r="N1075" s="39">
        <f t="shared" ref="N1075:N1078" si="304">LN(K1075)</f>
        <v>0.90494476917977673</v>
      </c>
      <c r="O1075" s="10"/>
      <c r="P1075" s="40">
        <v>4.2987061326035065E-3</v>
      </c>
      <c r="Q1075" s="40">
        <v>3.895213164654359E-3</v>
      </c>
      <c r="R1075" s="9"/>
      <c r="S1075" s="39"/>
      <c r="T1075" s="39"/>
      <c r="V1075" s="46"/>
      <c r="Y1075" s="43"/>
      <c r="AB1075" s="43"/>
      <c r="AE1075" s="43"/>
    </row>
    <row r="1076" spans="1:62" s="11" customFormat="1">
      <c r="A1076" s="26">
        <v>153</v>
      </c>
      <c r="B1076" s="26"/>
      <c r="C1076" s="7" t="s">
        <v>3</v>
      </c>
      <c r="D1076" s="36">
        <v>20.673311000000002</v>
      </c>
      <c r="E1076" s="36">
        <v>8.3533223000000003</v>
      </c>
      <c r="F1076" s="33">
        <v>9.4503213000000002E-5</v>
      </c>
      <c r="G1076" s="36">
        <v>21.061198000000001</v>
      </c>
      <c r="H1076" s="36">
        <v>4.6960533</v>
      </c>
      <c r="I1076" s="36"/>
      <c r="J1076" s="32">
        <v>0.22297188000000001</v>
      </c>
      <c r="K1076" s="32">
        <v>2.4748617999999998</v>
      </c>
      <c r="L1076" s="38"/>
      <c r="M1076" s="39">
        <f t="shared" si="303"/>
        <v>-1.5007096141278304</v>
      </c>
      <c r="N1076" s="39">
        <f t="shared" si="304"/>
        <v>0.90618455607779458</v>
      </c>
      <c r="O1076" s="10"/>
      <c r="P1076" s="47">
        <f>ABS(P1075/P1074)</f>
        <v>8.3713390161956978E-3</v>
      </c>
      <c r="Q1076" s="47">
        <f>ABS(Q1075/Q1074)</f>
        <v>3.7620371110788668E-3</v>
      </c>
      <c r="R1076" s="9"/>
      <c r="S1076" s="39"/>
      <c r="T1076" s="39"/>
      <c r="V1076" s="46"/>
      <c r="W1076" s="48"/>
      <c r="Y1076" s="48"/>
      <c r="Z1076" s="48"/>
      <c r="AB1076" s="48"/>
      <c r="AC1076" s="48"/>
      <c r="AE1076" s="48"/>
      <c r="AF1076" s="48"/>
      <c r="AM1076" s="48"/>
      <c r="AN1076" s="48"/>
      <c r="AR1076" s="49"/>
      <c r="BA1076" s="43"/>
      <c r="BB1076" s="43"/>
    </row>
    <row r="1077" spans="1:62" s="11" customFormat="1">
      <c r="A1077" s="26">
        <v>153</v>
      </c>
      <c r="B1077" s="26"/>
      <c r="C1077" s="7" t="s">
        <v>4</v>
      </c>
      <c r="D1077" s="36">
        <v>18.774566</v>
      </c>
      <c r="E1077" s="36">
        <v>7.5792175999999998</v>
      </c>
      <c r="F1077" s="33">
        <v>9.0510024999999994E-5</v>
      </c>
      <c r="G1077" s="36">
        <v>19.204505000000001</v>
      </c>
      <c r="H1077" s="36">
        <v>4.2799826000000003</v>
      </c>
      <c r="I1077" s="36"/>
      <c r="J1077" s="32">
        <v>0.22286342000000001</v>
      </c>
      <c r="K1077" s="32">
        <v>2.4771112</v>
      </c>
      <c r="L1077" s="38"/>
      <c r="M1077" s="39">
        <f t="shared" si="303"/>
        <v>-1.501196161523874</v>
      </c>
      <c r="N1077" s="39">
        <f t="shared" si="304"/>
        <v>0.90709304251530609</v>
      </c>
      <c r="O1077" s="10"/>
      <c r="P1077" s="50"/>
      <c r="Q1077" s="50"/>
      <c r="R1077" s="9"/>
      <c r="S1077" s="39"/>
      <c r="T1077" s="39"/>
      <c r="V1077" s="46"/>
      <c r="W1077" s="51"/>
      <c r="Y1077" s="51"/>
      <c r="Z1077" s="51"/>
      <c r="AB1077" s="51"/>
      <c r="AC1077" s="51"/>
      <c r="AE1077" s="51"/>
      <c r="AF1077" s="51"/>
      <c r="AK1077" s="52"/>
      <c r="AL1077" s="52"/>
      <c r="AM1077" s="53"/>
      <c r="AN1077" s="53"/>
      <c r="AO1077" s="53"/>
      <c r="AP1077" s="53"/>
      <c r="AQ1077" s="53"/>
    </row>
    <row r="1078" spans="1:62" s="11" customFormat="1">
      <c r="A1078" s="26">
        <v>153</v>
      </c>
      <c r="B1078" s="26"/>
      <c r="C1078" s="7" t="s">
        <v>5</v>
      </c>
      <c r="D1078" s="36">
        <v>16.544339000000001</v>
      </c>
      <c r="E1078" s="36">
        <v>6.6700932000000002</v>
      </c>
      <c r="F1078" s="33">
        <v>7.1652968000000006E-5</v>
      </c>
      <c r="G1078" s="36">
        <v>16.982468000000001</v>
      </c>
      <c r="H1078" s="36">
        <v>3.7821815999999999</v>
      </c>
      <c r="I1078" s="36"/>
      <c r="J1078" s="32">
        <v>0.22271084999999999</v>
      </c>
      <c r="K1078" s="32">
        <v>2.480378</v>
      </c>
      <c r="L1078" s="54"/>
      <c r="M1078" s="39">
        <f t="shared" si="303"/>
        <v>-1.5018809856541486</v>
      </c>
      <c r="N1078" s="39">
        <f t="shared" si="304"/>
        <v>0.90841096791707987</v>
      </c>
      <c r="O1078" s="10"/>
      <c r="R1078" s="9"/>
      <c r="S1078" s="39"/>
      <c r="T1078" s="39"/>
      <c r="V1078" s="46"/>
      <c r="W1078" s="51"/>
      <c r="Y1078" s="51"/>
      <c r="Z1078" s="51"/>
      <c r="AB1078" s="51"/>
      <c r="AC1078" s="51"/>
      <c r="AE1078" s="51"/>
      <c r="AF1078" s="51"/>
      <c r="AK1078" s="52"/>
      <c r="AL1078" s="52"/>
      <c r="AM1078" s="53"/>
      <c r="AN1078" s="53"/>
      <c r="AO1078" s="53"/>
      <c r="AP1078" s="53"/>
      <c r="AQ1078" s="53"/>
      <c r="AR1078" s="51"/>
      <c r="AS1078" s="51"/>
      <c r="AT1078" s="51"/>
      <c r="AU1078" s="51"/>
      <c r="AV1078" s="51"/>
      <c r="AW1078" s="51"/>
      <c r="AX1078" s="51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51"/>
      <c r="BI1078" s="51"/>
      <c r="BJ1078" s="51"/>
    </row>
    <row r="1079" spans="1:62" s="11" customFormat="1">
      <c r="A1079" s="6"/>
      <c r="B1079" s="7"/>
      <c r="C1079" s="7"/>
      <c r="D1079" s="36"/>
      <c r="E1079" s="36"/>
      <c r="F1079" s="36"/>
      <c r="G1079" s="36"/>
      <c r="H1079" s="36"/>
      <c r="I1079" s="36"/>
      <c r="J1079" s="36"/>
      <c r="K1079" s="36"/>
      <c r="L1079" s="9"/>
      <c r="M1079" s="9"/>
      <c r="N1079" s="9"/>
      <c r="O1079" s="9"/>
      <c r="P1079" s="9"/>
      <c r="Q1079" s="9"/>
      <c r="R1079" s="9"/>
      <c r="S1079" s="56"/>
      <c r="T1079" s="56"/>
      <c r="V1079" s="9"/>
    </row>
    <row r="1080" spans="1:62" s="11" customFormat="1">
      <c r="A1080" s="26">
        <v>154</v>
      </c>
      <c r="B1080" s="31">
        <v>43676</v>
      </c>
      <c r="C1080" s="26" t="s">
        <v>0</v>
      </c>
      <c r="D1080" s="33">
        <v>6.7951595E-4</v>
      </c>
      <c r="E1080" s="32">
        <v>2.6671886000000002E-4</v>
      </c>
      <c r="F1080" s="33">
        <v>4.1749348000000002E-5</v>
      </c>
      <c r="G1080" s="32">
        <v>1.2777041E-3</v>
      </c>
      <c r="H1080" s="32">
        <v>2.7243553999999997E-4</v>
      </c>
      <c r="I1080" s="32"/>
      <c r="J1080" s="32"/>
      <c r="K1080" s="32"/>
      <c r="L1080" s="9"/>
      <c r="M1080" s="9"/>
      <c r="N1080" s="9"/>
      <c r="O1080" s="10"/>
      <c r="P1080" s="9"/>
      <c r="Q1080" s="9"/>
      <c r="R1080" s="9"/>
      <c r="S1080" s="39"/>
      <c r="T1080" s="39"/>
      <c r="V1080" s="40"/>
    </row>
    <row r="1081" spans="1:62" s="11" customFormat="1">
      <c r="A1081" s="26">
        <v>154</v>
      </c>
      <c r="B1081" s="26"/>
      <c r="C1081" s="7" t="s">
        <v>1</v>
      </c>
      <c r="D1081" s="36">
        <v>25.417051000000001</v>
      </c>
      <c r="E1081" s="36">
        <v>10.290645</v>
      </c>
      <c r="F1081" s="33">
        <v>1.0901531999999999E-4</v>
      </c>
      <c r="G1081" s="36">
        <v>25.511116000000001</v>
      </c>
      <c r="H1081" s="36">
        <v>5.6939701999999999</v>
      </c>
      <c r="I1081" s="36"/>
      <c r="J1081" s="32">
        <v>0.22319559999999999</v>
      </c>
      <c r="K1081" s="32">
        <v>2.469919</v>
      </c>
      <c r="L1081" s="38"/>
      <c r="M1081" s="39">
        <f>LN(J1081)</f>
        <v>-1.4997067619309388</v>
      </c>
      <c r="N1081" s="39">
        <f>LN(K1081)</f>
        <v>0.90418535657989929</v>
      </c>
      <c r="O1081" s="10"/>
      <c r="P1081" s="40">
        <f t="array" ref="P1081:Q1082">LINEST(M1081:M1085,N1081:N1085,TRUE,TRUE)</f>
        <v>-0.509071702782255</v>
      </c>
      <c r="Q1081" s="40">
        <v>-1.0393997534644663</v>
      </c>
      <c r="R1081" s="9"/>
      <c r="S1081" s="41">
        <f>EXP(Q1081)*$S$4^P1081</f>
        <v>0.21775549084121826</v>
      </c>
      <c r="T1081" s="41">
        <f>S1081*SQRT(Q1082^2+(LN($S$4))^2*P1082^2+(P1081/$S$4)^2*$T$4^2-2*LN($S$4)*AVERAGE(N1081:N1085)*P1082^2)</f>
        <v>5.934049122848703E-5</v>
      </c>
      <c r="V1081" s="19"/>
      <c r="AN1081" s="42"/>
      <c r="AO1081" s="43"/>
      <c r="AP1081" s="43"/>
      <c r="AQ1081" s="43"/>
      <c r="AS1081" s="44"/>
      <c r="AT1081" s="45"/>
      <c r="AU1081" s="45"/>
      <c r="AV1081" s="45"/>
      <c r="AW1081" s="45"/>
      <c r="AX1081" s="45"/>
      <c r="AY1081" s="45"/>
      <c r="AZ1081" s="45"/>
      <c r="BA1081" s="45"/>
      <c r="BB1081" s="45"/>
    </row>
    <row r="1082" spans="1:62" s="11" customFormat="1">
      <c r="A1082" s="26">
        <v>154</v>
      </c>
      <c r="B1082" s="26"/>
      <c r="C1082" s="7" t="s">
        <v>2</v>
      </c>
      <c r="D1082" s="36">
        <v>22.889678</v>
      </c>
      <c r="E1082" s="36">
        <v>9.2563738999999998</v>
      </c>
      <c r="F1082" s="33">
        <v>1.0378863999999999E-4</v>
      </c>
      <c r="G1082" s="36">
        <v>23.151764</v>
      </c>
      <c r="H1082" s="36">
        <v>5.1643040999999998</v>
      </c>
      <c r="I1082" s="36"/>
      <c r="J1082" s="32">
        <v>0.22306301000000001</v>
      </c>
      <c r="K1082" s="32">
        <v>2.4728576000000002</v>
      </c>
      <c r="L1082" s="38"/>
      <c r="M1082" s="39">
        <f t="shared" ref="M1082:M1085" si="305">LN(J1082)</f>
        <v>-1.5003009913796503</v>
      </c>
      <c r="N1082" s="39">
        <f t="shared" ref="N1082:N1085" si="306">LN(K1082)</f>
        <v>0.90537440499702793</v>
      </c>
      <c r="O1082" s="10"/>
      <c r="P1082" s="40">
        <v>4.656761146458595E-3</v>
      </c>
      <c r="Q1082" s="40">
        <v>4.2211203957806653E-3</v>
      </c>
      <c r="R1082" s="9"/>
      <c r="S1082" s="39"/>
      <c r="T1082" s="39"/>
      <c r="V1082" s="46"/>
      <c r="Y1082" s="43"/>
      <c r="AB1082" s="43"/>
      <c r="AE1082" s="43"/>
    </row>
    <row r="1083" spans="1:62" s="11" customFormat="1">
      <c r="A1083" s="26">
        <v>154</v>
      </c>
      <c r="B1083" s="26"/>
      <c r="C1083" s="7" t="s">
        <v>3</v>
      </c>
      <c r="D1083" s="36">
        <v>20.756784</v>
      </c>
      <c r="E1083" s="36">
        <v>8.3859300000000001</v>
      </c>
      <c r="F1083" s="33">
        <v>9.2607516999999997E-5</v>
      </c>
      <c r="G1083" s="36">
        <v>21.107334000000002</v>
      </c>
      <c r="H1083" s="36">
        <v>4.7061218</v>
      </c>
      <c r="I1083" s="36"/>
      <c r="J1083" s="32">
        <v>0.22296141</v>
      </c>
      <c r="K1083" s="32">
        <v>2.4751940000000001</v>
      </c>
      <c r="L1083" s="38"/>
      <c r="M1083" s="39">
        <f t="shared" si="305"/>
        <v>-1.5007565718241349</v>
      </c>
      <c r="N1083" s="39">
        <f t="shared" si="306"/>
        <v>0.90631877678718498</v>
      </c>
      <c r="O1083" s="10"/>
      <c r="P1083" s="47">
        <f>ABS(P1082/P1081)</f>
        <v>9.1475545016699335E-3</v>
      </c>
      <c r="Q1083" s="47">
        <f>ABS(Q1082/Q1081)</f>
        <v>4.0611135241384018E-3</v>
      </c>
      <c r="R1083" s="9"/>
      <c r="S1083" s="39"/>
      <c r="T1083" s="39"/>
      <c r="V1083" s="46"/>
      <c r="W1083" s="48"/>
      <c r="Y1083" s="48"/>
      <c r="Z1083" s="48"/>
      <c r="AB1083" s="48"/>
      <c r="AC1083" s="48"/>
      <c r="AE1083" s="48"/>
      <c r="AF1083" s="48"/>
      <c r="AM1083" s="48"/>
      <c r="AN1083" s="48"/>
      <c r="AR1083" s="49"/>
      <c r="BA1083" s="43"/>
      <c r="BB1083" s="43"/>
    </row>
    <row r="1084" spans="1:62" s="11" customFormat="1">
      <c r="A1084" s="26">
        <v>154</v>
      </c>
      <c r="B1084" s="26"/>
      <c r="C1084" s="7" t="s">
        <v>4</v>
      </c>
      <c r="D1084" s="36">
        <v>18.320267999999999</v>
      </c>
      <c r="E1084" s="36">
        <v>7.3916062</v>
      </c>
      <c r="F1084" s="33">
        <v>8.6938974999999994E-5</v>
      </c>
      <c r="G1084" s="36">
        <v>18.730875000000001</v>
      </c>
      <c r="H1084" s="36">
        <v>4.1732942</v>
      </c>
      <c r="I1084" s="36"/>
      <c r="J1084" s="32">
        <v>0.22280286999999999</v>
      </c>
      <c r="K1084" s="32">
        <v>2.4785254000000001</v>
      </c>
      <c r="L1084" s="38"/>
      <c r="M1084" s="39">
        <f t="shared" si="305"/>
        <v>-1.5014678895038951</v>
      </c>
      <c r="N1084" s="39">
        <f t="shared" si="306"/>
        <v>0.90766378655993174</v>
      </c>
      <c r="O1084" s="10"/>
      <c r="R1084" s="9"/>
      <c r="S1084" s="39"/>
      <c r="T1084" s="39"/>
      <c r="V1084" s="46"/>
      <c r="W1084" s="51"/>
      <c r="Y1084" s="51"/>
      <c r="Z1084" s="51"/>
      <c r="AB1084" s="51"/>
      <c r="AC1084" s="51"/>
      <c r="AE1084" s="51"/>
      <c r="AF1084" s="51"/>
      <c r="AK1084" s="52"/>
      <c r="AL1084" s="52"/>
      <c r="AM1084" s="53"/>
      <c r="AN1084" s="53"/>
      <c r="AO1084" s="53"/>
      <c r="AP1084" s="53"/>
      <c r="AQ1084" s="53"/>
    </row>
    <row r="1085" spans="1:62" s="11" customFormat="1">
      <c r="A1085" s="26">
        <v>154</v>
      </c>
      <c r="B1085" s="26"/>
      <c r="C1085" s="7" t="s">
        <v>5</v>
      </c>
      <c r="D1085" s="36">
        <v>16.210910999999999</v>
      </c>
      <c r="E1085" s="36">
        <v>6.5338022999999996</v>
      </c>
      <c r="F1085" s="33">
        <v>7.7454002E-5</v>
      </c>
      <c r="G1085" s="36">
        <v>16.614633000000001</v>
      </c>
      <c r="H1085" s="36">
        <v>3.6998172999999999</v>
      </c>
      <c r="I1085" s="36"/>
      <c r="J1085" s="32">
        <v>0.22268373</v>
      </c>
      <c r="K1085" s="32">
        <v>2.4810945000000002</v>
      </c>
      <c r="L1085" s="54"/>
      <c r="M1085" s="39">
        <f t="shared" si="305"/>
        <v>-1.5020027653131356</v>
      </c>
      <c r="N1085" s="39">
        <f t="shared" si="306"/>
        <v>0.90869979346432661</v>
      </c>
      <c r="O1085" s="10"/>
      <c r="R1085" s="9"/>
      <c r="S1085" s="39"/>
      <c r="T1085" s="39"/>
      <c r="V1085" s="46"/>
      <c r="W1085" s="51"/>
      <c r="Y1085" s="51"/>
      <c r="Z1085" s="51"/>
      <c r="AB1085" s="51"/>
      <c r="AC1085" s="51"/>
      <c r="AE1085" s="51"/>
      <c r="AF1085" s="51"/>
      <c r="AK1085" s="52"/>
      <c r="AL1085" s="52"/>
      <c r="AM1085" s="53"/>
      <c r="AN1085" s="53"/>
      <c r="AO1085" s="53"/>
      <c r="AP1085" s="53"/>
      <c r="AQ1085" s="53"/>
      <c r="AR1085" s="51"/>
      <c r="AS1085" s="51"/>
      <c r="AT1085" s="51"/>
      <c r="AU1085" s="51"/>
      <c r="AV1085" s="51"/>
      <c r="AW1085" s="51"/>
      <c r="AX1085" s="51"/>
      <c r="AY1085" s="51"/>
      <c r="AZ1085" s="51"/>
      <c r="BA1085" s="51"/>
      <c r="BB1085" s="51"/>
      <c r="BC1085" s="51"/>
      <c r="BD1085" s="51"/>
      <c r="BE1085" s="51"/>
      <c r="BF1085" s="51"/>
      <c r="BG1085" s="51"/>
      <c r="BH1085" s="51"/>
      <c r="BI1085" s="51"/>
      <c r="BJ1085" s="51"/>
    </row>
    <row r="1086" spans="1:62" s="11" customFormat="1">
      <c r="A1086" s="6"/>
      <c r="B1086" s="7"/>
      <c r="C1086" s="7"/>
      <c r="D1086" s="36"/>
      <c r="E1086" s="36"/>
      <c r="F1086" s="36"/>
      <c r="G1086" s="36"/>
      <c r="H1086" s="36"/>
      <c r="I1086" s="36"/>
      <c r="J1086" s="36"/>
      <c r="K1086" s="36"/>
      <c r="L1086" s="9"/>
      <c r="M1086" s="9"/>
      <c r="N1086" s="9"/>
      <c r="O1086" s="9"/>
      <c r="P1086" s="9"/>
      <c r="Q1086" s="9"/>
      <c r="R1086" s="9"/>
      <c r="S1086" s="56"/>
      <c r="T1086" s="56"/>
      <c r="V1086" s="9"/>
    </row>
    <row r="1087" spans="1:62" s="11" customFormat="1">
      <c r="A1087" s="26">
        <v>155</v>
      </c>
      <c r="B1087" s="31">
        <v>43676</v>
      </c>
      <c r="C1087" s="26" t="s">
        <v>0</v>
      </c>
      <c r="D1087" s="33">
        <v>6.7951595E-4</v>
      </c>
      <c r="E1087" s="32">
        <v>2.6671886000000002E-4</v>
      </c>
      <c r="F1087" s="33">
        <v>4.1749348000000002E-5</v>
      </c>
      <c r="G1087" s="32">
        <v>1.2777041E-3</v>
      </c>
      <c r="H1087" s="32">
        <v>2.7243553999999997E-4</v>
      </c>
      <c r="I1087" s="32"/>
      <c r="J1087" s="32"/>
      <c r="K1087" s="32"/>
      <c r="L1087" s="9"/>
      <c r="M1087" s="9"/>
      <c r="N1087" s="9"/>
      <c r="O1087" s="10"/>
      <c r="P1087" s="9"/>
      <c r="Q1087" s="9"/>
      <c r="R1087" s="9"/>
      <c r="S1087" s="39"/>
      <c r="T1087" s="39"/>
      <c r="V1087" s="40"/>
    </row>
    <row r="1088" spans="1:62" s="11" customFormat="1">
      <c r="A1088" s="26">
        <v>155</v>
      </c>
      <c r="B1088" s="26"/>
      <c r="C1088" s="7" t="s">
        <v>1</v>
      </c>
      <c r="D1088" s="36">
        <v>25.748593</v>
      </c>
      <c r="E1088" s="36">
        <v>10.422954000000001</v>
      </c>
      <c r="F1088" s="33">
        <v>1.1414832E-4</v>
      </c>
      <c r="G1088" s="36">
        <v>25.820753</v>
      </c>
      <c r="H1088" s="36">
        <v>5.7625961999999999</v>
      </c>
      <c r="I1088" s="36"/>
      <c r="J1088" s="32">
        <v>0.22317686</v>
      </c>
      <c r="K1088" s="32">
        <v>2.4703754</v>
      </c>
      <c r="L1088" s="38"/>
      <c r="M1088" s="39">
        <f>LN(J1088)</f>
        <v>-1.4997907276846101</v>
      </c>
      <c r="N1088" s="39">
        <f>LN(K1088)</f>
        <v>0.90437012289718532</v>
      </c>
      <c r="O1088" s="10"/>
      <c r="P1088" s="40">
        <f t="array" ref="P1088:Q1089">LINEST(M1088:M1092,N1088:N1092,TRUE,TRUE)</f>
        <v>-0.5071759108852667</v>
      </c>
      <c r="Q1088" s="40">
        <v>-1.0411116708798176</v>
      </c>
      <c r="R1088" s="9"/>
      <c r="S1088" s="41">
        <f>EXP(Q1088)*$S$4^P1088</f>
        <v>0.21777599709924056</v>
      </c>
      <c r="T1088" s="41">
        <f>S1088*SQRT(Q1089^2+(LN($S$4))^2*P1089^2+(P1088/$S$4)^2*$T$4^2-2*LN($S$4)*AVERAGE(N1088:N1092)*P1089^2)</f>
        <v>4.218882928732344E-5</v>
      </c>
      <c r="V1088" s="19"/>
      <c r="AN1088" s="42"/>
      <c r="AO1088" s="43"/>
      <c r="AP1088" s="43"/>
      <c r="AQ1088" s="43"/>
      <c r="AS1088" s="44"/>
      <c r="AT1088" s="45"/>
      <c r="AU1088" s="45"/>
      <c r="AV1088" s="45"/>
      <c r="AW1088" s="45"/>
      <c r="AX1088" s="45"/>
      <c r="AY1088" s="45"/>
      <c r="AZ1088" s="45"/>
      <c r="BA1088" s="45"/>
      <c r="BB1088" s="45"/>
    </row>
    <row r="1089" spans="1:62" s="11" customFormat="1">
      <c r="A1089" s="26">
        <v>155</v>
      </c>
      <c r="B1089" s="26"/>
      <c r="C1089" s="7" t="s">
        <v>2</v>
      </c>
      <c r="D1089" s="36">
        <v>22.428757999999998</v>
      </c>
      <c r="E1089" s="36">
        <v>9.0682095999999994</v>
      </c>
      <c r="F1089" s="33">
        <v>1.1072337E-4</v>
      </c>
      <c r="G1089" s="36">
        <v>22.673919999999999</v>
      </c>
      <c r="H1089" s="36">
        <v>5.0572270000000001</v>
      </c>
      <c r="I1089" s="36"/>
      <c r="J1089" s="32">
        <v>0.22304156</v>
      </c>
      <c r="K1089" s="32">
        <v>2.4733412000000001</v>
      </c>
      <c r="L1089" s="38"/>
      <c r="M1089" s="39">
        <f t="shared" ref="M1089:M1092" si="307">LN(J1089)</f>
        <v>-1.5003971571733186</v>
      </c>
      <c r="N1089" s="39">
        <f t="shared" ref="N1089:N1092" si="308">LN(K1089)</f>
        <v>0.90556994909911326</v>
      </c>
      <c r="O1089" s="10"/>
      <c r="P1089" s="40">
        <v>2.1577178400434601E-3</v>
      </c>
      <c r="Q1089" s="40">
        <v>1.9562727677800359E-3</v>
      </c>
      <c r="R1089" s="9"/>
      <c r="S1089" s="39"/>
      <c r="T1089" s="39"/>
      <c r="V1089" s="46"/>
      <c r="Y1089" s="43"/>
      <c r="AB1089" s="43"/>
      <c r="AE1089" s="43"/>
    </row>
    <row r="1090" spans="1:62" s="11" customFormat="1">
      <c r="A1090" s="26">
        <v>155</v>
      </c>
      <c r="B1090" s="26"/>
      <c r="C1090" s="7" t="s">
        <v>3</v>
      </c>
      <c r="D1090" s="36">
        <v>21.096337999999999</v>
      </c>
      <c r="E1090" s="36">
        <v>8.5211532999999999</v>
      </c>
      <c r="F1090" s="33">
        <v>1.0188115999999999E-4</v>
      </c>
      <c r="G1090" s="36">
        <v>21.440379</v>
      </c>
      <c r="H1090" s="36">
        <v>4.7797860999999999</v>
      </c>
      <c r="I1090" s="36"/>
      <c r="J1090" s="32">
        <v>0.22293382</v>
      </c>
      <c r="K1090" s="32">
        <v>2.4757623</v>
      </c>
      <c r="L1090" s="38"/>
      <c r="M1090" s="39">
        <f t="shared" si="307"/>
        <v>-1.5008803228677836</v>
      </c>
      <c r="N1090" s="39">
        <f t="shared" si="308"/>
        <v>0.90654834859839073</v>
      </c>
      <c r="O1090" s="10"/>
      <c r="P1090" s="47">
        <f>ABS(P1089/P1088)</f>
        <v>4.2543776108711498E-3</v>
      </c>
      <c r="Q1090" s="47">
        <f>ABS(Q1089/Q1088)</f>
        <v>1.8790229929195189E-3</v>
      </c>
      <c r="R1090" s="9"/>
      <c r="S1090" s="39"/>
      <c r="T1090" s="39"/>
      <c r="V1090" s="46"/>
      <c r="W1090" s="48"/>
      <c r="Y1090" s="48"/>
      <c r="Z1090" s="48"/>
      <c r="AB1090" s="48"/>
      <c r="AC1090" s="48"/>
      <c r="AE1090" s="48"/>
      <c r="AF1090" s="48"/>
      <c r="AM1090" s="48"/>
      <c r="AN1090" s="48"/>
      <c r="AR1090" s="49"/>
      <c r="BA1090" s="43"/>
      <c r="BB1090" s="43"/>
    </row>
    <row r="1091" spans="1:62" s="11" customFormat="1">
      <c r="A1091" s="26">
        <v>155</v>
      </c>
      <c r="B1091" s="26"/>
      <c r="C1091" s="7" t="s">
        <v>4</v>
      </c>
      <c r="D1091" s="36">
        <v>18.069451000000001</v>
      </c>
      <c r="E1091" s="36">
        <v>7.2891807000000002</v>
      </c>
      <c r="F1091" s="36">
        <v>8.7400315999999994E-5</v>
      </c>
      <c r="G1091" s="36">
        <v>18.458169000000002</v>
      </c>
      <c r="H1091" s="36">
        <v>4.1122363999999996</v>
      </c>
      <c r="I1091" s="36"/>
      <c r="J1091" s="36">
        <v>0.22278654000000001</v>
      </c>
      <c r="K1091" s="36">
        <v>2.478945</v>
      </c>
      <c r="L1091" s="38"/>
      <c r="M1091" s="39">
        <f t="shared" si="307"/>
        <v>-1.5015411856803338</v>
      </c>
      <c r="N1091" s="39">
        <f t="shared" si="308"/>
        <v>0.90783306644146244</v>
      </c>
      <c r="O1091" s="10"/>
      <c r="P1091" s="50"/>
      <c r="Q1091" s="50"/>
      <c r="R1091" s="9"/>
      <c r="S1091" s="39"/>
      <c r="T1091" s="39"/>
      <c r="V1091" s="46"/>
      <c r="W1091" s="51"/>
      <c r="Y1091" s="51"/>
      <c r="Z1091" s="51"/>
      <c r="AB1091" s="51"/>
      <c r="AC1091" s="51"/>
      <c r="AE1091" s="51"/>
      <c r="AF1091" s="51"/>
      <c r="AK1091" s="52"/>
      <c r="AL1091" s="52"/>
      <c r="AM1091" s="53"/>
      <c r="AN1091" s="53"/>
      <c r="AO1091" s="53"/>
      <c r="AP1091" s="53"/>
      <c r="AQ1091" s="53"/>
    </row>
    <row r="1092" spans="1:62" s="11" customFormat="1">
      <c r="A1092" s="26">
        <v>155</v>
      </c>
      <c r="B1092" s="26"/>
      <c r="C1092" s="7" t="s">
        <v>5</v>
      </c>
      <c r="D1092" s="36">
        <v>16.712302999999999</v>
      </c>
      <c r="E1092" s="36">
        <v>6.7347352999999996</v>
      </c>
      <c r="F1092" s="36">
        <v>7.1677023000000001E-5</v>
      </c>
      <c r="G1092" s="36">
        <v>17.112082000000001</v>
      </c>
      <c r="H1092" s="36">
        <v>3.8103132</v>
      </c>
      <c r="I1092" s="36"/>
      <c r="J1092" s="36">
        <v>0.22266773000000001</v>
      </c>
      <c r="K1092" s="36">
        <v>2.4815174999999998</v>
      </c>
      <c r="L1092" s="54"/>
      <c r="M1092" s="39">
        <f t="shared" si="307"/>
        <v>-1.5020746186759015</v>
      </c>
      <c r="N1092" s="39">
        <f t="shared" si="308"/>
        <v>0.9088702682066695</v>
      </c>
      <c r="O1092" s="10"/>
      <c r="R1092" s="9"/>
      <c r="S1092" s="39"/>
      <c r="T1092" s="39"/>
      <c r="V1092" s="46"/>
      <c r="W1092" s="51"/>
      <c r="Y1092" s="51"/>
      <c r="Z1092" s="51"/>
      <c r="AB1092" s="51"/>
      <c r="AC1092" s="51"/>
      <c r="AE1092" s="51"/>
      <c r="AF1092" s="51"/>
      <c r="AK1092" s="52"/>
      <c r="AL1092" s="52"/>
      <c r="AM1092" s="53"/>
      <c r="AN1092" s="53"/>
      <c r="AO1092" s="53"/>
      <c r="AP1092" s="53"/>
      <c r="AQ1092" s="53"/>
      <c r="AR1092" s="51"/>
      <c r="AS1092" s="51"/>
      <c r="AT1092" s="51"/>
      <c r="AU1092" s="51"/>
      <c r="AV1092" s="51"/>
      <c r="AW1092" s="51"/>
      <c r="AX1092" s="51"/>
      <c r="AY1092" s="51"/>
      <c r="AZ1092" s="51"/>
      <c r="BA1092" s="51"/>
      <c r="BB1092" s="51"/>
      <c r="BC1092" s="51"/>
      <c r="BD1092" s="51"/>
      <c r="BE1092" s="51"/>
      <c r="BF1092" s="51"/>
      <c r="BG1092" s="51"/>
      <c r="BH1092" s="51"/>
      <c r="BI1092" s="51"/>
      <c r="BJ1092" s="51"/>
    </row>
    <row r="1093" spans="1:62" s="11" customFormat="1">
      <c r="A1093" s="6"/>
      <c r="B1093" s="7"/>
      <c r="C1093" s="7"/>
      <c r="D1093" s="36"/>
      <c r="E1093" s="36"/>
      <c r="F1093" s="36"/>
      <c r="G1093" s="36"/>
      <c r="H1093" s="36"/>
      <c r="I1093" s="36"/>
      <c r="J1093" s="36"/>
      <c r="K1093" s="36"/>
      <c r="L1093" s="9"/>
      <c r="M1093" s="9"/>
      <c r="N1093" s="9"/>
      <c r="O1093" s="9"/>
      <c r="P1093" s="9"/>
      <c r="Q1093" s="9"/>
      <c r="R1093" s="9"/>
      <c r="S1093" s="56"/>
      <c r="T1093" s="56"/>
      <c r="V1093" s="9"/>
    </row>
    <row r="1094" spans="1:62" s="11" customFormat="1">
      <c r="A1094" s="26">
        <v>156</v>
      </c>
      <c r="B1094" s="31">
        <v>43676</v>
      </c>
      <c r="C1094" s="26" t="s">
        <v>0</v>
      </c>
      <c r="D1094" s="33">
        <v>6.7951595E-4</v>
      </c>
      <c r="E1094" s="32">
        <v>2.6671886000000002E-4</v>
      </c>
      <c r="F1094" s="33">
        <v>4.1749348000000002E-5</v>
      </c>
      <c r="G1094" s="32">
        <v>1.2777041E-3</v>
      </c>
      <c r="H1094" s="32">
        <v>2.7243553999999997E-4</v>
      </c>
      <c r="I1094" s="32"/>
      <c r="J1094" s="32"/>
      <c r="K1094" s="32"/>
      <c r="L1094" s="9"/>
      <c r="M1094" s="9"/>
      <c r="N1094" s="9"/>
      <c r="O1094" s="10"/>
      <c r="P1094" s="9"/>
      <c r="Q1094" s="9"/>
      <c r="R1094" s="9"/>
      <c r="S1094" s="39"/>
      <c r="T1094" s="39"/>
      <c r="V1094" s="40"/>
    </row>
    <row r="1095" spans="1:62" s="11" customFormat="1">
      <c r="A1095" s="26">
        <v>156</v>
      </c>
      <c r="B1095" s="26"/>
      <c r="C1095" s="7" t="s">
        <v>1</v>
      </c>
      <c r="D1095" s="36">
        <v>25.420662</v>
      </c>
      <c r="E1095" s="36">
        <v>10.288599</v>
      </c>
      <c r="F1095" s="36">
        <v>1.1812183999999999E-4</v>
      </c>
      <c r="G1095" s="36">
        <v>25.492923000000001</v>
      </c>
      <c r="H1095" s="36">
        <v>5.6889697999999997</v>
      </c>
      <c r="I1095" s="36"/>
      <c r="J1095" s="36">
        <v>0.22315879</v>
      </c>
      <c r="K1095" s="36">
        <v>2.4707610999999998</v>
      </c>
      <c r="L1095" s="38"/>
      <c r="M1095" s="39">
        <f>LN(J1095)</f>
        <v>-1.4998716981381686</v>
      </c>
      <c r="N1095" s="39">
        <f>LN(K1095)</f>
        <v>0.90452624082705158</v>
      </c>
      <c r="O1095" s="10"/>
      <c r="P1095" s="40">
        <f t="array" ref="P1095:Q1096">LINEST(M1095:M1099,N1095:N1099,TRUE,TRUE)</f>
        <v>-0.50584338570848308</v>
      </c>
      <c r="Q1095" s="40">
        <v>-1.0423146319740457</v>
      </c>
      <c r="R1095" s="9"/>
      <c r="S1095" s="41">
        <f>EXP(Q1095)*$S$4^P1095</f>
        <v>0.21779048179330404</v>
      </c>
      <c r="T1095" s="41">
        <f>S1095*SQRT(Q1096^2+(LN($S$4))^2*P1096^2+(P1095/$S$4)^2*$T$4^2-2*LN($S$4)*AVERAGE(N1095:N1099)*P1096^2)</f>
        <v>4.5298948485292666E-5</v>
      </c>
      <c r="V1095" s="19"/>
      <c r="AN1095" s="42"/>
      <c r="AO1095" s="43"/>
      <c r="AP1095" s="43"/>
      <c r="AQ1095" s="43"/>
      <c r="AS1095" s="44"/>
      <c r="AT1095" s="45"/>
      <c r="AU1095" s="45"/>
      <c r="AV1095" s="45"/>
      <c r="AW1095" s="45"/>
      <c r="AX1095" s="45"/>
      <c r="AY1095" s="45"/>
      <c r="AZ1095" s="45"/>
      <c r="BA1095" s="45"/>
      <c r="BB1095" s="45"/>
    </row>
    <row r="1096" spans="1:62" s="11" customFormat="1">
      <c r="A1096" s="26">
        <v>156</v>
      </c>
      <c r="B1096" s="26"/>
      <c r="C1096" s="7" t="s">
        <v>2</v>
      </c>
      <c r="D1096" s="36">
        <v>23.448207</v>
      </c>
      <c r="E1096" s="36">
        <v>9.4797501999999998</v>
      </c>
      <c r="F1096" s="36">
        <v>1.1124368E-4</v>
      </c>
      <c r="G1096" s="36">
        <v>23.686239</v>
      </c>
      <c r="H1096" s="36">
        <v>5.2828844000000004</v>
      </c>
      <c r="I1096" s="36"/>
      <c r="J1096" s="36">
        <v>0.22303590000000001</v>
      </c>
      <c r="K1096" s="36">
        <v>2.4735071</v>
      </c>
      <c r="L1096" s="38"/>
      <c r="M1096" s="39">
        <f t="shared" ref="M1096:M1099" si="309">LN(J1096)</f>
        <v>-1.5004225339318766</v>
      </c>
      <c r="N1096" s="39">
        <f t="shared" ref="N1096:N1099" si="310">LN(K1096)</f>
        <v>0.90563702210802766</v>
      </c>
      <c r="O1096" s="10"/>
      <c r="P1096" s="40">
        <v>2.7327187553796853E-3</v>
      </c>
      <c r="Q1096" s="40">
        <v>2.477958615361887E-3</v>
      </c>
      <c r="R1096" s="9"/>
      <c r="S1096" s="39"/>
      <c r="T1096" s="39"/>
      <c r="V1096" s="46"/>
      <c r="Y1096" s="43"/>
      <c r="AB1096" s="43"/>
      <c r="AE1096" s="43"/>
    </row>
    <row r="1097" spans="1:62" s="11" customFormat="1">
      <c r="A1097" s="26">
        <v>156</v>
      </c>
      <c r="B1097" s="26"/>
      <c r="C1097" s="7" t="s">
        <v>3</v>
      </c>
      <c r="D1097" s="36">
        <v>21.010746999999999</v>
      </c>
      <c r="E1097" s="36">
        <v>8.4856824999999994</v>
      </c>
      <c r="F1097" s="36">
        <v>9.3178436000000001E-5</v>
      </c>
      <c r="G1097" s="36">
        <v>21.341985999999999</v>
      </c>
      <c r="H1097" s="36">
        <v>4.7576340000000004</v>
      </c>
      <c r="I1097" s="36"/>
      <c r="J1097" s="36">
        <v>0.22292369000000001</v>
      </c>
      <c r="K1097" s="36">
        <v>2.4760227000000001</v>
      </c>
      <c r="L1097" s="38"/>
      <c r="M1097" s="39">
        <f t="shared" si="309"/>
        <v>-1.500925763394295</v>
      </c>
      <c r="N1097" s="39">
        <f t="shared" si="310"/>
        <v>0.90665352279324785</v>
      </c>
      <c r="O1097" s="10"/>
      <c r="P1097" s="47">
        <f>ABS(P1096/P1095)</f>
        <v>5.4023020416729293E-3</v>
      </c>
      <c r="Q1097" s="47">
        <f>ABS(Q1096/Q1095)</f>
        <v>2.3773614409200675E-3</v>
      </c>
      <c r="R1097" s="9"/>
      <c r="S1097" s="39"/>
      <c r="T1097" s="39"/>
      <c r="V1097" s="46"/>
      <c r="W1097" s="48"/>
      <c r="Y1097" s="48"/>
      <c r="Z1097" s="48"/>
      <c r="AB1097" s="48"/>
      <c r="AC1097" s="48"/>
      <c r="AE1097" s="48"/>
      <c r="AF1097" s="48"/>
      <c r="AM1097" s="48"/>
      <c r="AN1097" s="48"/>
      <c r="AR1097" s="49"/>
      <c r="BA1097" s="43"/>
      <c r="BB1097" s="43"/>
    </row>
    <row r="1098" spans="1:62" s="11" customFormat="1">
      <c r="A1098" s="26">
        <v>156</v>
      </c>
      <c r="B1098" s="26"/>
      <c r="C1098" s="7" t="s">
        <v>4</v>
      </c>
      <c r="D1098" s="36">
        <v>18.565705999999999</v>
      </c>
      <c r="E1098" s="36">
        <v>7.4883014000000001</v>
      </c>
      <c r="F1098" s="36">
        <v>8.9209048000000004E-5</v>
      </c>
      <c r="G1098" s="36">
        <v>18.954419999999999</v>
      </c>
      <c r="H1098" s="36">
        <v>4.2224975000000002</v>
      </c>
      <c r="I1098" s="36"/>
      <c r="J1098" s="36">
        <v>0.22277099</v>
      </c>
      <c r="K1098" s="36">
        <v>2.4792979000000002</v>
      </c>
      <c r="L1098" s="38"/>
      <c r="M1098" s="39">
        <f t="shared" si="309"/>
        <v>-1.5016109858698012</v>
      </c>
      <c r="N1098" s="39">
        <f t="shared" si="310"/>
        <v>0.90797541525644132</v>
      </c>
      <c r="O1098" s="10"/>
      <c r="P1098" s="50"/>
      <c r="Q1098" s="50"/>
      <c r="R1098" s="9"/>
      <c r="S1098" s="39"/>
      <c r="T1098" s="39"/>
      <c r="V1098" s="46"/>
      <c r="W1098" s="51"/>
      <c r="Y1098" s="51"/>
      <c r="Z1098" s="51"/>
      <c r="AB1098" s="51"/>
      <c r="AC1098" s="51"/>
      <c r="AE1098" s="51"/>
      <c r="AF1098" s="51"/>
      <c r="AK1098" s="52"/>
      <c r="AL1098" s="52"/>
      <c r="AM1098" s="53"/>
      <c r="AN1098" s="53"/>
      <c r="AO1098" s="53"/>
      <c r="AP1098" s="53"/>
      <c r="AQ1098" s="53"/>
    </row>
    <row r="1099" spans="1:62" s="11" customFormat="1">
      <c r="A1099" s="26">
        <v>156</v>
      </c>
      <c r="B1099" s="26"/>
      <c r="C1099" s="7" t="s">
        <v>5</v>
      </c>
      <c r="D1099" s="36">
        <v>16.414895000000001</v>
      </c>
      <c r="E1099" s="36">
        <v>6.6135552000000004</v>
      </c>
      <c r="F1099" s="36">
        <v>7.5791336000000006E-5</v>
      </c>
      <c r="G1099" s="36">
        <v>16.800360999999999</v>
      </c>
      <c r="H1099" s="36">
        <v>3.7405569000000001</v>
      </c>
      <c r="I1099" s="36"/>
      <c r="J1099" s="36">
        <v>0.22264717000000001</v>
      </c>
      <c r="K1099" s="36">
        <v>2.4820159999999998</v>
      </c>
      <c r="L1099" s="54"/>
      <c r="M1099" s="39">
        <f t="shared" si="309"/>
        <v>-1.5021669578274306</v>
      </c>
      <c r="N1099" s="39">
        <f t="shared" si="310"/>
        <v>0.90907113317581945</v>
      </c>
      <c r="O1099" s="10"/>
      <c r="R1099" s="9"/>
      <c r="S1099" s="39"/>
      <c r="T1099" s="39"/>
      <c r="V1099" s="46"/>
      <c r="W1099" s="51"/>
      <c r="Y1099" s="51"/>
      <c r="Z1099" s="51"/>
      <c r="AB1099" s="51"/>
      <c r="AC1099" s="51"/>
      <c r="AE1099" s="51"/>
      <c r="AF1099" s="51"/>
      <c r="AK1099" s="52"/>
      <c r="AL1099" s="52"/>
      <c r="AM1099" s="53"/>
      <c r="AN1099" s="53"/>
      <c r="AO1099" s="53"/>
      <c r="AP1099" s="53"/>
      <c r="AQ1099" s="53"/>
      <c r="AR1099" s="51"/>
      <c r="AS1099" s="51"/>
      <c r="AT1099" s="51"/>
      <c r="AU1099" s="51"/>
      <c r="AV1099" s="51"/>
      <c r="AW1099" s="51"/>
      <c r="AX1099" s="51"/>
      <c r="AY1099" s="51"/>
      <c r="AZ1099" s="51"/>
      <c r="BA1099" s="51"/>
      <c r="BB1099" s="51"/>
      <c r="BC1099" s="51"/>
      <c r="BD1099" s="51"/>
      <c r="BE1099" s="51"/>
      <c r="BF1099" s="51"/>
      <c r="BG1099" s="51"/>
      <c r="BH1099" s="51"/>
      <c r="BI1099" s="51"/>
      <c r="BJ1099" s="51"/>
    </row>
    <row r="1100" spans="1:62" s="11" customFormat="1">
      <c r="A1100" s="6"/>
      <c r="B1100" s="7"/>
      <c r="C1100" s="7"/>
      <c r="D1100" s="36"/>
      <c r="E1100" s="36"/>
      <c r="F1100" s="36"/>
      <c r="G1100" s="36"/>
      <c r="H1100" s="36"/>
      <c r="I1100" s="36"/>
      <c r="J1100" s="36"/>
      <c r="K1100" s="36"/>
      <c r="L1100" s="9"/>
      <c r="M1100" s="9"/>
      <c r="N1100" s="9"/>
      <c r="O1100" s="9"/>
      <c r="P1100" s="9"/>
      <c r="Q1100" s="9"/>
      <c r="R1100" s="9"/>
      <c r="S1100" s="56"/>
      <c r="T1100" s="56"/>
      <c r="V1100" s="9"/>
    </row>
    <row r="1101" spans="1:62" s="11" customFormat="1">
      <c r="A1101" s="26">
        <v>157</v>
      </c>
      <c r="B1101" s="31">
        <v>43677</v>
      </c>
      <c r="C1101" s="26" t="s">
        <v>0</v>
      </c>
      <c r="D1101" s="33">
        <v>6.7951595E-4</v>
      </c>
      <c r="E1101" s="32">
        <v>2.6671886000000002E-4</v>
      </c>
      <c r="F1101" s="33">
        <v>4.1749348000000002E-5</v>
      </c>
      <c r="G1101" s="32">
        <v>1.2777041E-3</v>
      </c>
      <c r="H1101" s="32">
        <v>2.7243553999999997E-4</v>
      </c>
      <c r="I1101" s="32"/>
      <c r="J1101" s="32"/>
      <c r="K1101" s="32"/>
      <c r="L1101" s="9"/>
      <c r="M1101" s="9"/>
      <c r="N1101" s="9"/>
      <c r="O1101" s="10"/>
      <c r="P1101" s="9"/>
      <c r="Q1101" s="9"/>
      <c r="R1101" s="9"/>
      <c r="S1101" s="39"/>
      <c r="T1101" s="39"/>
      <c r="V1101" s="40"/>
    </row>
    <row r="1102" spans="1:62" s="11" customFormat="1">
      <c r="A1102" s="26">
        <v>157</v>
      </c>
      <c r="B1102" s="26"/>
      <c r="C1102" s="7" t="s">
        <v>1</v>
      </c>
      <c r="D1102" s="36">
        <v>24.951999000000001</v>
      </c>
      <c r="E1102" s="36">
        <v>10.091621999999999</v>
      </c>
      <c r="F1102" s="33">
        <v>1.1556764E-4</v>
      </c>
      <c r="G1102" s="36">
        <v>26.686733</v>
      </c>
      <c r="H1102" s="36">
        <v>5.9509791999999999</v>
      </c>
      <c r="I1102" s="36"/>
      <c r="J1102" s="32">
        <v>0.22299374</v>
      </c>
      <c r="K1102" s="32">
        <v>2.4725499000000002</v>
      </c>
      <c r="L1102" s="38"/>
      <c r="M1102" s="39">
        <f>LN(J1102)</f>
        <v>-1.5006115796649162</v>
      </c>
      <c r="N1102" s="39">
        <f>LN(K1102)</f>
        <v>0.90524996631309862</v>
      </c>
      <c r="O1102" s="10"/>
      <c r="P1102" s="40">
        <f t="array" ref="P1102:Q1103">LINEST(M1102:M1106,N1102:N1106,TRUE,TRUE)</f>
        <v>-0.52192385840363875</v>
      </c>
      <c r="Q1102" s="40">
        <v>-1.0281366546631974</v>
      </c>
      <c r="R1102" s="9"/>
      <c r="S1102" s="41">
        <f>EXP(Q1102)*$S$4^P1102</f>
        <v>0.21754199931703622</v>
      </c>
      <c r="T1102" s="41">
        <f>S1102*SQRT(Q1103^2+(LN($S$4))^2*P1103^2+(P1102/$S$4)^2*$T$4^2-2*LN($S$4)*AVERAGE(N1102:N1106)*P1103^2)</f>
        <v>7.3598176788622555E-5</v>
      </c>
      <c r="V1102" s="19"/>
      <c r="AN1102" s="42"/>
      <c r="AO1102" s="43"/>
      <c r="AP1102" s="43"/>
      <c r="AQ1102" s="43"/>
      <c r="AS1102" s="44"/>
      <c r="AT1102" s="45"/>
      <c r="AU1102" s="45"/>
      <c r="AV1102" s="45"/>
      <c r="AW1102" s="45"/>
      <c r="AX1102" s="45"/>
      <c r="AY1102" s="45"/>
      <c r="AZ1102" s="45"/>
      <c r="BA1102" s="45"/>
      <c r="BB1102" s="45"/>
    </row>
    <row r="1103" spans="1:62" s="11" customFormat="1">
      <c r="A1103" s="26">
        <v>157</v>
      </c>
      <c r="B1103" s="26"/>
      <c r="C1103" s="7" t="s">
        <v>2</v>
      </c>
      <c r="D1103" s="58">
        <v>22.412324999999999</v>
      </c>
      <c r="E1103" s="36">
        <v>9.0583924000000007</v>
      </c>
      <c r="F1103" s="33">
        <v>1.0853198E-4</v>
      </c>
      <c r="G1103" s="36">
        <v>24.019348000000001</v>
      </c>
      <c r="H1103" s="36">
        <v>5.3543589000000003</v>
      </c>
      <c r="I1103" s="36"/>
      <c r="J1103" s="32">
        <v>0.22291859999999999</v>
      </c>
      <c r="K1103" s="32">
        <v>2.4742060000000001</v>
      </c>
      <c r="L1103" s="38"/>
      <c r="M1103" s="39">
        <f t="shared" ref="M1103:M1106" si="311">LN(J1103)</f>
        <v>-1.5009485965804437</v>
      </c>
      <c r="N1103" s="39">
        <f t="shared" ref="N1103:N1106" si="312">LN(K1103)</f>
        <v>0.90591953646992496</v>
      </c>
      <c r="O1103" s="10"/>
      <c r="P1103" s="40">
        <v>6.3145188989328534E-3</v>
      </c>
      <c r="Q1103" s="40">
        <v>5.7239163768030305E-3</v>
      </c>
      <c r="R1103" s="9"/>
      <c r="S1103" s="39"/>
      <c r="T1103" s="39"/>
      <c r="V1103" s="46"/>
      <c r="Y1103" s="43"/>
      <c r="AB1103" s="43"/>
      <c r="AE1103" s="43"/>
    </row>
    <row r="1104" spans="1:62" s="11" customFormat="1">
      <c r="A1104" s="26">
        <v>157</v>
      </c>
      <c r="B1104" s="26"/>
      <c r="C1104" s="7" t="s">
        <v>3</v>
      </c>
      <c r="D1104" s="36">
        <v>19.950824999999998</v>
      </c>
      <c r="E1104" s="36">
        <v>8.0592849999999991</v>
      </c>
      <c r="F1104" s="33">
        <v>9.6201722999999994E-5</v>
      </c>
      <c r="G1104" s="36">
        <v>21.409976</v>
      </c>
      <c r="H1104" s="36">
        <v>4.7713368999999997</v>
      </c>
      <c r="I1104" s="36"/>
      <c r="J1104" s="32">
        <v>0.22285579999999999</v>
      </c>
      <c r="K1104" s="32">
        <v>2.4755077000000001</v>
      </c>
      <c r="L1104" s="38"/>
      <c r="M1104" s="39">
        <f t="shared" si="311"/>
        <v>-1.5012303534530476</v>
      </c>
      <c r="N1104" s="39">
        <f t="shared" si="312"/>
        <v>0.90644550629723397</v>
      </c>
      <c r="O1104" s="10"/>
      <c r="P1104" s="47">
        <f>ABS(P1103/P1102)</f>
        <v>1.2098544255567278E-2</v>
      </c>
      <c r="Q1104" s="47">
        <f>ABS(Q1103/Q1102)</f>
        <v>5.5672719680226771E-3</v>
      </c>
      <c r="R1104" s="9"/>
      <c r="S1104" s="39"/>
      <c r="T1104" s="39"/>
      <c r="V1104" s="46"/>
      <c r="W1104" s="48"/>
      <c r="Y1104" s="48"/>
      <c r="Z1104" s="48"/>
      <c r="AB1104" s="48"/>
      <c r="AC1104" s="48"/>
      <c r="AE1104" s="48"/>
      <c r="AF1104" s="48"/>
      <c r="AM1104" s="48"/>
      <c r="AN1104" s="48"/>
      <c r="AR1104" s="49"/>
      <c r="BA1104" s="43"/>
      <c r="BB1104" s="43"/>
    </row>
    <row r="1105" spans="1:62" s="11" customFormat="1">
      <c r="A1105" s="26">
        <v>157</v>
      </c>
      <c r="B1105" s="26"/>
      <c r="C1105" s="7" t="s">
        <v>4</v>
      </c>
      <c r="D1105" s="36">
        <v>17.093112999999999</v>
      </c>
      <c r="E1105" s="36">
        <v>6.9007025999999998</v>
      </c>
      <c r="F1105" s="33">
        <v>8.9520694000000002E-5</v>
      </c>
      <c r="G1105" s="36">
        <v>18.368793</v>
      </c>
      <c r="H1105" s="36">
        <v>4.0922225000000001</v>
      </c>
      <c r="I1105" s="36"/>
      <c r="J1105" s="32">
        <v>0.22278121000000001</v>
      </c>
      <c r="K1105" s="32">
        <v>2.4770108999999998</v>
      </c>
      <c r="L1105" s="38"/>
      <c r="M1105" s="39">
        <f t="shared" si="311"/>
        <v>-1.5015651102125749</v>
      </c>
      <c r="N1105" s="39">
        <f t="shared" si="312"/>
        <v>0.90705255098199733</v>
      </c>
      <c r="O1105" s="10"/>
      <c r="P1105" s="50"/>
      <c r="Q1105" s="50"/>
      <c r="R1105" s="9"/>
      <c r="S1105" s="39"/>
      <c r="T1105" s="39"/>
      <c r="V1105" s="46"/>
      <c r="W1105" s="51"/>
      <c r="Y1105" s="51"/>
      <c r="Z1105" s="51"/>
      <c r="AB1105" s="51"/>
      <c r="AC1105" s="51"/>
      <c r="AE1105" s="51"/>
      <c r="AF1105" s="51"/>
      <c r="AK1105" s="52"/>
      <c r="AL1105" s="52"/>
      <c r="AM1105" s="53"/>
      <c r="AN1105" s="53"/>
      <c r="AO1105" s="53"/>
      <c r="AP1105" s="53"/>
      <c r="AQ1105" s="53"/>
    </row>
    <row r="1106" spans="1:62" s="11" customFormat="1">
      <c r="A1106" s="26">
        <v>157</v>
      </c>
      <c r="B1106" s="26"/>
      <c r="C1106" s="7" t="s">
        <v>5</v>
      </c>
      <c r="D1106" s="36">
        <v>14.448544999999999</v>
      </c>
      <c r="E1106" s="36">
        <v>5.8294204000000001</v>
      </c>
      <c r="F1106" s="33">
        <v>6.3741914000000005E-5</v>
      </c>
      <c r="G1106" s="36">
        <v>15.546151999999999</v>
      </c>
      <c r="H1106" s="36">
        <v>3.4623487000000002</v>
      </c>
      <c r="I1106" s="36"/>
      <c r="J1106" s="32">
        <v>0.22271421</v>
      </c>
      <c r="K1106" s="32">
        <v>2.4785558000000001</v>
      </c>
      <c r="L1106" s="54"/>
      <c r="M1106" s="39">
        <f t="shared" si="311"/>
        <v>-1.5018658989412454</v>
      </c>
      <c r="N1106" s="39">
        <f t="shared" si="312"/>
        <v>0.90767605184217104</v>
      </c>
      <c r="O1106" s="10"/>
      <c r="R1106" s="9"/>
      <c r="S1106" s="39"/>
      <c r="T1106" s="39"/>
      <c r="V1106" s="46"/>
      <c r="W1106" s="51"/>
      <c r="Y1106" s="51"/>
      <c r="Z1106" s="51"/>
      <c r="AB1106" s="51"/>
      <c r="AC1106" s="51"/>
      <c r="AE1106" s="51"/>
      <c r="AF1106" s="51"/>
      <c r="AK1106" s="52"/>
      <c r="AL1106" s="52"/>
      <c r="AM1106" s="53"/>
      <c r="AN1106" s="53"/>
      <c r="AO1106" s="53"/>
      <c r="AP1106" s="53"/>
      <c r="AQ1106" s="53"/>
      <c r="AR1106" s="51"/>
      <c r="AS1106" s="51"/>
      <c r="AT1106" s="51"/>
      <c r="AU1106" s="51"/>
      <c r="AV1106" s="51"/>
      <c r="AW1106" s="51"/>
      <c r="AX1106" s="51"/>
      <c r="AY1106" s="51"/>
      <c r="AZ1106" s="51"/>
      <c r="BA1106" s="51"/>
      <c r="BB1106" s="51"/>
      <c r="BC1106" s="51"/>
      <c r="BD1106" s="51"/>
      <c r="BE1106" s="51"/>
      <c r="BF1106" s="51"/>
      <c r="BG1106" s="51"/>
      <c r="BH1106" s="51"/>
      <c r="BI1106" s="51"/>
      <c r="BJ1106" s="51"/>
    </row>
    <row r="1107" spans="1:62" s="11" customFormat="1">
      <c r="A1107" s="6"/>
      <c r="B1107" s="7"/>
      <c r="C1107" s="7"/>
      <c r="D1107" s="36"/>
      <c r="E1107" s="36"/>
      <c r="F1107" s="36"/>
      <c r="G1107" s="36"/>
      <c r="H1107" s="36"/>
      <c r="I1107" s="36"/>
      <c r="J1107" s="36"/>
      <c r="K1107" s="36"/>
      <c r="L1107" s="9"/>
      <c r="M1107" s="9"/>
      <c r="N1107" s="9"/>
      <c r="O1107" s="9"/>
      <c r="P1107" s="9"/>
      <c r="Q1107" s="9"/>
      <c r="R1107" s="9"/>
      <c r="S1107" s="56"/>
      <c r="T1107" s="56"/>
      <c r="V1107" s="9"/>
    </row>
    <row r="1108" spans="1:62" s="11" customFormat="1">
      <c r="A1108" s="26">
        <v>158</v>
      </c>
      <c r="B1108" s="31">
        <v>43678</v>
      </c>
      <c r="C1108" s="26" t="s">
        <v>0</v>
      </c>
      <c r="D1108" s="33">
        <v>9.3085067000000003E-4</v>
      </c>
      <c r="E1108" s="32">
        <v>3.6969815000000001E-4</v>
      </c>
      <c r="F1108" s="33">
        <v>4.8444318000000002E-5</v>
      </c>
      <c r="G1108" s="32">
        <v>9.3858462999999999E-4</v>
      </c>
      <c r="H1108" s="32">
        <v>2.0709280999999999E-4</v>
      </c>
      <c r="I1108" s="32"/>
      <c r="J1108" s="32"/>
      <c r="K1108" s="32"/>
      <c r="L1108" s="9"/>
      <c r="M1108" s="9"/>
      <c r="N1108" s="9"/>
      <c r="O1108" s="10"/>
      <c r="P1108" s="9"/>
      <c r="Q1108" s="9"/>
      <c r="R1108" s="9"/>
      <c r="S1108" s="39"/>
      <c r="T1108" s="39"/>
      <c r="V1108" s="40"/>
    </row>
    <row r="1109" spans="1:62" s="11" customFormat="1">
      <c r="A1109" s="26">
        <v>158</v>
      </c>
      <c r="B1109" s="26"/>
      <c r="C1109" s="7" t="s">
        <v>1</v>
      </c>
      <c r="D1109" s="57">
        <v>31.754887</v>
      </c>
      <c r="E1109" s="57">
        <v>12.852885000000001</v>
      </c>
      <c r="F1109" s="57">
        <v>-1.1501341999999999E-4</v>
      </c>
      <c r="G1109" s="57">
        <v>31.159291</v>
      </c>
      <c r="H1109" s="57">
        <v>6.9530304000000003</v>
      </c>
      <c r="I1109" s="57"/>
      <c r="J1109" s="57">
        <v>0.2231447</v>
      </c>
      <c r="K1109" s="57">
        <v>2.4706435999999998</v>
      </c>
      <c r="L1109" s="38"/>
      <c r="M1109" s="39">
        <f>LN(J1109)</f>
        <v>-1.4999348390291558</v>
      </c>
      <c r="N1109" s="39">
        <f>LN(K1109)</f>
        <v>0.90447868349987204</v>
      </c>
      <c r="O1109" s="10"/>
      <c r="P1109" s="40">
        <f t="array" ref="P1109:Q1110">LINEST(M1109:M1113,N1109:N1113,TRUE,TRUE)</f>
        <v>-0.50456949087330261</v>
      </c>
      <c r="Q1109" s="40">
        <v>-1.043553412540301</v>
      </c>
      <c r="R1109" s="9"/>
      <c r="S1109" s="41">
        <f>EXP(Q1109)*$S$4^P1109</f>
        <v>0.21778500099623294</v>
      </c>
      <c r="T1109" s="41">
        <f>S1109*SQRT(Q1110^2+(LN($S$4))^2*P1110^2+(P1109/$S$4)^2*$T$4^2-2*LN($S$4)*AVERAGE(N1109:N1113)*P1110^2)</f>
        <v>4.2538128527810301E-5</v>
      </c>
      <c r="V1109" s="19"/>
      <c r="AN1109" s="42"/>
      <c r="AO1109" s="43"/>
      <c r="AP1109" s="43"/>
      <c r="AQ1109" s="43"/>
      <c r="AS1109" s="44"/>
      <c r="AT1109" s="45"/>
      <c r="AU1109" s="45"/>
      <c r="AV1109" s="45"/>
      <c r="AW1109" s="45"/>
      <c r="AX1109" s="45"/>
      <c r="AY1109" s="45"/>
      <c r="AZ1109" s="45"/>
      <c r="BA1109" s="45"/>
      <c r="BB1109" s="45"/>
    </row>
    <row r="1110" spans="1:62" s="11" customFormat="1">
      <c r="A1110" s="26">
        <v>158</v>
      </c>
      <c r="B1110" s="26"/>
      <c r="C1110" s="7" t="s">
        <v>2</v>
      </c>
      <c r="D1110" s="57">
        <v>27.862414999999999</v>
      </c>
      <c r="E1110" s="57">
        <v>11.262231999999999</v>
      </c>
      <c r="F1110" s="57">
        <v>-1.116141E-4</v>
      </c>
      <c r="G1110" s="57">
        <v>27.768550000000001</v>
      </c>
      <c r="H1110" s="57">
        <v>6.1923300000000001</v>
      </c>
      <c r="I1110" s="57"/>
      <c r="J1110" s="57">
        <v>0.22299796</v>
      </c>
      <c r="K1110" s="57">
        <v>2.4739691000000001</v>
      </c>
      <c r="L1110" s="38"/>
      <c r="M1110" s="39">
        <f t="shared" ref="M1110:M1113" si="313">LN(J1110)</f>
        <v>-1.5005926555459241</v>
      </c>
      <c r="N1110" s="39">
        <f t="shared" ref="N1110:N1113" si="314">LN(K1110)</f>
        <v>0.90582378399738983</v>
      </c>
      <c r="O1110" s="10"/>
      <c r="P1110" s="40">
        <v>2.2677647370978305E-3</v>
      </c>
      <c r="Q1110" s="40">
        <v>2.0566802214763064E-3</v>
      </c>
      <c r="R1110" s="9"/>
      <c r="S1110" s="39"/>
      <c r="T1110" s="39"/>
      <c r="V1110" s="46"/>
      <c r="Y1110" s="43"/>
      <c r="AB1110" s="43"/>
      <c r="AE1110" s="43"/>
    </row>
    <row r="1111" spans="1:62" s="11" customFormat="1">
      <c r="A1111" s="26">
        <v>158</v>
      </c>
      <c r="B1111" s="26"/>
      <c r="C1111" s="7" t="s">
        <v>3</v>
      </c>
      <c r="D1111" s="57">
        <v>25.943369000000001</v>
      </c>
      <c r="E1111" s="57">
        <v>10.476516</v>
      </c>
      <c r="F1111" s="57">
        <v>-1.2373951000000001E-4</v>
      </c>
      <c r="G1111" s="57">
        <v>26.070139000000001</v>
      </c>
      <c r="H1111" s="57">
        <v>5.8107236000000002</v>
      </c>
      <c r="I1111" s="57"/>
      <c r="J1111" s="57">
        <v>0.22288801</v>
      </c>
      <c r="K1111" s="57">
        <v>2.4763394000000001</v>
      </c>
      <c r="L1111" s="38"/>
      <c r="M1111" s="39">
        <f t="shared" si="313"/>
        <v>-1.5010858309747384</v>
      </c>
      <c r="N1111" s="39">
        <f t="shared" si="314"/>
        <v>0.90678142135722062</v>
      </c>
      <c r="O1111" s="10"/>
      <c r="P1111" s="47">
        <f>ABS(P1110/P1109)</f>
        <v>4.4944547344168816E-3</v>
      </c>
      <c r="Q1111" s="47">
        <f>ABS(Q1110/Q1109)</f>
        <v>1.9708432714237133E-3</v>
      </c>
      <c r="R1111" s="9"/>
      <c r="S1111" s="39"/>
      <c r="T1111" s="39"/>
      <c r="V1111" s="46"/>
      <c r="W1111" s="48"/>
      <c r="Y1111" s="48"/>
      <c r="Z1111" s="48"/>
      <c r="AB1111" s="48"/>
      <c r="AC1111" s="48"/>
      <c r="AE1111" s="48"/>
      <c r="AF1111" s="48"/>
      <c r="AM1111" s="48"/>
      <c r="AN1111" s="48"/>
      <c r="AR1111" s="49"/>
      <c r="BA1111" s="43"/>
      <c r="BB1111" s="43"/>
    </row>
    <row r="1112" spans="1:62" s="11" customFormat="1">
      <c r="A1112" s="26">
        <v>158</v>
      </c>
      <c r="B1112" s="26"/>
      <c r="C1112" s="7" t="s">
        <v>4</v>
      </c>
      <c r="D1112" s="57">
        <v>23.423649000000001</v>
      </c>
      <c r="E1112" s="57">
        <v>9.448188</v>
      </c>
      <c r="F1112" s="57">
        <v>-1.4055356000000001E-4</v>
      </c>
      <c r="G1112" s="57">
        <v>23.712077000000001</v>
      </c>
      <c r="H1112" s="57">
        <v>5.2820742000000003</v>
      </c>
      <c r="I1112" s="57"/>
      <c r="J1112" s="57">
        <v>0.22275876999999999</v>
      </c>
      <c r="K1112" s="57">
        <v>2.4791694</v>
      </c>
      <c r="L1112" s="38"/>
      <c r="M1112" s="39">
        <f t="shared" si="313"/>
        <v>-1.5016658419135505</v>
      </c>
      <c r="N1112" s="39">
        <f t="shared" si="314"/>
        <v>0.90792358472403911</v>
      </c>
      <c r="O1112" s="10"/>
      <c r="R1112" s="9"/>
      <c r="S1112" s="39"/>
      <c r="T1112" s="39"/>
      <c r="V1112" s="46"/>
      <c r="W1112" s="51"/>
      <c r="Y1112" s="51"/>
      <c r="Z1112" s="51"/>
      <c r="AB1112" s="51"/>
      <c r="AC1112" s="51"/>
      <c r="AE1112" s="51"/>
      <c r="AF1112" s="51"/>
      <c r="AK1112" s="52"/>
      <c r="AL1112" s="52"/>
      <c r="AM1112" s="53"/>
      <c r="AN1112" s="53"/>
      <c r="AO1112" s="53"/>
      <c r="AP1112" s="53"/>
      <c r="AQ1112" s="53"/>
    </row>
    <row r="1113" spans="1:62" s="11" customFormat="1">
      <c r="A1113" s="26">
        <v>158</v>
      </c>
      <c r="B1113" s="26"/>
      <c r="C1113" s="7" t="s">
        <v>5</v>
      </c>
      <c r="D1113" s="57">
        <v>19.731278</v>
      </c>
      <c r="E1113" s="57">
        <v>7.9456375000000001</v>
      </c>
      <c r="F1113" s="57">
        <v>-1.4590345999999999E-4</v>
      </c>
      <c r="G1113" s="57">
        <v>20.116627999999999</v>
      </c>
      <c r="H1113" s="57">
        <v>4.4774041999999996</v>
      </c>
      <c r="I1113" s="57"/>
      <c r="J1113" s="57">
        <v>0.22257228000000001</v>
      </c>
      <c r="K1113" s="57">
        <v>2.4832841999999999</v>
      </c>
      <c r="L1113" s="54"/>
      <c r="M1113" s="39">
        <f t="shared" si="313"/>
        <v>-1.502503376196872</v>
      </c>
      <c r="N1113" s="39">
        <f t="shared" si="314"/>
        <v>0.90958195829272881</v>
      </c>
      <c r="O1113" s="10"/>
      <c r="R1113" s="9"/>
      <c r="S1113" s="39"/>
      <c r="T1113" s="39"/>
      <c r="V1113" s="46"/>
      <c r="W1113" s="51"/>
      <c r="Y1113" s="51"/>
      <c r="Z1113" s="51"/>
      <c r="AB1113" s="51"/>
      <c r="AC1113" s="51"/>
      <c r="AE1113" s="51"/>
      <c r="AF1113" s="51"/>
      <c r="AK1113" s="52"/>
      <c r="AL1113" s="52"/>
      <c r="AM1113" s="53"/>
      <c r="AN1113" s="53"/>
      <c r="AO1113" s="53"/>
      <c r="AP1113" s="53"/>
      <c r="AQ1113" s="53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  <c r="BI1113" s="51"/>
      <c r="BJ1113" s="51"/>
    </row>
    <row r="1114" spans="1:62" s="11" customFormat="1">
      <c r="A1114" s="6"/>
      <c r="B1114" s="7"/>
      <c r="C1114" s="7"/>
      <c r="D1114" s="36"/>
      <c r="E1114" s="36"/>
      <c r="F1114" s="36"/>
      <c r="G1114" s="36"/>
      <c r="H1114" s="36"/>
      <c r="I1114" s="36"/>
      <c r="J1114" s="36"/>
      <c r="K1114" s="36"/>
      <c r="L1114" s="9"/>
      <c r="M1114" s="9"/>
      <c r="N1114" s="9"/>
      <c r="O1114" s="9"/>
      <c r="P1114" s="9"/>
      <c r="Q1114" s="9"/>
      <c r="R1114" s="9"/>
      <c r="S1114" s="56"/>
      <c r="T1114" s="56"/>
      <c r="V1114" s="9"/>
    </row>
    <row r="1115" spans="1:62" s="11" customFormat="1">
      <c r="A1115" s="26">
        <v>159</v>
      </c>
      <c r="B1115" s="31">
        <v>43678</v>
      </c>
      <c r="C1115" s="26" t="s">
        <v>0</v>
      </c>
      <c r="D1115" s="33">
        <v>9.3085067000000003E-4</v>
      </c>
      <c r="E1115" s="32">
        <v>3.6969815000000001E-4</v>
      </c>
      <c r="F1115" s="33">
        <v>4.8444318000000002E-5</v>
      </c>
      <c r="G1115" s="32">
        <v>9.3858462999999999E-4</v>
      </c>
      <c r="H1115" s="32">
        <v>2.0709280999999999E-4</v>
      </c>
      <c r="I1115" s="32"/>
      <c r="J1115" s="32"/>
      <c r="K1115" s="32"/>
      <c r="L1115" s="9"/>
      <c r="M1115" s="9"/>
      <c r="N1115" s="9"/>
      <c r="O1115" s="10"/>
      <c r="P1115" s="9"/>
      <c r="Q1115" s="9"/>
      <c r="R1115" s="9"/>
      <c r="S1115" s="39"/>
      <c r="T1115" s="39"/>
      <c r="V1115" s="40"/>
    </row>
    <row r="1116" spans="1:62" s="11" customFormat="1">
      <c r="A1116" s="26">
        <v>159</v>
      </c>
      <c r="B1116" s="26"/>
      <c r="C1116" s="7" t="s">
        <v>1</v>
      </c>
      <c r="D1116" s="36">
        <v>32.280658000000003</v>
      </c>
      <c r="E1116" s="36">
        <v>13.075483</v>
      </c>
      <c r="F1116" s="33">
        <v>4.3221013000000001E-5</v>
      </c>
      <c r="G1116" s="36">
        <v>32.234368000000003</v>
      </c>
      <c r="H1116" s="36">
        <v>7.1949398000000002</v>
      </c>
      <c r="I1116" s="36"/>
      <c r="J1116" s="32">
        <v>0.22320699999999999</v>
      </c>
      <c r="K1116" s="32">
        <v>2.4687961999999999</v>
      </c>
      <c r="L1116" s="38"/>
      <c r="M1116" s="39">
        <f>LN(J1116)</f>
        <v>-1.4996556869595903</v>
      </c>
      <c r="N1116" s="39">
        <f>LN(K1116)</f>
        <v>0.9037306634162422</v>
      </c>
      <c r="O1116" s="10"/>
      <c r="P1116" s="40">
        <f t="array" ref="P1116:Q1117">LINEST(M1116:M1120,N1116:N1120,TRUE,TRUE)</f>
        <v>-0.50351508748559826</v>
      </c>
      <c r="Q1116" s="40">
        <v>-1.0445994451845233</v>
      </c>
      <c r="R1116" s="9"/>
      <c r="S1116" s="41">
        <f>EXP(Q1116)*$S$4^P1116</f>
        <v>0.21777595808040628</v>
      </c>
      <c r="T1116" s="41">
        <f>S1116*SQRT(Q1117^2+(LN($S$4))^2*P1117^2+(P1116/$S$4)^2*$T$4^2-2*LN($S$4)*AVERAGE(N1116:N1120)*P1117^2)</f>
        <v>5.6277561524528518E-5</v>
      </c>
      <c r="V1116" s="19"/>
      <c r="AN1116" s="42"/>
      <c r="AO1116" s="43"/>
      <c r="AP1116" s="43"/>
      <c r="AQ1116" s="43"/>
      <c r="AS1116" s="44"/>
      <c r="AT1116" s="45"/>
      <c r="AU1116" s="45"/>
      <c r="AV1116" s="45"/>
      <c r="AW1116" s="45"/>
      <c r="AX1116" s="45"/>
      <c r="AY1116" s="45"/>
      <c r="AZ1116" s="45"/>
      <c r="BA1116" s="45"/>
      <c r="BB1116" s="45"/>
    </row>
    <row r="1117" spans="1:62" s="11" customFormat="1">
      <c r="A1117" s="26">
        <v>159</v>
      </c>
      <c r="B1117" s="26"/>
      <c r="C1117" s="7" t="s">
        <v>2</v>
      </c>
      <c r="D1117" s="36">
        <v>29.677462999999999</v>
      </c>
      <c r="E1117" s="36">
        <v>12.009427000000001</v>
      </c>
      <c r="F1117" s="33">
        <v>3.3680231999999997E-5</v>
      </c>
      <c r="G1117" s="36">
        <v>29.968662999999999</v>
      </c>
      <c r="H1117" s="36">
        <v>6.6860963</v>
      </c>
      <c r="I1117" s="36"/>
      <c r="J1117" s="32">
        <v>0.22310288</v>
      </c>
      <c r="K1117" s="32">
        <v>2.4711812000000002</v>
      </c>
      <c r="L1117" s="38"/>
      <c r="M1117" s="39">
        <f t="shared" ref="M1117:M1120" si="315">LN(J1117)</f>
        <v>-1.5001222686175579</v>
      </c>
      <c r="N1117" s="39">
        <f t="shared" ref="N1117:N1120" si="316">LN(K1117)</f>
        <v>0.90469625495328376</v>
      </c>
      <c r="O1117" s="10"/>
      <c r="P1117" s="40">
        <v>4.2456545388860874E-3</v>
      </c>
      <c r="Q1117" s="40">
        <v>3.846049690472472E-3</v>
      </c>
      <c r="R1117" s="9"/>
      <c r="S1117" s="39"/>
      <c r="T1117" s="39"/>
      <c r="V1117" s="46"/>
      <c r="Y1117" s="43"/>
      <c r="AB1117" s="43"/>
      <c r="AE1117" s="43"/>
    </row>
    <row r="1118" spans="1:62" s="11" customFormat="1">
      <c r="A1118" s="26">
        <v>159</v>
      </c>
      <c r="B1118" s="26"/>
      <c r="C1118" s="7" t="s">
        <v>3</v>
      </c>
      <c r="D1118" s="36">
        <v>26.426093999999999</v>
      </c>
      <c r="E1118" s="36">
        <v>10.681507999999999</v>
      </c>
      <c r="F1118" s="33">
        <v>-9.9475804000000003E-7</v>
      </c>
      <c r="G1118" s="36">
        <v>26.937501000000001</v>
      </c>
      <c r="H1118" s="36">
        <v>6.0064440000000001</v>
      </c>
      <c r="I1118" s="36"/>
      <c r="J1118" s="32">
        <v>0.22297700000000001</v>
      </c>
      <c r="K1118" s="32">
        <v>2.4740039999999999</v>
      </c>
      <c r="L1118" s="38"/>
      <c r="M1118" s="39">
        <f t="shared" si="315"/>
        <v>-1.5006866518546649</v>
      </c>
      <c r="N1118" s="39">
        <f t="shared" si="316"/>
        <v>0.90583789078386379</v>
      </c>
      <c r="O1118" s="10"/>
      <c r="P1118" s="47">
        <f>ABS(P1117/P1116)</f>
        <v>8.4320304284973852E-3</v>
      </c>
      <c r="Q1118" s="47">
        <f>ABS(Q1117/Q1116)</f>
        <v>3.6818415979467485E-3</v>
      </c>
      <c r="R1118" s="9"/>
      <c r="S1118" s="39"/>
      <c r="T1118" s="39"/>
      <c r="V1118" s="46"/>
      <c r="W1118" s="48"/>
      <c r="Y1118" s="48"/>
      <c r="Z1118" s="48"/>
      <c r="AB1118" s="48"/>
      <c r="AC1118" s="48"/>
      <c r="AE1118" s="48"/>
      <c r="AF1118" s="48"/>
      <c r="AM1118" s="48"/>
      <c r="AN1118" s="48"/>
      <c r="AR1118" s="49"/>
      <c r="BA1118" s="43"/>
      <c r="BB1118" s="43"/>
    </row>
    <row r="1119" spans="1:62" s="11" customFormat="1">
      <c r="A1119" s="26">
        <v>159</v>
      </c>
      <c r="B1119" s="26"/>
      <c r="C1119" s="7" t="s">
        <v>4</v>
      </c>
      <c r="D1119" s="36">
        <v>23.858768999999999</v>
      </c>
      <c r="E1119" s="36">
        <v>9.6333251999999998</v>
      </c>
      <c r="F1119" s="33">
        <v>-2.6154960999999999E-5</v>
      </c>
      <c r="G1119" s="36">
        <v>24.482672000000001</v>
      </c>
      <c r="H1119" s="36">
        <v>5.4560336999999999</v>
      </c>
      <c r="I1119" s="36"/>
      <c r="J1119" s="32">
        <v>0.22285279</v>
      </c>
      <c r="K1119" s="32">
        <v>2.4766933999999998</v>
      </c>
      <c r="L1119" s="38"/>
      <c r="M1119" s="39">
        <f t="shared" si="315"/>
        <v>-1.5012438600359026</v>
      </c>
      <c r="N1119" s="39">
        <f t="shared" si="316"/>
        <v>0.90692436408136434</v>
      </c>
      <c r="O1119" s="10"/>
      <c r="P1119" s="50"/>
      <c r="Q1119" s="50"/>
      <c r="R1119" s="9"/>
      <c r="S1119" s="39"/>
      <c r="T1119" s="39"/>
      <c r="V1119" s="46"/>
      <c r="W1119" s="51"/>
      <c r="Y1119" s="51"/>
      <c r="Z1119" s="51"/>
      <c r="AB1119" s="51"/>
      <c r="AC1119" s="51"/>
      <c r="AE1119" s="51"/>
      <c r="AF1119" s="51"/>
      <c r="AK1119" s="52"/>
      <c r="AL1119" s="52"/>
      <c r="AM1119" s="53"/>
      <c r="AN1119" s="53"/>
      <c r="AO1119" s="53"/>
      <c r="AP1119" s="53"/>
      <c r="AQ1119" s="53"/>
    </row>
    <row r="1120" spans="1:62" s="11" customFormat="1">
      <c r="A1120" s="26">
        <v>159</v>
      </c>
      <c r="B1120" s="26"/>
      <c r="C1120" s="7" t="s">
        <v>5</v>
      </c>
      <c r="D1120" s="36">
        <v>20.705881999999999</v>
      </c>
      <c r="E1120" s="36">
        <v>8.3496535000000005</v>
      </c>
      <c r="F1120" s="33">
        <v>-7.1995628000000002E-5</v>
      </c>
      <c r="G1120" s="36">
        <v>21.351745999999999</v>
      </c>
      <c r="H1120" s="36">
        <v>4.7551582999999997</v>
      </c>
      <c r="I1120" s="36"/>
      <c r="J1120" s="32">
        <v>0.22270566999999999</v>
      </c>
      <c r="K1120" s="32">
        <v>2.4798532999999998</v>
      </c>
      <c r="L1120" s="54"/>
      <c r="M1120" s="39">
        <f t="shared" si="315"/>
        <v>-1.501904244782482</v>
      </c>
      <c r="N1120" s="39">
        <f t="shared" si="316"/>
        <v>0.90819940520146325</v>
      </c>
      <c r="O1120" s="10"/>
      <c r="R1120" s="9"/>
      <c r="S1120" s="39"/>
      <c r="T1120" s="39"/>
      <c r="V1120" s="46"/>
      <c r="W1120" s="51"/>
      <c r="Y1120" s="51"/>
      <c r="Z1120" s="51"/>
      <c r="AB1120" s="51"/>
      <c r="AC1120" s="51"/>
      <c r="AE1120" s="51"/>
      <c r="AF1120" s="51"/>
      <c r="AK1120" s="52"/>
      <c r="AL1120" s="52"/>
      <c r="AM1120" s="53"/>
      <c r="AN1120" s="53"/>
      <c r="AO1120" s="53"/>
      <c r="AP1120" s="53"/>
      <c r="AQ1120" s="53"/>
      <c r="AR1120" s="51"/>
      <c r="AS1120" s="51"/>
      <c r="AT1120" s="51"/>
      <c r="AU1120" s="51"/>
      <c r="AV1120" s="51"/>
      <c r="AW1120" s="51"/>
      <c r="AX1120" s="51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51"/>
      <c r="BI1120" s="51"/>
      <c r="BJ1120" s="51"/>
    </row>
    <row r="1121" spans="1:62" s="11" customFormat="1">
      <c r="A1121" s="6"/>
      <c r="B1121" s="7"/>
      <c r="C1121" s="7"/>
      <c r="D1121" s="36"/>
      <c r="E1121" s="36"/>
      <c r="F1121" s="36"/>
      <c r="G1121" s="36"/>
      <c r="H1121" s="36"/>
      <c r="I1121" s="36"/>
      <c r="J1121" s="36"/>
      <c r="K1121" s="36"/>
      <c r="L1121" s="9"/>
      <c r="M1121" s="9"/>
      <c r="N1121" s="9"/>
      <c r="O1121" s="9"/>
      <c r="P1121" s="9"/>
      <c r="Q1121" s="9"/>
      <c r="R1121" s="9"/>
      <c r="S1121" s="56"/>
      <c r="T1121" s="56"/>
      <c r="V1121" s="9"/>
    </row>
    <row r="1122" spans="1:62" s="11" customFormat="1">
      <c r="A1122" s="26">
        <v>160</v>
      </c>
      <c r="B1122" s="31">
        <v>43678</v>
      </c>
      <c r="C1122" s="26" t="s">
        <v>0</v>
      </c>
      <c r="D1122" s="33">
        <v>9.3085067000000003E-4</v>
      </c>
      <c r="E1122" s="32">
        <v>3.6969815000000001E-4</v>
      </c>
      <c r="F1122" s="33">
        <v>4.8444318000000002E-5</v>
      </c>
      <c r="G1122" s="32">
        <v>9.3858462999999999E-4</v>
      </c>
      <c r="H1122" s="32">
        <v>2.0709280999999999E-4</v>
      </c>
      <c r="I1122" s="32"/>
      <c r="J1122" s="32"/>
      <c r="K1122" s="32"/>
      <c r="L1122" s="9"/>
      <c r="M1122" s="9"/>
      <c r="N1122" s="9"/>
      <c r="O1122" s="10"/>
      <c r="P1122" s="9"/>
      <c r="Q1122" s="9"/>
      <c r="R1122" s="9"/>
      <c r="S1122" s="39"/>
      <c r="T1122" s="39"/>
      <c r="V1122" s="40"/>
    </row>
    <row r="1123" spans="1:62" s="11" customFormat="1">
      <c r="A1123" s="26">
        <v>160</v>
      </c>
      <c r="B1123" s="26"/>
      <c r="C1123" s="7" t="s">
        <v>1</v>
      </c>
      <c r="D1123" s="36">
        <v>32.463361999999996</v>
      </c>
      <c r="E1123" s="36">
        <v>13.143345</v>
      </c>
      <c r="F1123" s="33">
        <v>-4.4687722999999999E-5</v>
      </c>
      <c r="G1123" s="36">
        <v>32.212674</v>
      </c>
      <c r="H1123" s="36">
        <v>7.1887637</v>
      </c>
      <c r="I1123" s="36"/>
      <c r="J1123" s="32">
        <v>0.22316564</v>
      </c>
      <c r="K1123" s="32">
        <v>2.4699485999999999</v>
      </c>
      <c r="L1123" s="38"/>
      <c r="M1123" s="39">
        <f>LN(J1123)</f>
        <v>-1.4998410029776972</v>
      </c>
      <c r="N1123" s="39">
        <f>LN(K1123)</f>
        <v>0.9041973407067615</v>
      </c>
      <c r="O1123" s="10"/>
      <c r="P1123" s="40">
        <f t="array" ref="P1123:Q1124">LINEST(M1123:M1127,N1123:N1127,TRUE,TRUE)</f>
        <v>-0.50110561605707515</v>
      </c>
      <c r="Q1123" s="40">
        <v>-1.0467362502400117</v>
      </c>
      <c r="R1123" s="9"/>
      <c r="S1123" s="41">
        <f>EXP(Q1123)*$S$4^P1123</f>
        <v>0.21781051128949028</v>
      </c>
      <c r="T1123" s="41">
        <f>S1123*SQRT(Q1124^2+(LN($S$4))^2*P1124^2+(P1123/$S$4)^2*$T$4^2-2*LN($S$4)*AVERAGE(N1123:N1127)*P1124^2)</f>
        <v>3.9394509894014871E-5</v>
      </c>
      <c r="V1123" s="19"/>
      <c r="AN1123" s="42"/>
      <c r="AO1123" s="43"/>
      <c r="AP1123" s="43"/>
      <c r="AQ1123" s="43"/>
      <c r="AS1123" s="44"/>
      <c r="AT1123" s="45"/>
      <c r="AU1123" s="45"/>
      <c r="AV1123" s="45"/>
      <c r="AW1123" s="45"/>
      <c r="AX1123" s="45"/>
      <c r="AY1123" s="45"/>
      <c r="AZ1123" s="45"/>
      <c r="BA1123" s="45"/>
      <c r="BB1123" s="45"/>
    </row>
    <row r="1124" spans="1:62" s="11" customFormat="1">
      <c r="A1124" s="26">
        <v>160</v>
      </c>
      <c r="B1124" s="26"/>
      <c r="C1124" s="7" t="s">
        <v>2</v>
      </c>
      <c r="D1124" s="36">
        <v>28.879428999999998</v>
      </c>
      <c r="E1124" s="36">
        <v>11.678561</v>
      </c>
      <c r="F1124" s="33">
        <v>-4.5420065E-5</v>
      </c>
      <c r="G1124" s="36">
        <v>29.038329000000001</v>
      </c>
      <c r="H1124" s="36">
        <v>6.4766196999999996</v>
      </c>
      <c r="I1124" s="36"/>
      <c r="J1124" s="32">
        <v>0.22303695000000001</v>
      </c>
      <c r="K1124" s="32">
        <v>2.4728591999999998</v>
      </c>
      <c r="L1124" s="38"/>
      <c r="M1124" s="39">
        <f t="shared" ref="M1124:M1127" si="317">LN(J1124)</f>
        <v>-1.5004178261806651</v>
      </c>
      <c r="N1124" s="39">
        <f t="shared" ref="N1124:N1127" si="318">LN(K1124)</f>
        <v>0.90537505202153989</v>
      </c>
      <c r="O1124" s="10"/>
      <c r="P1124" s="40">
        <v>1.6341332262784828E-3</v>
      </c>
      <c r="Q1124" s="40">
        <v>1.4812095253335684E-3</v>
      </c>
      <c r="R1124" s="9"/>
      <c r="S1124" s="39"/>
      <c r="T1124" s="39"/>
      <c r="V1124" s="46"/>
      <c r="Y1124" s="43"/>
      <c r="AB1124" s="43"/>
      <c r="AE1124" s="43"/>
    </row>
    <row r="1125" spans="1:62" s="11" customFormat="1">
      <c r="A1125" s="26">
        <v>160</v>
      </c>
      <c r="B1125" s="26"/>
      <c r="C1125" s="7" t="s">
        <v>3</v>
      </c>
      <c r="D1125" s="36">
        <v>27.072064000000001</v>
      </c>
      <c r="E1125" s="36">
        <v>10.938701</v>
      </c>
      <c r="F1125" s="33">
        <v>-6.4614698000000004E-5</v>
      </c>
      <c r="G1125" s="36">
        <v>27.382947999999999</v>
      </c>
      <c r="H1125" s="36">
        <v>6.1048741</v>
      </c>
      <c r="I1125" s="36"/>
      <c r="J1125" s="32">
        <v>0.22294421</v>
      </c>
      <c r="K1125" s="32">
        <v>2.4748915999999999</v>
      </c>
      <c r="L1125" s="38"/>
      <c r="M1125" s="39">
        <f t="shared" si="317"/>
        <v>-1.5008337181942952</v>
      </c>
      <c r="N1125" s="39">
        <f t="shared" si="318"/>
        <v>0.90619659708169609</v>
      </c>
      <c r="O1125" s="10"/>
      <c r="P1125" s="47">
        <f>ABS(P1124/P1123)</f>
        <v>3.2610555019051265E-3</v>
      </c>
      <c r="Q1125" s="47">
        <f>ABS(Q1124/Q1123)</f>
        <v>1.4150742605827723E-3</v>
      </c>
      <c r="R1125" s="9"/>
      <c r="S1125" s="39"/>
      <c r="T1125" s="39"/>
      <c r="V1125" s="46"/>
      <c r="W1125" s="48"/>
      <c r="Y1125" s="48"/>
      <c r="Z1125" s="48"/>
      <c r="AB1125" s="48"/>
      <c r="AC1125" s="48"/>
      <c r="AE1125" s="48"/>
      <c r="AF1125" s="48"/>
      <c r="AM1125" s="48"/>
      <c r="AN1125" s="48"/>
      <c r="AR1125" s="49"/>
      <c r="BA1125" s="43"/>
      <c r="BB1125" s="43"/>
    </row>
    <row r="1126" spans="1:62" s="11" customFormat="1">
      <c r="A1126" s="26">
        <v>160</v>
      </c>
      <c r="B1126" s="26"/>
      <c r="C1126" s="7" t="s">
        <v>4</v>
      </c>
      <c r="D1126" s="36">
        <v>23.262703999999999</v>
      </c>
      <c r="E1126" s="36">
        <v>9.3864557000000008</v>
      </c>
      <c r="F1126" s="33">
        <v>-9.7745839999999998E-5</v>
      </c>
      <c r="G1126" s="36">
        <v>23.74485</v>
      </c>
      <c r="H1126" s="36">
        <v>5.2900795</v>
      </c>
      <c r="I1126" s="36"/>
      <c r="J1126" s="32">
        <v>0.22278832000000001</v>
      </c>
      <c r="K1126" s="32">
        <v>2.4783295000000001</v>
      </c>
      <c r="L1126" s="38"/>
      <c r="M1126" s="39">
        <f t="shared" si="317"/>
        <v>-1.5015331960015623</v>
      </c>
      <c r="N1126" s="39">
        <f t="shared" si="318"/>
        <v>0.90758474450441307</v>
      </c>
      <c r="O1126" s="10"/>
      <c r="P1126" s="50"/>
      <c r="Q1126" s="50"/>
      <c r="R1126" s="9"/>
      <c r="S1126" s="39"/>
      <c r="T1126" s="39"/>
      <c r="V1126" s="46"/>
      <c r="W1126" s="51"/>
      <c r="Y1126" s="51"/>
      <c r="Z1126" s="51"/>
      <c r="AB1126" s="51"/>
      <c r="AC1126" s="51"/>
      <c r="AE1126" s="51"/>
      <c r="AF1126" s="51"/>
      <c r="AK1126" s="52"/>
      <c r="AL1126" s="52"/>
      <c r="AM1126" s="53"/>
      <c r="AN1126" s="53"/>
      <c r="AO1126" s="53"/>
      <c r="AP1126" s="53"/>
      <c r="AQ1126" s="53"/>
    </row>
    <row r="1127" spans="1:62" s="11" customFormat="1">
      <c r="A1127" s="26">
        <v>160</v>
      </c>
      <c r="B1127" s="26"/>
      <c r="C1127" s="7" t="s">
        <v>5</v>
      </c>
      <c r="D1127" s="36">
        <v>20.913537999999999</v>
      </c>
      <c r="E1127" s="36">
        <v>8.4288702000000004</v>
      </c>
      <c r="F1127" s="33">
        <v>-1.0710298999999999E-4</v>
      </c>
      <c r="G1127" s="36">
        <v>21.446370999999999</v>
      </c>
      <c r="H1127" s="36">
        <v>4.775245</v>
      </c>
      <c r="I1127" s="36"/>
      <c r="J1127" s="32">
        <v>0.22265976000000001</v>
      </c>
      <c r="K1127" s="32">
        <v>2.4811808000000002</v>
      </c>
      <c r="L1127" s="54"/>
      <c r="M1127" s="39">
        <f t="shared" si="317"/>
        <v>-1.5021104125587399</v>
      </c>
      <c r="N1127" s="39">
        <f t="shared" si="318"/>
        <v>0.90873457589568774</v>
      </c>
      <c r="O1127" s="10"/>
      <c r="R1127" s="9"/>
      <c r="S1127" s="39"/>
      <c r="T1127" s="39"/>
      <c r="V1127" s="46"/>
      <c r="W1127" s="51"/>
      <c r="Y1127" s="51"/>
      <c r="Z1127" s="51"/>
      <c r="AB1127" s="51"/>
      <c r="AC1127" s="51"/>
      <c r="AE1127" s="51"/>
      <c r="AF1127" s="51"/>
      <c r="AK1127" s="52"/>
      <c r="AL1127" s="52"/>
      <c r="AM1127" s="53"/>
      <c r="AN1127" s="53"/>
      <c r="AO1127" s="53"/>
      <c r="AP1127" s="53"/>
      <c r="AQ1127" s="53"/>
      <c r="AR1127" s="51"/>
      <c r="AS1127" s="51"/>
      <c r="AT1127" s="51"/>
      <c r="AU1127" s="51"/>
      <c r="AV1127" s="51"/>
      <c r="AW1127" s="51"/>
      <c r="AX1127" s="51"/>
      <c r="AY1127" s="51"/>
      <c r="AZ1127" s="51"/>
      <c r="BA1127" s="51"/>
      <c r="BB1127" s="51"/>
      <c r="BC1127" s="51"/>
      <c r="BD1127" s="51"/>
      <c r="BE1127" s="51"/>
      <c r="BF1127" s="51"/>
      <c r="BG1127" s="51"/>
      <c r="BH1127" s="51"/>
      <c r="BI1127" s="51"/>
      <c r="BJ1127" s="51"/>
    </row>
    <row r="1128" spans="1:62" s="11" customFormat="1">
      <c r="A1128" s="6"/>
      <c r="B1128" s="7"/>
      <c r="C1128" s="7"/>
      <c r="D1128" s="36"/>
      <c r="E1128" s="36"/>
      <c r="F1128" s="36"/>
      <c r="G1128" s="36"/>
      <c r="H1128" s="36"/>
      <c r="I1128" s="36"/>
      <c r="J1128" s="36"/>
      <c r="K1128" s="36"/>
      <c r="L1128" s="9"/>
      <c r="M1128" s="9"/>
      <c r="N1128" s="9"/>
      <c r="O1128" s="9"/>
      <c r="P1128" s="9"/>
      <c r="Q1128" s="9"/>
      <c r="R1128" s="9"/>
      <c r="S1128" s="56"/>
      <c r="T1128" s="56"/>
      <c r="V1128" s="9"/>
    </row>
    <row r="1129" spans="1:62" s="11" customFormat="1">
      <c r="A1129" s="26">
        <v>161</v>
      </c>
      <c r="B1129" s="31">
        <v>43678</v>
      </c>
      <c r="C1129" s="26" t="s">
        <v>0</v>
      </c>
      <c r="D1129" s="33">
        <v>9.3085067000000003E-4</v>
      </c>
      <c r="E1129" s="32">
        <v>3.6969815000000001E-4</v>
      </c>
      <c r="F1129" s="33">
        <v>4.8444318000000002E-5</v>
      </c>
      <c r="G1129" s="32">
        <v>9.3858462999999999E-4</v>
      </c>
      <c r="H1129" s="32">
        <v>2.0709280999999999E-4</v>
      </c>
      <c r="I1129" s="32"/>
      <c r="J1129" s="32"/>
      <c r="K1129" s="32"/>
      <c r="L1129" s="9"/>
      <c r="M1129" s="9"/>
      <c r="N1129" s="9"/>
      <c r="O1129" s="10"/>
      <c r="P1129" s="9"/>
      <c r="Q1129" s="9"/>
      <c r="R1129" s="9"/>
      <c r="S1129" s="39"/>
      <c r="T1129" s="39"/>
      <c r="V1129" s="40"/>
    </row>
    <row r="1130" spans="1:62" s="11" customFormat="1">
      <c r="A1130" s="26">
        <v>161</v>
      </c>
      <c r="B1130" s="26"/>
      <c r="C1130" s="7" t="s">
        <v>1</v>
      </c>
      <c r="D1130" s="36">
        <v>31.758405</v>
      </c>
      <c r="E1130" s="36">
        <v>12.853094</v>
      </c>
      <c r="F1130" s="33">
        <v>-7.1646283000000006E-5</v>
      </c>
      <c r="G1130" s="36">
        <v>31.433395000000001</v>
      </c>
      <c r="H1130" s="36">
        <v>7.0136906999999997</v>
      </c>
      <c r="I1130" s="36"/>
      <c r="J1130" s="32">
        <v>0.22312868</v>
      </c>
      <c r="K1130" s="32">
        <v>2.4708762000000002</v>
      </c>
      <c r="L1130" s="38"/>
      <c r="M1130" s="39">
        <f>LN(J1130)</f>
        <v>-1.5000066335870426</v>
      </c>
      <c r="N1130" s="39">
        <f>LN(K1130)</f>
        <v>0.90457282457775345</v>
      </c>
      <c r="O1130" s="10"/>
      <c r="P1130" s="40">
        <f t="array" ref="P1130:Q1131">LINEST(M1130:M1134,N1130:N1134,TRUE,TRUE)</f>
        <v>-0.50360779298072633</v>
      </c>
      <c r="Q1130" s="40">
        <v>-1.0444474669937307</v>
      </c>
      <c r="R1130" s="9"/>
      <c r="S1130" s="41">
        <f>EXP(Q1130)*$S$4^P1130</f>
        <v>0.21778982202410838</v>
      </c>
      <c r="T1130" s="41">
        <f>S1130*SQRT(Q1131^2+(LN($S$4))^2*P1131^2+(P1130/$S$4)^2*$T$4^2-2*LN($S$4)*AVERAGE(N1130:N1134)*P1131^2)</f>
        <v>5.0956233952255265E-5</v>
      </c>
      <c r="V1130" s="19"/>
      <c r="AN1130" s="42"/>
      <c r="AO1130" s="43"/>
      <c r="AP1130" s="43"/>
      <c r="AQ1130" s="43"/>
      <c r="AS1130" s="44"/>
      <c r="AT1130" s="45"/>
      <c r="AU1130" s="45"/>
      <c r="AV1130" s="45"/>
      <c r="AW1130" s="45"/>
      <c r="AX1130" s="45"/>
      <c r="AY1130" s="45"/>
      <c r="AZ1130" s="45"/>
      <c r="BA1130" s="45"/>
      <c r="BB1130" s="45"/>
    </row>
    <row r="1131" spans="1:62" s="11" customFormat="1">
      <c r="A1131" s="26">
        <v>161</v>
      </c>
      <c r="B1131" s="26"/>
      <c r="C1131" s="7" t="s">
        <v>2</v>
      </c>
      <c r="D1131" s="36">
        <v>29.240434</v>
      </c>
      <c r="E1131" s="36">
        <v>11.821160000000001</v>
      </c>
      <c r="F1131" s="33">
        <v>-8.2714201000000004E-5</v>
      </c>
      <c r="G1131" s="36">
        <v>29.289598999999999</v>
      </c>
      <c r="H1131" s="36">
        <v>6.5318189999999996</v>
      </c>
      <c r="I1131" s="36"/>
      <c r="J1131" s="32">
        <v>0.22300814999999999</v>
      </c>
      <c r="K1131" s="32">
        <v>2.4735668999999998</v>
      </c>
      <c r="L1131" s="38"/>
      <c r="M1131" s="39">
        <f t="shared" ref="M1131:M1134" si="319">LN(J1131)</f>
        <v>-1.5005469611046449</v>
      </c>
      <c r="N1131" s="39">
        <f t="shared" ref="N1131:N1134" si="320">LN(K1131)</f>
        <v>0.90566119801483758</v>
      </c>
      <c r="O1131" s="10"/>
      <c r="P1131" s="40">
        <v>3.6168874171963418E-3</v>
      </c>
      <c r="Q1131" s="40">
        <v>3.2800791347417E-3</v>
      </c>
      <c r="R1131" s="9"/>
      <c r="S1131" s="39"/>
      <c r="T1131" s="39"/>
      <c r="V1131" s="46"/>
      <c r="Y1131" s="43"/>
      <c r="AB1131" s="43"/>
      <c r="AE1131" s="43"/>
    </row>
    <row r="1132" spans="1:62" s="11" customFormat="1">
      <c r="A1132" s="26">
        <v>161</v>
      </c>
      <c r="B1132" s="26"/>
      <c r="C1132" s="7" t="s">
        <v>3</v>
      </c>
      <c r="D1132" s="36">
        <v>25.928692999999999</v>
      </c>
      <c r="E1132" s="36">
        <v>10.470006</v>
      </c>
      <c r="F1132" s="33">
        <v>-9.4106993E-5</v>
      </c>
      <c r="G1132" s="36">
        <v>26.225847999999999</v>
      </c>
      <c r="H1132" s="36">
        <v>5.8452384999999998</v>
      </c>
      <c r="I1132" s="36"/>
      <c r="J1132" s="32">
        <v>0.22288076000000001</v>
      </c>
      <c r="K1132" s="32">
        <v>2.4764738999999998</v>
      </c>
      <c r="L1132" s="38"/>
      <c r="M1132" s="39">
        <f t="shared" si="319"/>
        <v>-1.501118359049779</v>
      </c>
      <c r="N1132" s="39">
        <f t="shared" si="320"/>
        <v>0.9068357339233869</v>
      </c>
      <c r="O1132" s="10"/>
      <c r="P1132" s="47">
        <f>ABS(P1131/P1130)</f>
        <v>7.1819528363310384E-3</v>
      </c>
      <c r="Q1132" s="47">
        <f>ABS(Q1131/Q1130)</f>
        <v>3.1404922108556263E-3</v>
      </c>
      <c r="R1132" s="9"/>
      <c r="S1132" s="39"/>
      <c r="T1132" s="39"/>
      <c r="V1132" s="46"/>
      <c r="W1132" s="48"/>
      <c r="Y1132" s="48"/>
      <c r="Z1132" s="48"/>
      <c r="AB1132" s="48"/>
      <c r="AC1132" s="48"/>
      <c r="AE1132" s="48"/>
      <c r="AF1132" s="48"/>
      <c r="AM1132" s="48"/>
      <c r="AN1132" s="48"/>
      <c r="AR1132" s="49"/>
      <c r="BA1132" s="43"/>
      <c r="BB1132" s="43"/>
    </row>
    <row r="1133" spans="1:62" s="11" customFormat="1">
      <c r="A1133" s="26">
        <v>161</v>
      </c>
      <c r="B1133" s="26"/>
      <c r="C1133" s="7" t="s">
        <v>4</v>
      </c>
      <c r="D1133" s="36">
        <v>23.284192999999998</v>
      </c>
      <c r="E1133" s="36">
        <v>9.3910491</v>
      </c>
      <c r="F1133" s="33">
        <v>-1.0475719E-4</v>
      </c>
      <c r="G1133" s="36">
        <v>23.722259999999999</v>
      </c>
      <c r="H1133" s="36">
        <v>5.2840001000000001</v>
      </c>
      <c r="I1133" s="36"/>
      <c r="J1133" s="32">
        <v>0.22274438999999999</v>
      </c>
      <c r="K1133" s="32">
        <v>2.4794052999999998</v>
      </c>
      <c r="L1133" s="38"/>
      <c r="M1133" s="39">
        <f t="shared" si="319"/>
        <v>-1.5017303981335557</v>
      </c>
      <c r="N1133" s="39">
        <f t="shared" si="320"/>
        <v>0.90801873303356351</v>
      </c>
      <c r="O1133" s="10"/>
      <c r="P1133" s="50"/>
      <c r="Q1133" s="50"/>
      <c r="R1133" s="9"/>
      <c r="S1133" s="39"/>
      <c r="T1133" s="39"/>
      <c r="V1133" s="46"/>
      <c r="W1133" s="51"/>
      <c r="Y1133" s="51"/>
      <c r="Z1133" s="51"/>
      <c r="AB1133" s="51"/>
      <c r="AC1133" s="51"/>
      <c r="AE1133" s="51"/>
      <c r="AF1133" s="51"/>
      <c r="AK1133" s="52"/>
      <c r="AL1133" s="52"/>
      <c r="AM1133" s="53"/>
      <c r="AN1133" s="53"/>
      <c r="AO1133" s="53"/>
      <c r="AP1133" s="53"/>
      <c r="AQ1133" s="53"/>
    </row>
    <row r="1134" spans="1:62" s="11" customFormat="1">
      <c r="A1134" s="26">
        <v>161</v>
      </c>
      <c r="B1134" s="26"/>
      <c r="C1134" s="7" t="s">
        <v>5</v>
      </c>
      <c r="D1134" s="36">
        <v>20.436595000000001</v>
      </c>
      <c r="E1134" s="36">
        <v>8.2319990999999995</v>
      </c>
      <c r="F1134" s="33">
        <v>-1.3251667000000001E-4</v>
      </c>
      <c r="G1134" s="36">
        <v>20.923496</v>
      </c>
      <c r="H1134" s="36">
        <v>4.6575319000000004</v>
      </c>
      <c r="I1134" s="36"/>
      <c r="J1134" s="32">
        <v>0.22259803</v>
      </c>
      <c r="K1134" s="32">
        <v>2.4825808</v>
      </c>
      <c r="L1134" s="54"/>
      <c r="M1134" s="39">
        <f t="shared" si="319"/>
        <v>-1.50238769013493</v>
      </c>
      <c r="N1134" s="39">
        <f t="shared" si="320"/>
        <v>0.90929866424236527</v>
      </c>
      <c r="O1134" s="10"/>
      <c r="R1134" s="9"/>
      <c r="S1134" s="39"/>
      <c r="T1134" s="39"/>
      <c r="V1134" s="46"/>
      <c r="W1134" s="51"/>
      <c r="Y1134" s="51"/>
      <c r="Z1134" s="51"/>
      <c r="AB1134" s="51"/>
      <c r="AC1134" s="51"/>
      <c r="AE1134" s="51"/>
      <c r="AF1134" s="51"/>
      <c r="AK1134" s="52"/>
      <c r="AL1134" s="52"/>
      <c r="AM1134" s="53"/>
      <c r="AN1134" s="53"/>
      <c r="AO1134" s="53"/>
      <c r="AP1134" s="53"/>
      <c r="AQ1134" s="53"/>
      <c r="AR1134" s="51"/>
      <c r="AS1134" s="51"/>
      <c r="AT1134" s="51"/>
      <c r="AU1134" s="51"/>
      <c r="AV1134" s="51"/>
      <c r="AW1134" s="51"/>
      <c r="AX1134" s="51"/>
      <c r="AY1134" s="51"/>
      <c r="AZ1134" s="51"/>
      <c r="BA1134" s="51"/>
      <c r="BB1134" s="51"/>
      <c r="BC1134" s="51"/>
      <c r="BD1134" s="51"/>
      <c r="BE1134" s="51"/>
      <c r="BF1134" s="51"/>
      <c r="BG1134" s="51"/>
      <c r="BH1134" s="51"/>
      <c r="BI1134" s="51"/>
      <c r="BJ1134" s="51"/>
    </row>
    <row r="1135" spans="1:62" s="11" customFormat="1">
      <c r="A1135" s="6"/>
      <c r="B1135" s="7"/>
      <c r="C1135" s="7"/>
      <c r="D1135" s="36"/>
      <c r="E1135" s="36"/>
      <c r="F1135" s="36"/>
      <c r="G1135" s="36"/>
      <c r="H1135" s="36"/>
      <c r="I1135" s="36"/>
      <c r="J1135" s="36"/>
      <c r="K1135" s="36"/>
      <c r="L1135" s="9"/>
      <c r="M1135" s="9"/>
      <c r="N1135" s="9"/>
      <c r="O1135" s="9"/>
      <c r="P1135" s="9"/>
      <c r="Q1135" s="9"/>
      <c r="R1135" s="9"/>
      <c r="S1135" s="56"/>
      <c r="T1135" s="56"/>
      <c r="V1135" s="9"/>
    </row>
    <row r="1136" spans="1:62" s="11" customFormat="1">
      <c r="A1136" s="26">
        <v>162</v>
      </c>
      <c r="B1136" s="31">
        <v>43678</v>
      </c>
      <c r="C1136" s="26" t="s">
        <v>0</v>
      </c>
      <c r="D1136" s="33">
        <v>9.3085067000000003E-4</v>
      </c>
      <c r="E1136" s="32">
        <v>3.6969815000000001E-4</v>
      </c>
      <c r="F1136" s="33">
        <v>4.8444318000000002E-5</v>
      </c>
      <c r="G1136" s="32">
        <v>9.3858462999999999E-4</v>
      </c>
      <c r="H1136" s="32">
        <v>2.0709280999999999E-4</v>
      </c>
      <c r="I1136" s="32"/>
      <c r="J1136" s="32"/>
      <c r="K1136" s="32"/>
      <c r="L1136" s="9"/>
      <c r="M1136" s="9"/>
      <c r="N1136" s="9"/>
      <c r="O1136" s="10"/>
      <c r="P1136" s="9"/>
      <c r="Q1136" s="9"/>
      <c r="R1136" s="9"/>
      <c r="S1136" s="39"/>
      <c r="T1136" s="39"/>
      <c r="V1136" s="40"/>
    </row>
    <row r="1137" spans="1:62" s="11" customFormat="1">
      <c r="A1137" s="26">
        <v>162</v>
      </c>
      <c r="B1137" s="26"/>
      <c r="C1137" s="7" t="s">
        <v>1</v>
      </c>
      <c r="D1137" s="36">
        <v>31.74869</v>
      </c>
      <c r="E1137" s="36">
        <v>12.848459</v>
      </c>
      <c r="F1137" s="33">
        <v>-8.9201623000000006E-5</v>
      </c>
      <c r="G1137" s="36">
        <v>31.353055999999999</v>
      </c>
      <c r="H1137" s="36">
        <v>6.9957411</v>
      </c>
      <c r="I1137" s="36"/>
      <c r="J1137" s="32">
        <v>0.22312776000000001</v>
      </c>
      <c r="K1137" s="32">
        <v>2.4710139999999998</v>
      </c>
      <c r="L1137" s="38"/>
      <c r="M1137" s="39">
        <f>LN(J1137)</f>
        <v>-1.500010756776839</v>
      </c>
      <c r="N1137" s="39">
        <f>LN(K1137)</f>
        <v>0.90462859271280238</v>
      </c>
      <c r="O1137" s="10"/>
      <c r="P1137" s="40">
        <f t="array" ref="P1137:Q1138">LINEST(M1137:M1141,N1137:N1141,TRUE,TRUE)</f>
        <v>-0.50740936770333278</v>
      </c>
      <c r="Q1137" s="40">
        <v>-1.0409908002035544</v>
      </c>
      <c r="R1137" s="9"/>
      <c r="S1137" s="41">
        <f>EXP(Q1137)*$S$4^P1137</f>
        <v>0.21775388544610419</v>
      </c>
      <c r="T1137" s="41">
        <f>S1137*SQRT(Q1138^2+(LN($S$4))^2*P1138^2+(P1137/$S$4)^2*$T$4^2-2*LN($S$4)*AVERAGE(N1137:N1141)*P1138^2)</f>
        <v>3.7437648099234735E-5</v>
      </c>
      <c r="V1137" s="19"/>
      <c r="AN1137" s="42"/>
      <c r="AO1137" s="43"/>
      <c r="AP1137" s="43"/>
      <c r="AQ1137" s="43"/>
      <c r="AS1137" s="44"/>
      <c r="AT1137" s="45"/>
      <c r="AU1137" s="45"/>
      <c r="AV1137" s="45"/>
      <c r="AW1137" s="45"/>
      <c r="AX1137" s="45"/>
      <c r="AY1137" s="45"/>
      <c r="AZ1137" s="45"/>
      <c r="BA1137" s="45"/>
      <c r="BB1137" s="45"/>
    </row>
    <row r="1138" spans="1:62" s="11" customFormat="1">
      <c r="A1138" s="26">
        <v>162</v>
      </c>
      <c r="B1138" s="26"/>
      <c r="C1138" s="7" t="s">
        <v>2</v>
      </c>
      <c r="D1138" s="36">
        <v>29.14554</v>
      </c>
      <c r="E1138" s="36">
        <v>11.781904000000001</v>
      </c>
      <c r="F1138" s="33">
        <v>-9.3377888E-5</v>
      </c>
      <c r="G1138" s="36">
        <v>29.134208000000001</v>
      </c>
      <c r="H1138" s="36">
        <v>6.4970172000000002</v>
      </c>
      <c r="I1138" s="36"/>
      <c r="J1138" s="32">
        <v>0.22300299000000001</v>
      </c>
      <c r="K1138" s="32">
        <v>2.4737575000000001</v>
      </c>
      <c r="L1138" s="38"/>
      <c r="M1138" s="39">
        <f t="shared" ref="M1138:M1141" si="321">LN(J1138)</f>
        <v>-1.5005700995401567</v>
      </c>
      <c r="N1138" s="39">
        <f t="shared" ref="N1138:N1141" si="322">LN(K1138)</f>
        <v>0.90573824976430217</v>
      </c>
      <c r="O1138" s="10"/>
      <c r="P1138" s="40">
        <v>9.4684749747327396E-4</v>
      </c>
      <c r="Q1138" s="40">
        <v>8.5865418733803802E-4</v>
      </c>
      <c r="R1138" s="9"/>
      <c r="S1138" s="39"/>
      <c r="T1138" s="39"/>
      <c r="V1138" s="46"/>
      <c r="Y1138" s="43"/>
      <c r="AB1138" s="43"/>
      <c r="AE1138" s="43"/>
    </row>
    <row r="1139" spans="1:62" s="11" customFormat="1">
      <c r="A1139" s="26">
        <v>162</v>
      </c>
      <c r="B1139" s="26"/>
      <c r="C1139" s="7" t="s">
        <v>3</v>
      </c>
      <c r="D1139" s="36">
        <v>26.674052</v>
      </c>
      <c r="E1139" s="36">
        <v>10.771457</v>
      </c>
      <c r="F1139" s="33">
        <v>-1.0321185E-4</v>
      </c>
      <c r="G1139" s="36">
        <v>26.900915999999999</v>
      </c>
      <c r="H1139" s="36">
        <v>5.9957998999999997</v>
      </c>
      <c r="I1139" s="36"/>
      <c r="J1139" s="32">
        <v>0.22288452</v>
      </c>
      <c r="K1139" s="32">
        <v>2.4763673000000002</v>
      </c>
      <c r="L1139" s="38"/>
      <c r="M1139" s="39">
        <f t="shared" si="321"/>
        <v>-1.5011014891849923</v>
      </c>
      <c r="N1139" s="39">
        <f t="shared" si="322"/>
        <v>0.90679268792384382</v>
      </c>
      <c r="O1139" s="10"/>
      <c r="P1139" s="47">
        <f>ABS(P1138/P1137)</f>
        <v>1.8660426033499397E-3</v>
      </c>
      <c r="Q1139" s="47">
        <f>ABS(Q1138/Q1137)</f>
        <v>8.248432043492964E-4</v>
      </c>
      <c r="R1139" s="9"/>
      <c r="S1139" s="39"/>
      <c r="T1139" s="39"/>
      <c r="V1139" s="46"/>
      <c r="W1139" s="48"/>
      <c r="Y1139" s="48"/>
      <c r="Z1139" s="48"/>
      <c r="AB1139" s="48"/>
      <c r="AC1139" s="48"/>
      <c r="AE1139" s="48"/>
      <c r="AF1139" s="48"/>
      <c r="AM1139" s="48"/>
      <c r="AN1139" s="48"/>
      <c r="AR1139" s="49"/>
      <c r="BA1139" s="43"/>
      <c r="BB1139" s="43"/>
    </row>
    <row r="1140" spans="1:62" s="11" customFormat="1">
      <c r="A1140" s="26">
        <v>162</v>
      </c>
      <c r="B1140" s="26"/>
      <c r="C1140" s="7" t="s">
        <v>4</v>
      </c>
      <c r="D1140" s="36">
        <v>23.996293999999999</v>
      </c>
      <c r="E1140" s="36">
        <v>9.6790866999999992</v>
      </c>
      <c r="F1140" s="36">
        <v>-1.1173983E-4</v>
      </c>
      <c r="G1140" s="36">
        <v>24.378164999999999</v>
      </c>
      <c r="H1140" s="36">
        <v>5.4303528999999999</v>
      </c>
      <c r="I1140" s="36"/>
      <c r="J1140" s="36">
        <v>0.22275475</v>
      </c>
      <c r="K1140" s="36">
        <v>2.4791903</v>
      </c>
      <c r="L1140" s="38"/>
      <c r="M1140" s="39">
        <f t="shared" si="321"/>
        <v>-1.5016838885039214</v>
      </c>
      <c r="N1140" s="39">
        <f t="shared" si="322"/>
        <v>0.90793201493131104</v>
      </c>
      <c r="O1140" s="10"/>
      <c r="R1140" s="9"/>
      <c r="S1140" s="39"/>
      <c r="T1140" s="39"/>
      <c r="V1140" s="46"/>
      <c r="W1140" s="51"/>
      <c r="Y1140" s="51"/>
      <c r="Z1140" s="51"/>
      <c r="AB1140" s="51"/>
      <c r="AC1140" s="51"/>
      <c r="AE1140" s="51"/>
      <c r="AF1140" s="51"/>
      <c r="AK1140" s="52"/>
      <c r="AL1140" s="52"/>
      <c r="AM1140" s="53"/>
      <c r="AN1140" s="53"/>
      <c r="AO1140" s="53"/>
      <c r="AP1140" s="53"/>
      <c r="AQ1140" s="53"/>
    </row>
    <row r="1141" spans="1:62" s="11" customFormat="1">
      <c r="A1141" s="26">
        <v>162</v>
      </c>
      <c r="B1141" s="26"/>
      <c r="C1141" s="7" t="s">
        <v>5</v>
      </c>
      <c r="D1141" s="36">
        <v>21.046400999999999</v>
      </c>
      <c r="E1141" s="36">
        <v>8.4786470999999999</v>
      </c>
      <c r="F1141" s="36">
        <v>-1.3689004999999999E-4</v>
      </c>
      <c r="G1141" s="36">
        <v>21.493760999999999</v>
      </c>
      <c r="H1141" s="36">
        <v>4.7847951000000002</v>
      </c>
      <c r="I1141" s="36"/>
      <c r="J1141" s="36">
        <v>0.22261311</v>
      </c>
      <c r="K1141" s="36">
        <v>2.4822877999999999</v>
      </c>
      <c r="L1141" s="54"/>
      <c r="M1141" s="39">
        <f t="shared" si="321"/>
        <v>-1.5023199469962216</v>
      </c>
      <c r="N1141" s="39">
        <f t="shared" si="322"/>
        <v>0.90918063493526924</v>
      </c>
      <c r="O1141" s="10"/>
      <c r="R1141" s="9"/>
      <c r="S1141" s="39"/>
      <c r="T1141" s="39"/>
      <c r="V1141" s="46"/>
      <c r="W1141" s="51"/>
      <c r="Y1141" s="51"/>
      <c r="Z1141" s="51"/>
      <c r="AB1141" s="51"/>
      <c r="AC1141" s="51"/>
      <c r="AE1141" s="51"/>
      <c r="AF1141" s="51"/>
      <c r="AK1141" s="52"/>
      <c r="AL1141" s="52"/>
      <c r="AM1141" s="53"/>
      <c r="AN1141" s="53"/>
      <c r="AO1141" s="53"/>
      <c r="AP1141" s="53"/>
      <c r="AQ1141" s="53"/>
      <c r="AR1141" s="51"/>
      <c r="AS1141" s="51"/>
      <c r="AT1141" s="51"/>
      <c r="AU1141" s="51"/>
      <c r="AV1141" s="51"/>
      <c r="AW1141" s="51"/>
      <c r="AX1141" s="51"/>
      <c r="AY1141" s="51"/>
      <c r="AZ1141" s="51"/>
      <c r="BA1141" s="51"/>
      <c r="BB1141" s="51"/>
      <c r="BC1141" s="51"/>
      <c r="BD1141" s="51"/>
      <c r="BE1141" s="51"/>
      <c r="BF1141" s="51"/>
      <c r="BG1141" s="51"/>
      <c r="BH1141" s="51"/>
      <c r="BI1141" s="51"/>
      <c r="BJ1141" s="51"/>
    </row>
    <row r="1142" spans="1:62" s="11" customFormat="1">
      <c r="A1142" s="6"/>
      <c r="B1142" s="7"/>
      <c r="C1142" s="7"/>
      <c r="D1142" s="36"/>
      <c r="E1142" s="36"/>
      <c r="F1142" s="36"/>
      <c r="G1142" s="36"/>
      <c r="H1142" s="36"/>
      <c r="I1142" s="36"/>
      <c r="J1142" s="36"/>
      <c r="K1142" s="36"/>
      <c r="L1142" s="9"/>
      <c r="M1142" s="9"/>
      <c r="N1142" s="9"/>
      <c r="O1142" s="9"/>
      <c r="P1142" s="9"/>
      <c r="Q1142" s="9"/>
      <c r="R1142" s="9"/>
      <c r="S1142" s="56"/>
      <c r="T1142" s="56"/>
      <c r="V1142" s="9"/>
    </row>
    <row r="1143" spans="1:62" s="11" customFormat="1">
      <c r="A1143" s="26">
        <v>163</v>
      </c>
      <c r="B1143" s="31">
        <v>43678</v>
      </c>
      <c r="C1143" s="26" t="s">
        <v>0</v>
      </c>
      <c r="D1143" s="33">
        <v>9.3085067000000003E-4</v>
      </c>
      <c r="E1143" s="32">
        <v>3.6969815000000001E-4</v>
      </c>
      <c r="F1143" s="33">
        <v>4.8444318000000002E-5</v>
      </c>
      <c r="G1143" s="32">
        <v>9.3858462999999999E-4</v>
      </c>
      <c r="H1143" s="32">
        <v>2.0709280999999999E-4</v>
      </c>
      <c r="I1143" s="32"/>
      <c r="J1143" s="32"/>
      <c r="K1143" s="32"/>
      <c r="L1143" s="9"/>
      <c r="M1143" s="9"/>
      <c r="N1143" s="9"/>
      <c r="O1143" s="10"/>
      <c r="P1143" s="9"/>
      <c r="Q1143" s="9"/>
      <c r="R1143" s="9"/>
      <c r="S1143" s="39"/>
      <c r="T1143" s="39"/>
      <c r="V1143" s="40"/>
    </row>
    <row r="1144" spans="1:62" s="11" customFormat="1">
      <c r="A1144" s="26">
        <v>163</v>
      </c>
      <c r="B1144" s="26"/>
      <c r="C1144" s="7" t="s">
        <v>1</v>
      </c>
      <c r="D1144" s="36">
        <v>32.615189999999998</v>
      </c>
      <c r="E1144" s="36">
        <v>13.200583999999999</v>
      </c>
      <c r="F1144" s="36">
        <v>-9.2696559999999993E-5</v>
      </c>
      <c r="G1144" s="36">
        <v>32.094867000000001</v>
      </c>
      <c r="H1144" s="36">
        <v>7.1615511999999999</v>
      </c>
      <c r="I1144" s="36"/>
      <c r="J1144" s="36">
        <v>0.22313699000000001</v>
      </c>
      <c r="K1144" s="36">
        <v>2.4707379999999999</v>
      </c>
      <c r="L1144" s="38"/>
      <c r="M1144" s="39">
        <f>LN(J1144)</f>
        <v>-1.49996939119732</v>
      </c>
      <c r="N1144" s="39">
        <f>LN(K1144)</f>
        <v>0.90451689143751102</v>
      </c>
      <c r="O1144" s="10"/>
      <c r="P1144" s="40">
        <f t="array" ref="P1144:Q1145">LINEST(M1144:M1148,N1144:N1148,TRUE,TRUE)</f>
        <v>-0.5061304481757033</v>
      </c>
      <c r="Q1144" s="40">
        <v>-1.042149241670927</v>
      </c>
      <c r="R1144" s="9"/>
      <c r="S1144" s="41">
        <f>EXP(Q1144)*$S$4^P1144</f>
        <v>0.21776694241529279</v>
      </c>
      <c r="T1144" s="41">
        <f>S1144*SQRT(Q1145^2+(LN($S$4))^2*P1145^2+(P1144/$S$4)^2*$T$4^2-2*LN($S$4)*AVERAGE(N1144:N1148)*P1145^2)</f>
        <v>5.7128148022332448E-5</v>
      </c>
      <c r="V1144" s="19"/>
      <c r="AN1144" s="42"/>
      <c r="AO1144" s="43"/>
      <c r="AP1144" s="43"/>
      <c r="AQ1144" s="43"/>
      <c r="AS1144" s="44"/>
      <c r="AT1144" s="45"/>
      <c r="AU1144" s="45"/>
      <c r="AV1144" s="45"/>
      <c r="AW1144" s="45"/>
      <c r="AX1144" s="45"/>
      <c r="AY1144" s="45"/>
      <c r="AZ1144" s="45"/>
      <c r="BA1144" s="45"/>
      <c r="BB1144" s="45"/>
    </row>
    <row r="1145" spans="1:62" s="11" customFormat="1">
      <c r="A1145" s="26">
        <v>163</v>
      </c>
      <c r="B1145" s="26"/>
      <c r="C1145" s="7" t="s">
        <v>2</v>
      </c>
      <c r="D1145" s="36">
        <v>28.724781</v>
      </c>
      <c r="E1145" s="36">
        <v>11.610325</v>
      </c>
      <c r="F1145" s="36">
        <v>-9.3252847999999994E-5</v>
      </c>
      <c r="G1145" s="36">
        <v>28.704671000000001</v>
      </c>
      <c r="H1145" s="36">
        <v>6.4009245999999997</v>
      </c>
      <c r="I1145" s="36"/>
      <c r="J1145" s="36">
        <v>0.22299247</v>
      </c>
      <c r="K1145" s="36">
        <v>2.4740720999999999</v>
      </c>
      <c r="L1145" s="38"/>
      <c r="M1145" s="39">
        <f t="shared" ref="M1145:M1148" si="323">LN(J1145)</f>
        <v>-1.5006172749082736</v>
      </c>
      <c r="N1145" s="39">
        <f t="shared" ref="N1145:N1148" si="324">LN(K1145)</f>
        <v>0.90586541663376097</v>
      </c>
      <c r="O1145" s="10"/>
      <c r="P1145" s="40">
        <v>4.4317481558309975E-3</v>
      </c>
      <c r="Q1145" s="40">
        <v>4.0189836104848773E-3</v>
      </c>
      <c r="R1145" s="9"/>
      <c r="S1145" s="39"/>
      <c r="T1145" s="39"/>
      <c r="V1145" s="46"/>
      <c r="Y1145" s="43"/>
      <c r="AB1145" s="43"/>
      <c r="AE1145" s="43"/>
    </row>
    <row r="1146" spans="1:62" s="11" customFormat="1">
      <c r="A1146" s="26">
        <v>163</v>
      </c>
      <c r="B1146" s="26"/>
      <c r="C1146" s="7" t="s">
        <v>3</v>
      </c>
      <c r="D1146" s="36">
        <v>26.782982000000001</v>
      </c>
      <c r="E1146" s="36">
        <v>10.815816999999999</v>
      </c>
      <c r="F1146" s="36">
        <v>-1.0734282999999999E-4</v>
      </c>
      <c r="G1146" s="36">
        <v>26.968859999999999</v>
      </c>
      <c r="H1146" s="36">
        <v>6.0110918</v>
      </c>
      <c r="I1146" s="36"/>
      <c r="J1146" s="36">
        <v>0.22288999000000001</v>
      </c>
      <c r="K1146" s="36">
        <v>2.4762814</v>
      </c>
      <c r="L1146" s="38"/>
      <c r="M1146" s="39">
        <f t="shared" si="323"/>
        <v>-1.5010769476292165</v>
      </c>
      <c r="N1146" s="39">
        <f t="shared" si="324"/>
        <v>0.90675799941463908</v>
      </c>
      <c r="O1146" s="10"/>
      <c r="P1146" s="47">
        <f>ABS(P1145/P1144)</f>
        <v>8.7561382086471812E-3</v>
      </c>
      <c r="Q1146" s="47">
        <f>ABS(Q1145/Q1144)</f>
        <v>3.8564376864498326E-3</v>
      </c>
      <c r="R1146" s="9"/>
      <c r="S1146" s="39"/>
      <c r="T1146" s="39"/>
      <c r="V1146" s="46"/>
      <c r="W1146" s="48"/>
      <c r="Y1146" s="48"/>
      <c r="Z1146" s="48"/>
      <c r="AB1146" s="48"/>
      <c r="AC1146" s="48"/>
      <c r="AE1146" s="48"/>
      <c r="AF1146" s="48"/>
      <c r="AM1146" s="48"/>
      <c r="AN1146" s="48"/>
      <c r="AR1146" s="49"/>
      <c r="BA1146" s="43"/>
      <c r="BB1146" s="43"/>
    </row>
    <row r="1147" spans="1:62" s="11" customFormat="1">
      <c r="A1147" s="26">
        <v>163</v>
      </c>
      <c r="B1147" s="26"/>
      <c r="C1147" s="7" t="s">
        <v>4</v>
      </c>
      <c r="D1147" s="36">
        <v>23.742737000000002</v>
      </c>
      <c r="E1147" s="36">
        <v>9.5761122000000007</v>
      </c>
      <c r="F1147" s="36">
        <v>-1.2507629000000001E-4</v>
      </c>
      <c r="G1147" s="36">
        <v>24.094089</v>
      </c>
      <c r="H1147" s="36">
        <v>5.3668564999999999</v>
      </c>
      <c r="I1147" s="36"/>
      <c r="J1147" s="36">
        <v>0.22274579</v>
      </c>
      <c r="K1147" s="36">
        <v>2.4793721</v>
      </c>
      <c r="L1147" s="38"/>
      <c r="M1147" s="39">
        <f t="shared" si="323"/>
        <v>-1.5017241129220611</v>
      </c>
      <c r="N1147" s="39">
        <f t="shared" si="324"/>
        <v>0.90800534263616417</v>
      </c>
      <c r="O1147" s="10"/>
      <c r="P1147" s="50"/>
      <c r="Q1147" s="50"/>
      <c r="R1147" s="9"/>
      <c r="S1147" s="39"/>
      <c r="T1147" s="39"/>
      <c r="V1147" s="46"/>
      <c r="W1147" s="51"/>
      <c r="Y1147" s="51"/>
      <c r="Z1147" s="51"/>
      <c r="AB1147" s="51"/>
      <c r="AC1147" s="51"/>
      <c r="AE1147" s="51"/>
      <c r="AF1147" s="51"/>
      <c r="AK1147" s="52"/>
      <c r="AL1147" s="52"/>
      <c r="AM1147" s="53"/>
      <c r="AN1147" s="53"/>
      <c r="AO1147" s="53"/>
      <c r="AP1147" s="53"/>
      <c r="AQ1147" s="53"/>
    </row>
    <row r="1148" spans="1:62" s="11" customFormat="1">
      <c r="A1148" s="26">
        <v>163</v>
      </c>
      <c r="B1148" s="26"/>
      <c r="C1148" s="7" t="s">
        <v>5</v>
      </c>
      <c r="D1148" s="36">
        <v>21.368203999999999</v>
      </c>
      <c r="E1148" s="36">
        <v>8.6084931000000005</v>
      </c>
      <c r="F1148" s="36">
        <v>-8.6751389999999997E-5</v>
      </c>
      <c r="G1148" s="36">
        <v>21.796468999999998</v>
      </c>
      <c r="H1148" s="36">
        <v>4.8522458000000004</v>
      </c>
      <c r="I1148" s="36"/>
      <c r="J1148" s="36">
        <v>0.22261600000000001</v>
      </c>
      <c r="K1148" s="36">
        <v>2.4822283999999999</v>
      </c>
      <c r="L1148" s="54"/>
      <c r="M1148" s="39">
        <f t="shared" si="323"/>
        <v>-1.5023069649160516</v>
      </c>
      <c r="N1148" s="39">
        <f t="shared" si="324"/>
        <v>0.90915670511104885</v>
      </c>
      <c r="O1148" s="10"/>
      <c r="R1148" s="9"/>
      <c r="S1148" s="39"/>
      <c r="T1148" s="39"/>
      <c r="V1148" s="46"/>
      <c r="W1148" s="51"/>
      <c r="Y1148" s="51"/>
      <c r="Z1148" s="51"/>
      <c r="AB1148" s="51"/>
      <c r="AC1148" s="51"/>
      <c r="AE1148" s="51"/>
      <c r="AF1148" s="51"/>
      <c r="AK1148" s="52"/>
      <c r="AL1148" s="52"/>
      <c r="AM1148" s="53"/>
      <c r="AN1148" s="53"/>
      <c r="AO1148" s="53"/>
      <c r="AP1148" s="53"/>
      <c r="AQ1148" s="53"/>
      <c r="AR1148" s="51"/>
      <c r="AS1148" s="51"/>
      <c r="AT1148" s="51"/>
      <c r="AU1148" s="51"/>
      <c r="AV1148" s="51"/>
      <c r="AW1148" s="51"/>
      <c r="AX1148" s="51"/>
      <c r="AY1148" s="51"/>
      <c r="AZ1148" s="51"/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</row>
    <row r="1149" spans="1:62" s="11" customFormat="1">
      <c r="A1149" s="6"/>
      <c r="B1149" s="7"/>
      <c r="C1149" s="7"/>
      <c r="D1149" s="36"/>
      <c r="E1149" s="36"/>
      <c r="F1149" s="36"/>
      <c r="G1149" s="36"/>
      <c r="H1149" s="36"/>
      <c r="I1149" s="36"/>
      <c r="J1149" s="36"/>
      <c r="K1149" s="36"/>
      <c r="L1149" s="9"/>
      <c r="M1149" s="9"/>
      <c r="N1149" s="9"/>
      <c r="O1149" s="9"/>
      <c r="P1149" s="9"/>
      <c r="Q1149" s="9"/>
      <c r="R1149" s="9"/>
      <c r="S1149" s="56"/>
      <c r="T1149" s="56"/>
      <c r="V1149" s="9"/>
    </row>
    <row r="1150" spans="1:62" s="11" customFormat="1">
      <c r="A1150" s="26">
        <v>164</v>
      </c>
      <c r="B1150" s="31">
        <v>43678</v>
      </c>
      <c r="C1150" s="26" t="s">
        <v>0</v>
      </c>
      <c r="D1150" s="33">
        <v>9.3085067000000003E-4</v>
      </c>
      <c r="E1150" s="32">
        <v>3.6969815000000001E-4</v>
      </c>
      <c r="F1150" s="33">
        <v>4.8444318000000002E-5</v>
      </c>
      <c r="G1150" s="32">
        <v>9.3858462999999999E-4</v>
      </c>
      <c r="H1150" s="32">
        <v>2.0709280999999999E-4</v>
      </c>
      <c r="I1150" s="32"/>
      <c r="J1150" s="32"/>
      <c r="K1150" s="32"/>
      <c r="L1150" s="9"/>
      <c r="M1150" s="9"/>
      <c r="N1150" s="9"/>
      <c r="O1150" s="10"/>
      <c r="P1150" s="9"/>
      <c r="Q1150" s="9"/>
      <c r="R1150" s="9"/>
      <c r="S1150" s="39"/>
      <c r="T1150" s="39"/>
      <c r="V1150" s="40"/>
    </row>
    <row r="1151" spans="1:62" s="11" customFormat="1">
      <c r="A1151" s="26">
        <v>164</v>
      </c>
      <c r="B1151" s="26"/>
      <c r="C1151" s="7" t="s">
        <v>1</v>
      </c>
      <c r="D1151" s="36">
        <v>32.414603</v>
      </c>
      <c r="E1151" s="36">
        <v>13.119128999999999</v>
      </c>
      <c r="F1151" s="36">
        <v>-9.9455499999999997E-5</v>
      </c>
      <c r="G1151" s="36">
        <v>31.864718</v>
      </c>
      <c r="H1151" s="36">
        <v>7.1102002999999998</v>
      </c>
      <c r="I1151" s="36"/>
      <c r="J1151" s="36">
        <v>0.22313709000000001</v>
      </c>
      <c r="K1151" s="36">
        <v>2.4707895</v>
      </c>
      <c r="L1151" s="38"/>
      <c r="M1151" s="39">
        <f>LN(J1151)</f>
        <v>-1.4999689430422312</v>
      </c>
      <c r="N1151" s="39">
        <f>LN(K1151)</f>
        <v>0.90453773519483183</v>
      </c>
      <c r="O1151" s="10"/>
      <c r="P1151" s="40">
        <f t="array" ref="P1151:Q1152">LINEST(M1151:M1155,N1151:N1155,TRUE,TRUE)</f>
        <v>-0.50614564539229712</v>
      </c>
      <c r="Q1151" s="40">
        <v>-1.042127875652004</v>
      </c>
      <c r="R1151" s="9"/>
      <c r="S1151" s="41">
        <f>EXP(Q1151)*$S$4^P1151</f>
        <v>0.21776844238320356</v>
      </c>
      <c r="T1151" s="41">
        <f>S1151*SQRT(Q1152^2+(LN($S$4))^2*P1152^2+(P1151/$S$4)^2*$T$4^2-2*LN($S$4)*AVERAGE(N1151:N1155)*P1152^2)</f>
        <v>5.2175047747577615E-5</v>
      </c>
      <c r="V1151" s="19"/>
      <c r="AN1151" s="42"/>
      <c r="AO1151" s="43"/>
      <c r="AP1151" s="43"/>
      <c r="AQ1151" s="43"/>
      <c r="AS1151" s="44"/>
      <c r="AT1151" s="45"/>
      <c r="AU1151" s="45"/>
      <c r="AV1151" s="45"/>
      <c r="AW1151" s="45"/>
      <c r="AX1151" s="45"/>
      <c r="AY1151" s="45"/>
      <c r="AZ1151" s="45"/>
      <c r="BA1151" s="45"/>
      <c r="BB1151" s="45"/>
    </row>
    <row r="1152" spans="1:62" s="11" customFormat="1">
      <c r="A1152" s="26">
        <v>164</v>
      </c>
      <c r="B1152" s="26"/>
      <c r="C1152" s="7" t="s">
        <v>2</v>
      </c>
      <c r="D1152" s="36">
        <v>28.905816999999999</v>
      </c>
      <c r="E1152" s="36">
        <v>11.684336</v>
      </c>
      <c r="F1152" s="36">
        <v>-1.0548582E-4</v>
      </c>
      <c r="G1152" s="36">
        <v>28.835967</v>
      </c>
      <c r="H1152" s="36">
        <v>6.4304296000000001</v>
      </c>
      <c r="I1152" s="36"/>
      <c r="J1152" s="36">
        <v>0.22300015000000001</v>
      </c>
      <c r="K1152" s="36">
        <v>2.4738994000000001</v>
      </c>
      <c r="L1152" s="38"/>
      <c r="M1152" s="39">
        <f t="shared" ref="M1152:M1155" si="325">LN(J1152)</f>
        <v>-1.5005828348765047</v>
      </c>
      <c r="N1152" s="39">
        <f t="shared" ref="N1152:N1155" si="326">LN(K1152)</f>
        <v>0.90579561024943966</v>
      </c>
      <c r="O1152" s="10"/>
      <c r="P1152" s="40">
        <v>3.7667803758098576E-3</v>
      </c>
      <c r="Q1152" s="40">
        <v>3.4158264093897212E-3</v>
      </c>
      <c r="R1152" s="9"/>
      <c r="S1152" s="39"/>
      <c r="T1152" s="39"/>
      <c r="V1152" s="46"/>
      <c r="Y1152" s="43"/>
      <c r="AB1152" s="43"/>
      <c r="AE1152" s="43"/>
    </row>
    <row r="1153" spans="1:62" s="11" customFormat="1">
      <c r="A1153" s="26">
        <v>164</v>
      </c>
      <c r="B1153" s="26"/>
      <c r="C1153" s="7" t="s">
        <v>3</v>
      </c>
      <c r="D1153" s="36">
        <v>26.701270000000001</v>
      </c>
      <c r="E1153" s="36">
        <v>10.782709000000001</v>
      </c>
      <c r="F1153" s="36">
        <v>-1.1485168E-4</v>
      </c>
      <c r="G1153" s="36">
        <v>26.862611000000001</v>
      </c>
      <c r="H1153" s="36">
        <v>5.9874197000000002</v>
      </c>
      <c r="I1153" s="36"/>
      <c r="J1153" s="36">
        <v>0.22289043</v>
      </c>
      <c r="K1153" s="36">
        <v>2.4763049000000001</v>
      </c>
      <c r="L1153" s="38"/>
      <c r="M1153" s="39">
        <f t="shared" si="325"/>
        <v>-1.5010749735631506</v>
      </c>
      <c r="N1153" s="39">
        <f t="shared" si="326"/>
        <v>0.90676748940575769</v>
      </c>
      <c r="O1153" s="10"/>
      <c r="P1153" s="47">
        <f>ABS(P1152/P1151)</f>
        <v>7.442087885376052E-3</v>
      </c>
      <c r="Q1153" s="47">
        <f>ABS(Q1152/Q1151)</f>
        <v>3.2777420978712616E-3</v>
      </c>
      <c r="R1153" s="9"/>
      <c r="S1153" s="39"/>
      <c r="T1153" s="39"/>
      <c r="V1153" s="46"/>
      <c r="W1153" s="48"/>
      <c r="Y1153" s="48"/>
      <c r="Z1153" s="48"/>
      <c r="AB1153" s="48"/>
      <c r="AC1153" s="48"/>
      <c r="AE1153" s="48"/>
      <c r="AF1153" s="48"/>
      <c r="AM1153" s="48"/>
      <c r="AN1153" s="48"/>
      <c r="AR1153" s="49"/>
      <c r="BA1153" s="43"/>
      <c r="BB1153" s="43"/>
    </row>
    <row r="1154" spans="1:62" s="11" customFormat="1">
      <c r="A1154" s="26">
        <v>164</v>
      </c>
      <c r="B1154" s="26"/>
      <c r="C1154" s="7" t="s">
        <v>4</v>
      </c>
      <c r="D1154" s="36">
        <v>23.842041999999999</v>
      </c>
      <c r="E1154" s="36">
        <v>9.6166274000000005</v>
      </c>
      <c r="F1154" s="36">
        <v>-1.1961976999999999E-4</v>
      </c>
      <c r="G1154" s="36">
        <v>24.168099000000002</v>
      </c>
      <c r="H1154" s="36">
        <v>5.3835778999999997</v>
      </c>
      <c r="I1154" s="36"/>
      <c r="J1154" s="36">
        <v>0.22275558000000001</v>
      </c>
      <c r="K1154" s="36">
        <v>2.4792532999999999</v>
      </c>
      <c r="L1154" s="38"/>
      <c r="M1154" s="39">
        <f t="shared" si="325"/>
        <v>-1.5016801624399265</v>
      </c>
      <c r="N1154" s="39">
        <f t="shared" si="326"/>
        <v>0.90795742613090735</v>
      </c>
      <c r="O1154" s="10"/>
      <c r="P1154" s="50"/>
      <c r="Q1154" s="50"/>
      <c r="R1154" s="9"/>
      <c r="S1154" s="39"/>
      <c r="T1154" s="39"/>
      <c r="V1154" s="46"/>
      <c r="W1154" s="51"/>
      <c r="Y1154" s="51"/>
      <c r="Z1154" s="51"/>
      <c r="AB1154" s="51"/>
      <c r="AC1154" s="51"/>
      <c r="AE1154" s="51"/>
      <c r="AF1154" s="51"/>
      <c r="AK1154" s="52"/>
      <c r="AL1154" s="52"/>
      <c r="AM1154" s="53"/>
      <c r="AN1154" s="53"/>
      <c r="AO1154" s="53"/>
      <c r="AP1154" s="53"/>
      <c r="AQ1154" s="53"/>
    </row>
    <row r="1155" spans="1:62" s="11" customFormat="1">
      <c r="A1155" s="26">
        <v>164</v>
      </c>
      <c r="B1155" s="26"/>
      <c r="C1155" s="7" t="s">
        <v>5</v>
      </c>
      <c r="D1155" s="36">
        <v>21.6081</v>
      </c>
      <c r="E1155" s="36">
        <v>8.7058058999999997</v>
      </c>
      <c r="F1155" s="36">
        <v>-1.3969376E-4</v>
      </c>
      <c r="G1155" s="36">
        <v>22.015253000000001</v>
      </c>
      <c r="H1155" s="36">
        <v>4.9011490999999996</v>
      </c>
      <c r="I1155" s="36"/>
      <c r="J1155" s="36">
        <v>0.22262486000000001</v>
      </c>
      <c r="K1155" s="36">
        <v>2.4820397999999999</v>
      </c>
      <c r="L1155" s="54"/>
      <c r="M1155" s="39">
        <f t="shared" si="325"/>
        <v>-1.5022671662326998</v>
      </c>
      <c r="N1155" s="39">
        <f t="shared" si="326"/>
        <v>0.90908072210912694</v>
      </c>
      <c r="O1155" s="10"/>
      <c r="R1155" s="9"/>
      <c r="S1155" s="39"/>
      <c r="T1155" s="39"/>
      <c r="V1155" s="46"/>
      <c r="W1155" s="51"/>
      <c r="Y1155" s="51"/>
      <c r="Z1155" s="51"/>
      <c r="AB1155" s="51"/>
      <c r="AC1155" s="51"/>
      <c r="AE1155" s="51"/>
      <c r="AF1155" s="51"/>
      <c r="AK1155" s="52"/>
      <c r="AL1155" s="52"/>
      <c r="AM1155" s="53"/>
      <c r="AN1155" s="53"/>
      <c r="AO1155" s="53"/>
      <c r="AP1155" s="53"/>
      <c r="AQ1155" s="53"/>
      <c r="AR1155" s="51"/>
      <c r="AS1155" s="51"/>
      <c r="AT1155" s="51"/>
      <c r="AU1155" s="51"/>
      <c r="AV1155" s="51"/>
      <c r="AW1155" s="51"/>
      <c r="AX1155" s="51"/>
      <c r="AY1155" s="51"/>
      <c r="AZ1155" s="51"/>
      <c r="BA1155" s="51"/>
      <c r="BB1155" s="51"/>
      <c r="BC1155" s="51"/>
      <c r="BD1155" s="51"/>
      <c r="BE1155" s="51"/>
      <c r="BF1155" s="51"/>
      <c r="BG1155" s="51"/>
      <c r="BH1155" s="51"/>
      <c r="BI1155" s="51"/>
      <c r="BJ1155" s="51"/>
    </row>
    <row r="1156" spans="1:62" s="11" customFormat="1">
      <c r="A1156" s="6"/>
      <c r="B1156" s="7"/>
      <c r="C1156" s="7"/>
      <c r="D1156" s="36"/>
      <c r="E1156" s="36"/>
      <c r="F1156" s="36"/>
      <c r="G1156" s="36"/>
      <c r="H1156" s="36"/>
      <c r="I1156" s="36"/>
      <c r="J1156" s="36"/>
      <c r="K1156" s="36"/>
      <c r="L1156" s="9"/>
      <c r="M1156" s="9"/>
      <c r="N1156" s="9"/>
      <c r="O1156" s="9"/>
      <c r="P1156" s="9"/>
      <c r="Q1156" s="9"/>
      <c r="R1156" s="9"/>
      <c r="S1156" s="56"/>
      <c r="T1156" s="56"/>
      <c r="V1156" s="9"/>
    </row>
    <row r="1157" spans="1:62" s="11" customFormat="1">
      <c r="A1157" s="26">
        <v>165</v>
      </c>
      <c r="B1157" s="31">
        <v>43678</v>
      </c>
      <c r="C1157" s="26" t="s">
        <v>0</v>
      </c>
      <c r="D1157" s="33">
        <v>9.3085067000000003E-4</v>
      </c>
      <c r="E1157" s="32">
        <v>3.6969815000000001E-4</v>
      </c>
      <c r="F1157" s="33">
        <v>4.8444318000000002E-5</v>
      </c>
      <c r="G1157" s="32">
        <v>9.3858462999999999E-4</v>
      </c>
      <c r="H1157" s="32">
        <v>2.0709280999999999E-4</v>
      </c>
      <c r="I1157" s="32"/>
      <c r="J1157" s="32"/>
      <c r="K1157" s="32"/>
      <c r="L1157" s="9"/>
      <c r="M1157" s="9"/>
      <c r="N1157" s="9"/>
      <c r="O1157" s="10"/>
      <c r="P1157" s="9"/>
      <c r="Q1157" s="9"/>
      <c r="R1157" s="9"/>
      <c r="S1157" s="39"/>
      <c r="T1157" s="39"/>
      <c r="V1157" s="40"/>
    </row>
    <row r="1158" spans="1:62" s="11" customFormat="1">
      <c r="A1158" s="26">
        <v>165</v>
      </c>
      <c r="B1158" s="26"/>
      <c r="C1158" s="7" t="s">
        <v>1</v>
      </c>
      <c r="D1158" s="36">
        <v>21.6081</v>
      </c>
      <c r="E1158" s="36">
        <v>8.7058058999999997</v>
      </c>
      <c r="F1158" s="36">
        <v>-1.3969376E-4</v>
      </c>
      <c r="G1158" s="36">
        <v>22.015253000000001</v>
      </c>
      <c r="H1158" s="36">
        <v>4.9011490999999996</v>
      </c>
      <c r="I1158" s="36"/>
      <c r="J1158" s="36">
        <v>0.22262486000000001</v>
      </c>
      <c r="K1158" s="36">
        <v>2.4820397999999999</v>
      </c>
      <c r="L1158" s="38"/>
      <c r="M1158" s="39">
        <f>LN(J1158)</f>
        <v>-1.5022671662326998</v>
      </c>
      <c r="N1158" s="39">
        <f>LN(K1158)</f>
        <v>0.90908072210912694</v>
      </c>
      <c r="O1158" s="10"/>
      <c r="P1158" s="40">
        <f t="array" ref="P1158:Q1159">LINEST(M1158:M1162,N1158:N1162,TRUE,TRUE)</f>
        <v>-0.5053406200343179</v>
      </c>
      <c r="Q1158" s="40">
        <v>-1.042859106234705</v>
      </c>
      <c r="R1158" s="9"/>
      <c r="S1158" s="41">
        <f>EXP(Q1158)*$S$4^P1158</f>
        <v>0.21777621715870429</v>
      </c>
      <c r="T1158" s="41">
        <f>S1158*SQRT(Q1159^2+(LN($S$4))^2*P1159^2+(P1158/$S$4)^2*$T$4^2-2*LN($S$4)*AVERAGE(N1158:N1162)*P1159^2)</f>
        <v>5.0605249077239635E-5</v>
      </c>
      <c r="V1158" s="19"/>
      <c r="AN1158" s="42"/>
      <c r="AO1158" s="43"/>
      <c r="AP1158" s="43"/>
      <c r="AQ1158" s="43"/>
      <c r="AS1158" s="44"/>
      <c r="AT1158" s="45"/>
      <c r="AU1158" s="45"/>
      <c r="AV1158" s="45"/>
      <c r="AW1158" s="45"/>
      <c r="AX1158" s="45"/>
      <c r="AY1158" s="45"/>
      <c r="AZ1158" s="45"/>
      <c r="BA1158" s="45"/>
      <c r="BB1158" s="45"/>
    </row>
    <row r="1159" spans="1:62" s="11" customFormat="1">
      <c r="A1159" s="26">
        <v>165</v>
      </c>
      <c r="B1159" s="26"/>
      <c r="C1159" s="7" t="s">
        <v>2</v>
      </c>
      <c r="D1159" s="36">
        <v>31.826498000000001</v>
      </c>
      <c r="E1159" s="36">
        <v>12.880378</v>
      </c>
      <c r="F1159" s="36">
        <v>-1.019952E-4</v>
      </c>
      <c r="G1159" s="36">
        <v>31.279487</v>
      </c>
      <c r="H1159" s="36">
        <v>6.9794112999999998</v>
      </c>
      <c r="I1159" s="36"/>
      <c r="J1159" s="36">
        <v>0.22313061000000001</v>
      </c>
      <c r="K1159" s="36">
        <v>2.4709298</v>
      </c>
      <c r="L1159" s="38"/>
      <c r="M1159" s="39">
        <f t="shared" ref="M1159:M1162" si="327">LN(J1159)</f>
        <v>-1.4999979839071669</v>
      </c>
      <c r="N1159" s="39">
        <f t="shared" ref="N1159:N1162" si="328">LN(K1159)</f>
        <v>0.9045945170521249</v>
      </c>
      <c r="O1159" s="10"/>
      <c r="P1159" s="40">
        <v>3.5591883111523782E-3</v>
      </c>
      <c r="Q1159" s="40">
        <v>3.2279303837385374E-3</v>
      </c>
      <c r="R1159" s="9"/>
      <c r="S1159" s="39"/>
      <c r="T1159" s="39"/>
      <c r="V1159" s="46"/>
      <c r="Y1159" s="43"/>
      <c r="AB1159" s="43"/>
      <c r="AE1159" s="43"/>
    </row>
    <row r="1160" spans="1:62" s="11" customFormat="1">
      <c r="A1160" s="26">
        <v>165</v>
      </c>
      <c r="B1160" s="26"/>
      <c r="C1160" s="7" t="s">
        <v>3</v>
      </c>
      <c r="D1160" s="36">
        <v>27.637421</v>
      </c>
      <c r="E1160" s="36">
        <v>11.168767000000001</v>
      </c>
      <c r="F1160" s="36">
        <v>-1.0689479E-4</v>
      </c>
      <c r="G1160" s="36">
        <v>27.611754999999999</v>
      </c>
      <c r="H1160" s="36">
        <v>6.1565985999999997</v>
      </c>
      <c r="I1160" s="36"/>
      <c r="J1160" s="36">
        <v>0.22297011</v>
      </c>
      <c r="K1160" s="36">
        <v>2.4745309</v>
      </c>
      <c r="L1160" s="38"/>
      <c r="M1160" s="39">
        <f t="shared" si="327"/>
        <v>-1.5007175523800684</v>
      </c>
      <c r="N1160" s="39">
        <f t="shared" si="328"/>
        <v>0.90605084270302327</v>
      </c>
      <c r="O1160" s="10"/>
      <c r="P1160" s="47">
        <f>ABS(P1159/P1158)</f>
        <v>7.0431470775309379E-3</v>
      </c>
      <c r="Q1160" s="47">
        <f>ABS(Q1159/Q1158)</f>
        <v>3.0952698829980413E-3</v>
      </c>
      <c r="R1160" s="9"/>
      <c r="S1160" s="39"/>
      <c r="T1160" s="39"/>
      <c r="V1160" s="46"/>
      <c r="W1160" s="48"/>
      <c r="Y1160" s="48"/>
      <c r="Z1160" s="48"/>
      <c r="AB1160" s="48"/>
      <c r="AC1160" s="48"/>
      <c r="AE1160" s="48"/>
      <c r="AF1160" s="48"/>
      <c r="AM1160" s="48"/>
      <c r="AN1160" s="48"/>
      <c r="AR1160" s="49"/>
      <c r="BA1160" s="43"/>
      <c r="BB1160" s="43"/>
    </row>
    <row r="1161" spans="1:62" s="11" customFormat="1">
      <c r="A1161" s="26">
        <v>165</v>
      </c>
      <c r="B1161" s="26"/>
      <c r="C1161" s="7" t="s">
        <v>4</v>
      </c>
      <c r="D1161" s="57">
        <v>25.929905999999999</v>
      </c>
      <c r="E1161" s="57">
        <v>10.469918</v>
      </c>
      <c r="F1161" s="57">
        <v>-1.2442972999999999E-4</v>
      </c>
      <c r="G1161" s="57">
        <v>26.094750999999999</v>
      </c>
      <c r="H1161" s="57">
        <v>5.8159023000000003</v>
      </c>
      <c r="I1161" s="57"/>
      <c r="J1161" s="57">
        <v>0.22287630999999999</v>
      </c>
      <c r="K1161" s="57">
        <v>2.4766118000000001</v>
      </c>
      <c r="L1161" s="38"/>
      <c r="M1161" s="39">
        <f t="shared" si="327"/>
        <v>-1.5011383250819506</v>
      </c>
      <c r="N1161" s="39">
        <f t="shared" si="328"/>
        <v>0.90689141638413495</v>
      </c>
      <c r="O1161" s="10"/>
      <c r="P1161" s="50"/>
      <c r="Q1161" s="50"/>
      <c r="R1161" s="9"/>
      <c r="S1161" s="39"/>
      <c r="T1161" s="39"/>
      <c r="V1161" s="46"/>
      <c r="W1161" s="51"/>
      <c r="Y1161" s="51"/>
      <c r="Z1161" s="51"/>
      <c r="AB1161" s="51"/>
      <c r="AC1161" s="51"/>
      <c r="AE1161" s="51"/>
      <c r="AF1161" s="51"/>
      <c r="AK1161" s="52"/>
      <c r="AL1161" s="52"/>
      <c r="AM1161" s="53"/>
      <c r="AN1161" s="53"/>
      <c r="AO1161" s="53"/>
      <c r="AP1161" s="53"/>
      <c r="AQ1161" s="53"/>
    </row>
    <row r="1162" spans="1:62" s="11" customFormat="1">
      <c r="A1162" s="26">
        <v>165</v>
      </c>
      <c r="B1162" s="26"/>
      <c r="C1162" s="7" t="s">
        <v>5</v>
      </c>
      <c r="D1162" s="57">
        <v>23.148454000000001</v>
      </c>
      <c r="E1162" s="57">
        <v>9.3362873999999998</v>
      </c>
      <c r="F1162" s="57">
        <v>-1.3424140000000001E-4</v>
      </c>
      <c r="G1162" s="57">
        <v>23.454270999999999</v>
      </c>
      <c r="H1162" s="57">
        <v>5.2244095000000002</v>
      </c>
      <c r="I1162" s="57"/>
      <c r="J1162" s="57">
        <v>0.22274872000000001</v>
      </c>
      <c r="K1162" s="57">
        <v>2.4794081000000001</v>
      </c>
      <c r="L1162" s="54"/>
      <c r="M1162" s="39">
        <f t="shared" si="327"/>
        <v>-1.5017109590001416</v>
      </c>
      <c r="N1162" s="39">
        <f t="shared" si="328"/>
        <v>0.90801986233598908</v>
      </c>
      <c r="O1162" s="10"/>
      <c r="R1162" s="9"/>
      <c r="S1162" s="39"/>
      <c r="T1162" s="39"/>
      <c r="V1162" s="46"/>
      <c r="W1162" s="51"/>
      <c r="Y1162" s="51"/>
      <c r="Z1162" s="51"/>
      <c r="AB1162" s="51"/>
      <c r="AC1162" s="51"/>
      <c r="AE1162" s="51"/>
      <c r="AF1162" s="51"/>
      <c r="AK1162" s="52"/>
      <c r="AL1162" s="52"/>
      <c r="AM1162" s="53"/>
      <c r="AN1162" s="53"/>
      <c r="AO1162" s="53"/>
      <c r="AP1162" s="53"/>
      <c r="AQ1162" s="53"/>
      <c r="AR1162" s="51"/>
      <c r="AS1162" s="51"/>
      <c r="AT1162" s="51"/>
      <c r="AU1162" s="51"/>
      <c r="AV1162" s="51"/>
      <c r="AW1162" s="51"/>
      <c r="AX1162" s="51"/>
      <c r="AY1162" s="51"/>
      <c r="AZ1162" s="51"/>
      <c r="BA1162" s="51"/>
      <c r="BB1162" s="51"/>
      <c r="BC1162" s="51"/>
      <c r="BD1162" s="51"/>
      <c r="BE1162" s="51"/>
      <c r="BF1162" s="51"/>
      <c r="BG1162" s="51"/>
      <c r="BH1162" s="51"/>
      <c r="BI1162" s="51"/>
      <c r="BJ1162" s="51"/>
    </row>
    <row r="1163" spans="1:62" s="11" customFormat="1">
      <c r="A1163" s="6"/>
      <c r="B1163" s="7"/>
      <c r="C1163" s="7"/>
      <c r="D1163" s="57">
        <v>20.133223999999998</v>
      </c>
      <c r="E1163" s="57">
        <v>8.1083511000000001</v>
      </c>
      <c r="F1163" s="57">
        <v>-1.4935737000000001E-4</v>
      </c>
      <c r="G1163" s="57">
        <v>20.530025999999999</v>
      </c>
      <c r="H1163" s="57">
        <v>4.5696693000000002</v>
      </c>
      <c r="I1163" s="57"/>
      <c r="J1163" s="57">
        <v>0.22258422999999999</v>
      </c>
      <c r="K1163" s="57">
        <v>2.4830359</v>
      </c>
      <c r="L1163" s="9"/>
      <c r="M1163" s="9"/>
      <c r="N1163" s="9"/>
      <c r="O1163" s="9"/>
      <c r="P1163" s="9"/>
      <c r="Q1163" s="9"/>
      <c r="R1163" s="9"/>
      <c r="S1163" s="56"/>
      <c r="T1163" s="56"/>
      <c r="V1163" s="9"/>
    </row>
    <row r="1164" spans="1:62" s="11" customFormat="1">
      <c r="A1164" s="26">
        <v>166</v>
      </c>
      <c r="B1164" s="31">
        <v>43679</v>
      </c>
      <c r="C1164" s="26" t="s">
        <v>0</v>
      </c>
      <c r="D1164" s="33">
        <v>3.5651290999999998E-3</v>
      </c>
      <c r="E1164" s="32">
        <v>1.3892125000000001E-3</v>
      </c>
      <c r="F1164" s="33">
        <v>1.5558561E-4</v>
      </c>
      <c r="G1164" s="32">
        <v>8.0080831999999999E-4</v>
      </c>
      <c r="H1164" s="32">
        <v>1.7208442E-4</v>
      </c>
      <c r="I1164" s="32"/>
      <c r="J1164" s="32"/>
      <c r="K1164" s="32"/>
      <c r="L1164" s="9"/>
      <c r="M1164" s="9"/>
      <c r="N1164" s="9"/>
      <c r="O1164" s="10"/>
      <c r="P1164" s="9"/>
      <c r="Q1164" s="9"/>
      <c r="R1164" s="9"/>
      <c r="S1164" s="39"/>
      <c r="T1164" s="39"/>
      <c r="V1164" s="40"/>
    </row>
    <row r="1165" spans="1:62" s="11" customFormat="1">
      <c r="A1165" s="26">
        <v>166</v>
      </c>
      <c r="B1165" s="26"/>
      <c r="C1165" s="7" t="s">
        <v>1</v>
      </c>
      <c r="D1165" s="36">
        <v>26.326415000000001</v>
      </c>
      <c r="E1165" s="36">
        <v>10.677396</v>
      </c>
      <c r="F1165" s="33">
        <v>1.0667956E-4</v>
      </c>
      <c r="G1165" s="36">
        <v>25.976040000000001</v>
      </c>
      <c r="H1165" s="36">
        <v>5.8021891999999999</v>
      </c>
      <c r="I1165" s="36"/>
      <c r="J1165" s="32">
        <v>0.22336700000000001</v>
      </c>
      <c r="K1165" s="32">
        <v>2.4656207000000001</v>
      </c>
      <c r="L1165" s="38"/>
      <c r="M1165" s="39">
        <f>LN(J1165)</f>
        <v>-1.4989391203576552</v>
      </c>
      <c r="N1165" s="39">
        <f>LN(K1165)</f>
        <v>0.9024435810708602</v>
      </c>
      <c r="O1165" s="10"/>
      <c r="P1165" s="40">
        <f t="array" ref="P1165:Q1166">LINEST(M1165:M1169,N1165:N1169,TRUE,TRUE)</f>
        <v>-0.50646500035826547</v>
      </c>
      <c r="Q1165" s="40">
        <v>-1.0418807970874506</v>
      </c>
      <c r="R1165" s="9"/>
      <c r="S1165" s="41">
        <f>EXP(Q1165)*$S$4^P1165</f>
        <v>0.217755994073495</v>
      </c>
      <c r="T1165" s="41">
        <f>S1165*SQRT(Q1166^2+(LN($S$4))^2*P1166^2+(P1165/$S$4)^2*$T$4^2-2*LN($S$4)*AVERAGE(N1165:N1169)*P1166^2)</f>
        <v>4.2377085193610959E-5</v>
      </c>
      <c r="V1165" s="19"/>
      <c r="AN1165" s="42"/>
      <c r="AO1165" s="43"/>
      <c r="AP1165" s="43"/>
      <c r="AQ1165" s="43"/>
      <c r="AS1165" s="44"/>
      <c r="AT1165" s="45"/>
      <c r="AU1165" s="45"/>
      <c r="AV1165" s="45"/>
      <c r="AW1165" s="45"/>
      <c r="AX1165" s="45"/>
      <c r="AY1165" s="45"/>
      <c r="AZ1165" s="45"/>
      <c r="BA1165" s="45"/>
      <c r="BB1165" s="45"/>
    </row>
    <row r="1166" spans="1:62" s="11" customFormat="1">
      <c r="A1166" s="26">
        <v>166</v>
      </c>
      <c r="B1166" s="26"/>
      <c r="C1166" s="7" t="s">
        <v>2</v>
      </c>
      <c r="D1166" s="58">
        <v>24.874714000000001</v>
      </c>
      <c r="E1166" s="36">
        <v>10.083394</v>
      </c>
      <c r="F1166" s="33">
        <v>1.1089468000000001E-4</v>
      </c>
      <c r="G1166" s="36">
        <v>24.746737</v>
      </c>
      <c r="H1166" s="36">
        <v>5.5261497999999998</v>
      </c>
      <c r="I1166" s="36"/>
      <c r="J1166" s="32">
        <v>0.22330815000000001</v>
      </c>
      <c r="K1166" s="32">
        <v>2.4669004000000001</v>
      </c>
      <c r="L1166" s="38"/>
      <c r="M1166" s="39">
        <f t="shared" ref="M1166:M1169" si="329">LN(J1166)</f>
        <v>-1.4992026228172861</v>
      </c>
      <c r="N1166" s="39">
        <f t="shared" ref="N1166:N1169" si="330">LN(K1166)</f>
        <v>0.9029624638096333</v>
      </c>
      <c r="O1166" s="10"/>
      <c r="P1166" s="40">
        <v>2.0785993220415306E-3</v>
      </c>
      <c r="Q1166" s="40">
        <v>1.878773680013145E-3</v>
      </c>
      <c r="R1166" s="9"/>
      <c r="S1166" s="39"/>
      <c r="T1166" s="39"/>
      <c r="V1166" s="46"/>
      <c r="Y1166" s="43"/>
      <c r="AB1166" s="43"/>
      <c r="AE1166" s="43"/>
    </row>
    <row r="1167" spans="1:62" s="11" customFormat="1">
      <c r="A1167" s="26">
        <v>166</v>
      </c>
      <c r="B1167" s="26"/>
      <c r="C1167" s="7" t="s">
        <v>3</v>
      </c>
      <c r="D1167" s="36">
        <v>22.819555999999999</v>
      </c>
      <c r="E1167" s="36">
        <v>9.2436057999999992</v>
      </c>
      <c r="F1167" s="33">
        <v>9.1000827000000005E-5</v>
      </c>
      <c r="G1167" s="36">
        <v>22.904357999999998</v>
      </c>
      <c r="H1167" s="36">
        <v>5.1128993999999999</v>
      </c>
      <c r="I1167" s="36"/>
      <c r="J1167" s="32">
        <v>0.22322823999999999</v>
      </c>
      <c r="K1167" s="32">
        <v>2.4686851999999999</v>
      </c>
      <c r="L1167" s="38"/>
      <c r="M1167" s="39">
        <f t="shared" si="329"/>
        <v>-1.4995605331808874</v>
      </c>
      <c r="N1167" s="39">
        <f t="shared" si="330"/>
        <v>0.90368570122154168</v>
      </c>
      <c r="O1167" s="10"/>
      <c r="P1167" s="47">
        <f>ABS(P1166/P1165)</f>
        <v>4.1041322116457443E-3</v>
      </c>
      <c r="Q1167" s="47">
        <f>ABS(Q1166/Q1165)</f>
        <v>1.8032520469378126E-3</v>
      </c>
      <c r="R1167" s="9"/>
      <c r="S1167" s="39"/>
      <c r="T1167" s="39"/>
      <c r="V1167" s="46"/>
      <c r="W1167" s="48"/>
      <c r="Y1167" s="48"/>
      <c r="Z1167" s="48"/>
      <c r="AB1167" s="48"/>
      <c r="AC1167" s="48"/>
      <c r="AE1167" s="48"/>
      <c r="AF1167" s="48"/>
      <c r="AM1167" s="48"/>
      <c r="AN1167" s="48"/>
      <c r="AR1167" s="49"/>
      <c r="BA1167" s="43"/>
      <c r="BB1167" s="43"/>
    </row>
    <row r="1168" spans="1:62" s="11" customFormat="1">
      <c r="A1168" s="26">
        <v>166</v>
      </c>
      <c r="B1168" s="26"/>
      <c r="C1168" s="7" t="s">
        <v>4</v>
      </c>
      <c r="D1168" s="36">
        <v>20.206399000000001</v>
      </c>
      <c r="E1168" s="36">
        <v>8.1774822</v>
      </c>
      <c r="F1168" s="33">
        <v>6.4705999000000004E-5</v>
      </c>
      <c r="G1168" s="36">
        <v>20.476182999999999</v>
      </c>
      <c r="H1168" s="36">
        <v>4.5687062000000003</v>
      </c>
      <c r="I1168" s="36"/>
      <c r="J1168" s="32">
        <v>0.22312292</v>
      </c>
      <c r="K1168" s="32">
        <v>2.4709813999999999</v>
      </c>
      <c r="L1168" s="38"/>
      <c r="M1168" s="39">
        <f t="shared" si="329"/>
        <v>-1.5000324486205363</v>
      </c>
      <c r="N1168" s="39">
        <f t="shared" si="330"/>
        <v>0.90461539966126681</v>
      </c>
      <c r="O1168" s="10"/>
      <c r="R1168" s="9"/>
      <c r="S1168" s="39"/>
      <c r="T1168" s="39"/>
      <c r="V1168" s="46"/>
      <c r="W1168" s="51"/>
      <c r="Y1168" s="51"/>
      <c r="Z1168" s="51"/>
      <c r="AB1168" s="51"/>
      <c r="AC1168" s="51"/>
      <c r="AE1168" s="51"/>
      <c r="AF1168" s="51"/>
      <c r="AK1168" s="52"/>
      <c r="AL1168" s="52"/>
      <c r="AM1168" s="53"/>
      <c r="AN1168" s="53"/>
      <c r="AO1168" s="53"/>
      <c r="AP1168" s="53"/>
      <c r="AQ1168" s="53"/>
    </row>
    <row r="1169" spans="1:62" s="11" customFormat="1">
      <c r="A1169" s="26">
        <v>166</v>
      </c>
      <c r="B1169" s="26"/>
      <c r="C1169" s="7" t="s">
        <v>5</v>
      </c>
      <c r="D1169" s="36">
        <v>17.628715</v>
      </c>
      <c r="E1169" s="36">
        <v>7.1271652999999997</v>
      </c>
      <c r="F1169" s="33">
        <v>4.7872579999999998E-5</v>
      </c>
      <c r="G1169" s="36">
        <v>18.027429999999999</v>
      </c>
      <c r="H1169" s="36">
        <v>4.0202594999999999</v>
      </c>
      <c r="I1169" s="36"/>
      <c r="J1169" s="32">
        <v>0.22300792</v>
      </c>
      <c r="K1169" s="32">
        <v>2.4734538000000001</v>
      </c>
      <c r="L1169" s="54"/>
      <c r="M1169" s="39">
        <f t="shared" si="329"/>
        <v>-1.5005479924576184</v>
      </c>
      <c r="N1169" s="39">
        <f t="shared" si="330"/>
        <v>0.90561547352453198</v>
      </c>
      <c r="O1169" s="10"/>
      <c r="R1169" s="9"/>
      <c r="S1169" s="39"/>
      <c r="T1169" s="39"/>
      <c r="V1169" s="46"/>
      <c r="W1169" s="51"/>
      <c r="Y1169" s="51"/>
      <c r="Z1169" s="51"/>
      <c r="AB1169" s="51"/>
      <c r="AC1169" s="51"/>
      <c r="AE1169" s="51"/>
      <c r="AF1169" s="51"/>
      <c r="AK1169" s="52"/>
      <c r="AL1169" s="52"/>
      <c r="AM1169" s="53"/>
      <c r="AN1169" s="53"/>
      <c r="AO1169" s="53"/>
      <c r="AP1169" s="53"/>
      <c r="AQ1169" s="53"/>
      <c r="AR1169" s="51"/>
      <c r="AS1169" s="51"/>
      <c r="AT1169" s="51"/>
      <c r="AU1169" s="51"/>
      <c r="AV1169" s="51"/>
      <c r="AW1169" s="51"/>
      <c r="AX1169" s="51"/>
      <c r="AY1169" s="51"/>
      <c r="AZ1169" s="51"/>
      <c r="BA1169" s="51"/>
      <c r="BB1169" s="51"/>
      <c r="BC1169" s="51"/>
      <c r="BD1169" s="51"/>
      <c r="BE1169" s="51"/>
      <c r="BF1169" s="51"/>
      <c r="BG1169" s="51"/>
      <c r="BH1169" s="51"/>
      <c r="BI1169" s="51"/>
      <c r="BJ1169" s="51"/>
    </row>
    <row r="1170" spans="1:62" s="11" customFormat="1">
      <c r="A1170" s="6"/>
      <c r="B1170" s="7"/>
      <c r="C1170" s="7"/>
      <c r="D1170" s="57">
        <v>20.133223999999998</v>
      </c>
      <c r="E1170" s="57">
        <v>8.1083511000000001</v>
      </c>
      <c r="F1170" s="57">
        <v>-1.4935737000000001E-4</v>
      </c>
      <c r="G1170" s="57">
        <v>20.530025999999999</v>
      </c>
      <c r="H1170" s="57">
        <v>4.5696693000000002</v>
      </c>
      <c r="I1170" s="57"/>
      <c r="J1170" s="57">
        <v>0.22258422999999999</v>
      </c>
      <c r="K1170" s="57">
        <v>2.4830359</v>
      </c>
      <c r="L1170" s="9"/>
      <c r="M1170" s="9"/>
      <c r="N1170" s="9"/>
      <c r="O1170" s="9"/>
      <c r="P1170" s="9"/>
      <c r="Q1170" s="9"/>
      <c r="R1170" s="9"/>
      <c r="S1170" s="56"/>
      <c r="T1170" s="56"/>
      <c r="V1170" s="9"/>
    </row>
    <row r="1171" spans="1:62" s="11" customFormat="1">
      <c r="A1171" s="26">
        <v>167</v>
      </c>
      <c r="B1171" s="31">
        <v>43679</v>
      </c>
      <c r="C1171" s="26" t="s">
        <v>0</v>
      </c>
      <c r="D1171" s="33">
        <v>3.5651290999999998E-3</v>
      </c>
      <c r="E1171" s="32">
        <v>1.3892125000000001E-3</v>
      </c>
      <c r="F1171" s="33">
        <v>1.5558561E-4</v>
      </c>
      <c r="G1171" s="32">
        <v>8.0080831999999999E-4</v>
      </c>
      <c r="H1171" s="32">
        <v>1.7208442E-4</v>
      </c>
      <c r="I1171" s="32"/>
      <c r="J1171" s="32"/>
      <c r="K1171" s="32"/>
      <c r="L1171" s="9"/>
      <c r="M1171" s="9"/>
      <c r="N1171" s="9"/>
      <c r="O1171" s="10"/>
      <c r="P1171" s="9"/>
      <c r="Q1171" s="9"/>
      <c r="R1171" s="9"/>
      <c r="S1171" s="39"/>
      <c r="T1171" s="39"/>
      <c r="V1171" s="40"/>
    </row>
    <row r="1172" spans="1:62" s="11" customFormat="1">
      <c r="A1172" s="26">
        <v>167</v>
      </c>
      <c r="B1172" s="26"/>
      <c r="C1172" s="7" t="s">
        <v>1</v>
      </c>
      <c r="D1172" s="36">
        <v>26.834009999999999</v>
      </c>
      <c r="E1172" s="36">
        <v>10.874157</v>
      </c>
      <c r="F1172" s="33">
        <v>2.7480915000000001E-5</v>
      </c>
      <c r="G1172" s="36">
        <v>26.334499999999998</v>
      </c>
      <c r="H1172" s="36">
        <v>5.8800340000000002</v>
      </c>
      <c r="I1172" s="36"/>
      <c r="J1172" s="32">
        <v>0.22328250999999999</v>
      </c>
      <c r="K1172" s="32">
        <v>2.4676874</v>
      </c>
      <c r="L1172" s="38"/>
      <c r="M1172" s="39">
        <f t="shared" ref="M1172:N1176" si="331">LN(J1172)</f>
        <v>-1.4993174483267502</v>
      </c>
      <c r="N1172" s="39">
        <f t="shared" si="331"/>
        <v>0.90328143675674455</v>
      </c>
      <c r="O1172" s="10"/>
      <c r="P1172" s="40">
        <f t="array" ref="P1172:Q1173">LINEST(M1172:M1176,N1172:N1176,TRUE,TRUE)</f>
        <v>-0.50451825797409933</v>
      </c>
      <c r="Q1172" s="40">
        <v>-1.043595211101964</v>
      </c>
      <c r="R1172" s="9"/>
      <c r="S1172" s="41">
        <f>EXP(Q1172)*$S$4^P1172</f>
        <v>0.2177865276795202</v>
      </c>
      <c r="T1172" s="41">
        <f>S1172*SQRT(Q1173^2+(LN($S$4))^2*P1173^2+(P1172/$S$4)^2*$T$4^2-2*LN($S$4)*AVERAGE(N1172:N1176)*P1173^2)</f>
        <v>4.2526014681227899E-5</v>
      </c>
      <c r="V1172" s="19"/>
      <c r="AN1172" s="42"/>
      <c r="AO1172" s="43"/>
      <c r="AP1172" s="43"/>
      <c r="AQ1172" s="43"/>
      <c r="AS1172" s="44"/>
      <c r="AT1172" s="45"/>
      <c r="AU1172" s="45"/>
      <c r="AV1172" s="45"/>
      <c r="AW1172" s="45"/>
      <c r="AX1172" s="45"/>
      <c r="AY1172" s="45"/>
      <c r="AZ1172" s="45"/>
      <c r="BA1172" s="45"/>
      <c r="BB1172" s="45"/>
    </row>
    <row r="1173" spans="1:62" s="11" customFormat="1">
      <c r="A1173" s="26">
        <v>167</v>
      </c>
      <c r="B1173" s="26"/>
      <c r="C1173" s="7" t="s">
        <v>2</v>
      </c>
      <c r="D1173" s="36">
        <v>25.222087999999999</v>
      </c>
      <c r="E1173" s="36">
        <v>10.213017000000001</v>
      </c>
      <c r="F1173" s="33">
        <v>3.0469345E-5</v>
      </c>
      <c r="G1173" s="36">
        <v>25.060502</v>
      </c>
      <c r="H1173" s="36">
        <v>5.5934112999999996</v>
      </c>
      <c r="I1173" s="36"/>
      <c r="J1173" s="32">
        <v>0.22319629999999999</v>
      </c>
      <c r="K1173" s="32">
        <v>2.4696020000000001</v>
      </c>
      <c r="L1173" s="38"/>
      <c r="M1173" s="39">
        <f t="shared" si="331"/>
        <v>-1.4997036256733141</v>
      </c>
      <c r="N1173" s="39">
        <f t="shared" si="331"/>
        <v>0.90405700405323319</v>
      </c>
      <c r="O1173" s="10"/>
      <c r="P1173" s="40">
        <v>2.177980480207186E-3</v>
      </c>
      <c r="Q1173" s="40">
        <v>1.9711892625026146E-3</v>
      </c>
      <c r="R1173" s="9"/>
      <c r="S1173" s="39"/>
      <c r="T1173" s="39"/>
      <c r="V1173" s="46"/>
      <c r="Y1173" s="43"/>
      <c r="AB1173" s="43"/>
      <c r="AE1173" s="43"/>
    </row>
    <row r="1174" spans="1:62" s="11" customFormat="1">
      <c r="A1174" s="26">
        <v>167</v>
      </c>
      <c r="B1174" s="26"/>
      <c r="C1174" s="7" t="s">
        <v>3</v>
      </c>
      <c r="D1174" s="36">
        <v>23.522905000000002</v>
      </c>
      <c r="E1174" s="36">
        <v>9.5167906000000002</v>
      </c>
      <c r="F1174" s="33">
        <v>2.1292227999999999E-5</v>
      </c>
      <c r="G1174" s="36">
        <v>23.611414</v>
      </c>
      <c r="H1174" s="36">
        <v>5.2676600000000002</v>
      </c>
      <c r="I1174" s="36"/>
      <c r="J1174" s="32">
        <v>0.22309786000000001</v>
      </c>
      <c r="K1174" s="32">
        <v>2.4717310000000001</v>
      </c>
      <c r="L1174" s="38"/>
      <c r="M1174" s="39">
        <f t="shared" si="331"/>
        <v>-1.5001447697008157</v>
      </c>
      <c r="N1174" s="39">
        <f t="shared" si="331"/>
        <v>0.90491871490402587</v>
      </c>
      <c r="O1174" s="10"/>
      <c r="P1174" s="47">
        <f>ABS(P1173/P1172)</f>
        <v>4.3169507659700946E-3</v>
      </c>
      <c r="Q1174" s="47">
        <f>ABS(Q1173/Q1172)</f>
        <v>1.8888446799417331E-3</v>
      </c>
      <c r="R1174" s="9"/>
      <c r="S1174" s="39"/>
      <c r="T1174" s="39"/>
      <c r="V1174" s="46"/>
      <c r="W1174" s="48"/>
      <c r="Y1174" s="48"/>
      <c r="Z1174" s="48"/>
      <c r="AB1174" s="48"/>
      <c r="AC1174" s="48"/>
      <c r="AE1174" s="48"/>
      <c r="AF1174" s="48"/>
      <c r="AM1174" s="48"/>
      <c r="AN1174" s="48"/>
      <c r="AR1174" s="49"/>
      <c r="BA1174" s="43"/>
      <c r="BB1174" s="43"/>
    </row>
    <row r="1175" spans="1:62" s="11" customFormat="1">
      <c r="A1175" s="26">
        <v>167</v>
      </c>
      <c r="B1175" s="26"/>
      <c r="C1175" s="7" t="s">
        <v>4</v>
      </c>
      <c r="D1175" s="36">
        <v>21.592105</v>
      </c>
      <c r="E1175" s="36">
        <v>8.7271192000000006</v>
      </c>
      <c r="F1175" s="33">
        <v>1.5004832E-5</v>
      </c>
      <c r="G1175" s="36">
        <v>21.869028</v>
      </c>
      <c r="H1175" s="36">
        <v>4.8765023000000003</v>
      </c>
      <c r="I1175" s="36"/>
      <c r="J1175" s="32">
        <v>0.22298665000000001</v>
      </c>
      <c r="K1175" s="32">
        <v>2.4741406000000001</v>
      </c>
      <c r="L1175" s="38"/>
      <c r="M1175" s="39">
        <f t="shared" si="331"/>
        <v>-1.5006433747848791</v>
      </c>
      <c r="N1175" s="39">
        <f t="shared" si="331"/>
        <v>0.9058931033983193</v>
      </c>
      <c r="O1175" s="10"/>
      <c r="P1175" s="50"/>
      <c r="Q1175" s="50"/>
      <c r="R1175" s="9"/>
      <c r="S1175" s="39"/>
      <c r="T1175" s="39"/>
      <c r="V1175" s="46"/>
      <c r="W1175" s="51"/>
      <c r="Y1175" s="51"/>
      <c r="Z1175" s="51"/>
      <c r="AB1175" s="51"/>
      <c r="AC1175" s="51"/>
      <c r="AE1175" s="51"/>
      <c r="AF1175" s="51"/>
      <c r="AK1175" s="52"/>
      <c r="AL1175" s="52"/>
      <c r="AM1175" s="53"/>
      <c r="AN1175" s="53"/>
      <c r="AO1175" s="53"/>
      <c r="AP1175" s="53"/>
      <c r="AQ1175" s="53"/>
    </row>
    <row r="1176" spans="1:62" s="11" customFormat="1">
      <c r="A1176" s="26">
        <v>167</v>
      </c>
      <c r="B1176" s="26"/>
      <c r="C1176" s="7" t="s">
        <v>5</v>
      </c>
      <c r="D1176" s="36">
        <v>19.066678</v>
      </c>
      <c r="E1176" s="36">
        <v>7.6969780999999999</v>
      </c>
      <c r="F1176" s="33">
        <v>-1.0847658E-5</v>
      </c>
      <c r="G1176" s="36">
        <v>19.474176</v>
      </c>
      <c r="H1176" s="36">
        <v>4.3398661000000001</v>
      </c>
      <c r="I1176" s="36"/>
      <c r="J1176" s="32">
        <v>0.22285257</v>
      </c>
      <c r="K1176" s="32">
        <v>2.4771610000000002</v>
      </c>
      <c r="L1176" s="54"/>
      <c r="M1176" s="39">
        <f t="shared" si="331"/>
        <v>-1.5012448472351592</v>
      </c>
      <c r="N1176" s="39">
        <f t="shared" si="331"/>
        <v>0.90711314637637441</v>
      </c>
      <c r="O1176" s="10"/>
      <c r="R1176" s="9"/>
      <c r="S1176" s="39"/>
      <c r="T1176" s="39"/>
      <c r="V1176" s="46"/>
      <c r="W1176" s="51"/>
      <c r="Y1176" s="51"/>
      <c r="Z1176" s="51"/>
      <c r="AB1176" s="51"/>
      <c r="AC1176" s="51"/>
      <c r="AE1176" s="51"/>
      <c r="AF1176" s="51"/>
      <c r="AK1176" s="52"/>
      <c r="AL1176" s="52"/>
      <c r="AM1176" s="53"/>
      <c r="AN1176" s="53"/>
      <c r="AO1176" s="53"/>
      <c r="AP1176" s="53"/>
      <c r="AQ1176" s="53"/>
      <c r="AR1176" s="51"/>
      <c r="AS1176" s="51"/>
      <c r="AT1176" s="51"/>
      <c r="AU1176" s="51"/>
      <c r="AV1176" s="51"/>
      <c r="AW1176" s="51"/>
      <c r="AX1176" s="51"/>
      <c r="AY1176" s="51"/>
      <c r="AZ1176" s="51"/>
      <c r="BA1176" s="51"/>
      <c r="BB1176" s="51"/>
      <c r="BC1176" s="51"/>
      <c r="BD1176" s="51"/>
      <c r="BE1176" s="51"/>
      <c r="BF1176" s="51"/>
      <c r="BG1176" s="51"/>
      <c r="BH1176" s="51"/>
      <c r="BI1176" s="51"/>
      <c r="BJ1176" s="51"/>
    </row>
    <row r="1177" spans="1:62" s="11" customFormat="1">
      <c r="A1177" s="6"/>
      <c r="B1177" s="7"/>
      <c r="C1177" s="7"/>
      <c r="D1177" s="57"/>
      <c r="E1177" s="57"/>
      <c r="F1177" s="57"/>
      <c r="G1177" s="57"/>
      <c r="H1177" s="57"/>
      <c r="I1177" s="57"/>
      <c r="J1177" s="57"/>
      <c r="K1177" s="57"/>
      <c r="L1177" s="9"/>
      <c r="M1177" s="9"/>
      <c r="N1177" s="9"/>
      <c r="O1177" s="9"/>
      <c r="P1177" s="9"/>
      <c r="Q1177" s="9"/>
      <c r="R1177" s="9"/>
      <c r="S1177" s="56"/>
      <c r="T1177" s="56"/>
      <c r="V1177" s="9"/>
    </row>
    <row r="1178" spans="1:62" s="11" customFormat="1">
      <c r="A1178" s="26">
        <v>168</v>
      </c>
      <c r="B1178" s="31">
        <v>43679</v>
      </c>
      <c r="C1178" s="26" t="s">
        <v>0</v>
      </c>
      <c r="D1178" s="33">
        <v>3.5651290999999998E-3</v>
      </c>
      <c r="E1178" s="32">
        <v>1.3892125000000001E-3</v>
      </c>
      <c r="F1178" s="33">
        <v>1.5558561E-4</v>
      </c>
      <c r="G1178" s="32">
        <v>8.0080831999999999E-4</v>
      </c>
      <c r="H1178" s="32">
        <v>1.7208442E-4</v>
      </c>
      <c r="I1178" s="32"/>
      <c r="J1178" s="32"/>
      <c r="K1178" s="32"/>
      <c r="L1178" s="9"/>
      <c r="M1178" s="9"/>
      <c r="N1178" s="9"/>
      <c r="O1178" s="10"/>
      <c r="P1178" s="9"/>
      <c r="Q1178" s="9"/>
      <c r="R1178" s="9"/>
      <c r="S1178" s="39"/>
      <c r="T1178" s="39"/>
      <c r="V1178" s="40"/>
    </row>
    <row r="1179" spans="1:62" s="11" customFormat="1">
      <c r="A1179" s="26">
        <v>168</v>
      </c>
      <c r="B1179" s="26"/>
      <c r="C1179" s="7" t="s">
        <v>1</v>
      </c>
      <c r="D1179" s="36">
        <v>32.568190999999999</v>
      </c>
      <c r="E1179" s="36">
        <v>13.190149</v>
      </c>
      <c r="F1179" s="36">
        <v>4.6844680000000001E-5</v>
      </c>
      <c r="G1179" s="36">
        <v>31.986077999999999</v>
      </c>
      <c r="H1179" s="36">
        <v>7.1395999000000003</v>
      </c>
      <c r="I1179" s="36"/>
      <c r="J1179" s="36">
        <v>0.22320961</v>
      </c>
      <c r="K1179" s="36">
        <v>2.4691309000000001</v>
      </c>
      <c r="L1179" s="38"/>
      <c r="M1179" s="39">
        <f>LN(J1179)</f>
        <v>-1.4996439938462895</v>
      </c>
      <c r="N1179" s="39">
        <f>LN(K1179)</f>
        <v>0.9038662263736269</v>
      </c>
      <c r="O1179" s="10"/>
      <c r="P1179" s="40">
        <f t="array" ref="P1179:Q1180">LINEST(M1179:M1183,N1179:N1183,TRUE,TRUE)</f>
        <v>-0.49969307264641188</v>
      </c>
      <c r="Q1179" s="40">
        <v>-1.0479821942453411</v>
      </c>
      <c r="R1179" s="9"/>
      <c r="S1179" s="41">
        <f>EXP(Q1179)*$S$4^P1179</f>
        <v>0.21783224084146266</v>
      </c>
      <c r="T1179" s="41">
        <f>S1179*SQRT(Q1180^2+(LN($S$4))^2*P1180^2+(P1179/$S$4)^2*$T$4^2-2*LN($S$4)*AVERAGE(N1179:N1183)*P1180^2)</f>
        <v>5.2948943129493003E-5</v>
      </c>
      <c r="V1179" s="19"/>
      <c r="AN1179" s="42"/>
      <c r="AO1179" s="43"/>
      <c r="AP1179" s="43"/>
      <c r="AQ1179" s="43"/>
      <c r="AS1179" s="44"/>
      <c r="AT1179" s="45"/>
      <c r="AU1179" s="45"/>
      <c r="AV1179" s="45"/>
      <c r="AW1179" s="45"/>
      <c r="AX1179" s="45"/>
      <c r="AY1179" s="45"/>
      <c r="AZ1179" s="45"/>
      <c r="BA1179" s="45"/>
      <c r="BB1179" s="45"/>
    </row>
    <row r="1180" spans="1:62" s="11" customFormat="1">
      <c r="A1180" s="26">
        <v>168</v>
      </c>
      <c r="B1180" s="26"/>
      <c r="C1180" s="7" t="s">
        <v>2</v>
      </c>
      <c r="D1180" s="36">
        <v>29.505735000000001</v>
      </c>
      <c r="E1180" s="36">
        <v>11.937105000000001</v>
      </c>
      <c r="F1180" s="36">
        <v>5.0933439000000003E-5</v>
      </c>
      <c r="G1180" s="36">
        <v>29.441452999999999</v>
      </c>
      <c r="H1180" s="36">
        <v>6.5682003</v>
      </c>
      <c r="I1180" s="36"/>
      <c r="J1180" s="36">
        <v>0.22309362999999999</v>
      </c>
      <c r="K1180" s="36">
        <v>2.4717666</v>
      </c>
      <c r="L1180" s="38"/>
      <c r="M1180" s="39">
        <f t="shared" ref="M1180:M1183" si="332">LN(J1180)</f>
        <v>-1.5001637301700086</v>
      </c>
      <c r="N1180" s="39">
        <f t="shared" ref="N1180:N1183" si="333">LN(K1180)</f>
        <v>0.90493311766210571</v>
      </c>
      <c r="O1180" s="10"/>
      <c r="P1180" s="40">
        <v>3.8311860870862704E-3</v>
      </c>
      <c r="Q1180" s="40">
        <v>3.4704056178106357E-3</v>
      </c>
      <c r="R1180" s="9"/>
      <c r="S1180" s="39"/>
      <c r="T1180" s="39"/>
      <c r="V1180" s="46"/>
      <c r="Y1180" s="43"/>
      <c r="AB1180" s="43"/>
      <c r="AE1180" s="43"/>
    </row>
    <row r="1181" spans="1:62" s="11" customFormat="1">
      <c r="A1181" s="26">
        <v>168</v>
      </c>
      <c r="B1181" s="26"/>
      <c r="C1181" s="7" t="s">
        <v>3</v>
      </c>
      <c r="D1181" s="36">
        <v>27.841180000000001</v>
      </c>
      <c r="E1181" s="36">
        <v>11.254414000000001</v>
      </c>
      <c r="F1181" s="36">
        <v>4.9361265999999998E-5</v>
      </c>
      <c r="G1181" s="36">
        <v>28.031523</v>
      </c>
      <c r="H1181" s="36">
        <v>6.2510130999999998</v>
      </c>
      <c r="I1181" s="36"/>
      <c r="J1181" s="36">
        <v>0.22299938999999999</v>
      </c>
      <c r="K1181" s="36">
        <v>2.4738012999999999</v>
      </c>
      <c r="L1181" s="38"/>
      <c r="M1181" s="39">
        <f t="shared" si="332"/>
        <v>-1.5005862429517687</v>
      </c>
      <c r="N1181" s="39">
        <f t="shared" si="333"/>
        <v>0.90575595546595078</v>
      </c>
      <c r="O1181" s="10"/>
      <c r="P1181" s="47">
        <f>ABS(P1180/P1179)</f>
        <v>7.6670786464899787E-3</v>
      </c>
      <c r="Q1181" s="47">
        <f>ABS(Q1180/Q1179)</f>
        <v>3.3115120055161795E-3</v>
      </c>
      <c r="R1181" s="9"/>
      <c r="S1181" s="39"/>
      <c r="T1181" s="39"/>
      <c r="V1181" s="46"/>
      <c r="W1181" s="48"/>
      <c r="Y1181" s="48"/>
      <c r="Z1181" s="48"/>
      <c r="AB1181" s="48"/>
      <c r="AC1181" s="48"/>
      <c r="AE1181" s="48"/>
      <c r="AF1181" s="48"/>
      <c r="AM1181" s="48"/>
      <c r="AN1181" s="48"/>
      <c r="AR1181" s="49"/>
      <c r="BA1181" s="43"/>
      <c r="BB1181" s="43"/>
    </row>
    <row r="1182" spans="1:62" s="11" customFormat="1">
      <c r="A1182" s="26">
        <v>168</v>
      </c>
      <c r="B1182" s="26"/>
      <c r="C1182" s="7" t="s">
        <v>4</v>
      </c>
      <c r="D1182" s="36">
        <v>24.936045</v>
      </c>
      <c r="E1182" s="36">
        <v>10.068678</v>
      </c>
      <c r="F1182" s="36">
        <v>3.307503E-5</v>
      </c>
      <c r="G1182" s="36">
        <v>25.344570999999998</v>
      </c>
      <c r="H1182" s="36">
        <v>5.6487363999999998</v>
      </c>
      <c r="I1182" s="36"/>
      <c r="J1182" s="36">
        <v>0.22287747999999999</v>
      </c>
      <c r="K1182" s="36">
        <v>2.4765978999999998</v>
      </c>
      <c r="L1182" s="38"/>
      <c r="M1182" s="39">
        <f t="shared" si="332"/>
        <v>-1.5011330755472241</v>
      </c>
      <c r="N1182" s="39">
        <f t="shared" si="333"/>
        <v>0.90688580386181417</v>
      </c>
      <c r="O1182" s="10"/>
      <c r="P1182" s="50"/>
      <c r="Q1182" s="50"/>
      <c r="R1182" s="9"/>
      <c r="S1182" s="39"/>
      <c r="T1182" s="39"/>
      <c r="V1182" s="46"/>
      <c r="W1182" s="51"/>
      <c r="Y1182" s="51"/>
      <c r="Z1182" s="51"/>
      <c r="AB1182" s="51"/>
      <c r="AC1182" s="51"/>
      <c r="AE1182" s="51"/>
      <c r="AF1182" s="51"/>
      <c r="AK1182" s="52"/>
      <c r="AL1182" s="52"/>
      <c r="AM1182" s="53"/>
      <c r="AN1182" s="53"/>
      <c r="AO1182" s="53"/>
      <c r="AP1182" s="53"/>
      <c r="AQ1182" s="53"/>
    </row>
    <row r="1183" spans="1:62" s="11" customFormat="1">
      <c r="A1183" s="26">
        <v>168</v>
      </c>
      <c r="B1183" s="26"/>
      <c r="C1183" s="7" t="s">
        <v>5</v>
      </c>
      <c r="D1183" s="36">
        <v>23.051601999999999</v>
      </c>
      <c r="E1183" s="36">
        <v>9.3001576000000004</v>
      </c>
      <c r="F1183" s="36">
        <v>1.6295420000000001E-5</v>
      </c>
      <c r="G1183" s="36">
        <v>23.549392999999998</v>
      </c>
      <c r="H1183" s="36">
        <v>5.2463541999999999</v>
      </c>
      <c r="I1183" s="36"/>
      <c r="J1183" s="36">
        <v>0.22278062000000001</v>
      </c>
      <c r="K1183" s="36">
        <v>2.4786320000000002</v>
      </c>
      <c r="L1183" s="54"/>
      <c r="M1183" s="39">
        <f t="shared" si="332"/>
        <v>-1.5015677585543326</v>
      </c>
      <c r="N1183" s="39">
        <f t="shared" si="333"/>
        <v>0.90770679507929675</v>
      </c>
      <c r="O1183" s="10"/>
      <c r="R1183" s="9"/>
      <c r="S1183" s="39"/>
      <c r="T1183" s="39"/>
      <c r="V1183" s="46"/>
      <c r="W1183" s="51"/>
      <c r="Y1183" s="51"/>
      <c r="Z1183" s="51"/>
      <c r="AB1183" s="51"/>
      <c r="AC1183" s="51"/>
      <c r="AE1183" s="51"/>
      <c r="AF1183" s="51"/>
      <c r="AK1183" s="52"/>
      <c r="AL1183" s="52"/>
      <c r="AM1183" s="53"/>
      <c r="AN1183" s="53"/>
      <c r="AO1183" s="53"/>
      <c r="AP1183" s="53"/>
      <c r="AQ1183" s="53"/>
      <c r="AR1183" s="51"/>
      <c r="AS1183" s="51"/>
      <c r="AT1183" s="51"/>
      <c r="AU1183" s="51"/>
      <c r="AV1183" s="51"/>
      <c r="AW1183" s="51"/>
      <c r="AX1183" s="51"/>
      <c r="AY1183" s="51"/>
      <c r="AZ1183" s="51"/>
      <c r="BA1183" s="51"/>
      <c r="BB1183" s="51"/>
      <c r="BC1183" s="51"/>
      <c r="BD1183" s="51"/>
      <c r="BE1183" s="51"/>
      <c r="BF1183" s="51"/>
      <c r="BG1183" s="51"/>
      <c r="BH1183" s="51"/>
      <c r="BI1183" s="51"/>
      <c r="BJ1183" s="51"/>
    </row>
    <row r="1184" spans="1:62" s="11" customFormat="1">
      <c r="A1184" s="6"/>
      <c r="B1184" s="7"/>
      <c r="C1184" s="7"/>
      <c r="D1184" s="57"/>
      <c r="E1184" s="57"/>
      <c r="F1184" s="57"/>
      <c r="G1184" s="57"/>
      <c r="H1184" s="57"/>
      <c r="I1184" s="57"/>
      <c r="J1184" s="57"/>
      <c r="K1184" s="57"/>
      <c r="L1184" s="9"/>
      <c r="M1184" s="9"/>
      <c r="N1184" s="9"/>
      <c r="O1184" s="9"/>
      <c r="P1184" s="9"/>
      <c r="Q1184" s="9"/>
      <c r="R1184" s="9"/>
      <c r="S1184" s="56"/>
      <c r="T1184" s="56"/>
      <c r="V1184" s="9"/>
    </row>
    <row r="1185" spans="1:62" s="11" customFormat="1">
      <c r="A1185" s="26">
        <v>169</v>
      </c>
      <c r="B1185" s="31">
        <v>43679</v>
      </c>
      <c r="C1185" s="26" t="s">
        <v>0</v>
      </c>
      <c r="D1185" s="33">
        <v>3.5651290999999998E-3</v>
      </c>
      <c r="E1185" s="32">
        <v>1.3892125000000001E-3</v>
      </c>
      <c r="F1185" s="33">
        <v>1.5558561E-4</v>
      </c>
      <c r="G1185" s="32">
        <v>8.0080831999999999E-4</v>
      </c>
      <c r="H1185" s="32">
        <v>1.7208442E-4</v>
      </c>
      <c r="I1185" s="32"/>
      <c r="J1185" s="32"/>
      <c r="K1185" s="32"/>
      <c r="L1185" s="9"/>
      <c r="M1185" s="9"/>
      <c r="N1185" s="9"/>
      <c r="O1185" s="10"/>
      <c r="P1185" s="9"/>
      <c r="Q1185" s="9"/>
      <c r="R1185" s="9"/>
      <c r="S1185" s="39"/>
      <c r="T1185" s="39"/>
      <c r="V1185" s="40"/>
    </row>
    <row r="1186" spans="1:62" s="11" customFormat="1">
      <c r="A1186" s="26">
        <v>169</v>
      </c>
      <c r="B1186" s="26"/>
      <c r="C1186" s="7" t="s">
        <v>1</v>
      </c>
      <c r="D1186" s="36">
        <v>31.693010000000001</v>
      </c>
      <c r="E1186" s="36">
        <v>12.836261</v>
      </c>
      <c r="F1186" s="36">
        <v>4.795465E-5</v>
      </c>
      <c r="G1186" s="36">
        <v>31.11965</v>
      </c>
      <c r="H1186" s="36">
        <v>6.9463584999999997</v>
      </c>
      <c r="I1186" s="36"/>
      <c r="J1186" s="36">
        <v>0.22321452</v>
      </c>
      <c r="K1186" s="36">
        <v>2.4690227999999999</v>
      </c>
      <c r="L1186" s="38"/>
      <c r="M1186" s="39">
        <f>LN(J1186)</f>
        <v>-1.4996219968274447</v>
      </c>
      <c r="N1186" s="39">
        <f>LN(K1186)</f>
        <v>0.90382244482830254</v>
      </c>
      <c r="O1186" s="10"/>
      <c r="P1186" s="40">
        <f t="array" ref="P1186:Q1187">LINEST(M1186:M1190,N1186:N1190,TRUE,TRUE)</f>
        <v>-0.49879979087819881</v>
      </c>
      <c r="Q1186" s="40">
        <v>-1.0487887251266836</v>
      </c>
      <c r="R1186" s="9"/>
      <c r="S1186" s="41">
        <f>EXP(Q1186)*$S$4^P1186</f>
        <v>0.21784193050883252</v>
      </c>
      <c r="T1186" s="41">
        <f>S1186*SQRT(Q1187^2+(LN($S$4))^2*P1187^2+(P1186/$S$4)^2*$T$4^2-2*LN($S$4)*AVERAGE(N1186:N1190)*P1187^2)</f>
        <v>4.330321432389697E-5</v>
      </c>
      <c r="V1186" s="19"/>
      <c r="AN1186" s="42"/>
      <c r="AO1186" s="43"/>
      <c r="AP1186" s="43"/>
      <c r="AQ1186" s="43"/>
      <c r="AS1186" s="44"/>
      <c r="AT1186" s="45"/>
      <c r="AU1186" s="45"/>
      <c r="AV1186" s="45"/>
      <c r="AW1186" s="45"/>
      <c r="AX1186" s="45"/>
      <c r="AY1186" s="45"/>
      <c r="AZ1186" s="45"/>
      <c r="BA1186" s="45"/>
      <c r="BB1186" s="45"/>
    </row>
    <row r="1187" spans="1:62" s="11" customFormat="1">
      <c r="A1187" s="26">
        <v>169</v>
      </c>
      <c r="B1187" s="26"/>
      <c r="C1187" s="7" t="s">
        <v>2</v>
      </c>
      <c r="D1187" s="36">
        <v>29.267489999999999</v>
      </c>
      <c r="E1187" s="36">
        <v>11.841348</v>
      </c>
      <c r="F1187" s="36">
        <v>5.1949027999999997E-5</v>
      </c>
      <c r="G1187" s="36">
        <v>29.200606000000001</v>
      </c>
      <c r="H1187" s="36">
        <v>6.5146724000000003</v>
      </c>
      <c r="I1187" s="36"/>
      <c r="J1187" s="36">
        <v>0.22310051</v>
      </c>
      <c r="K1187" s="36">
        <v>2.4716366999999999</v>
      </c>
      <c r="L1187" s="38"/>
      <c r="M1187" s="39">
        <f t="shared" ref="M1187:M1190" si="334">LN(J1187)</f>
        <v>-1.5001328915758463</v>
      </c>
      <c r="N1187" s="39">
        <f t="shared" ref="N1187:N1190" si="335">LN(K1187)</f>
        <v>0.90488056277546314</v>
      </c>
      <c r="O1187" s="10"/>
      <c r="P1187" s="40">
        <v>2.407959390833199E-3</v>
      </c>
      <c r="Q1187" s="40">
        <v>2.1810548325293579E-3</v>
      </c>
      <c r="R1187" s="9"/>
      <c r="S1187" s="39"/>
      <c r="T1187" s="39"/>
      <c r="V1187" s="46"/>
      <c r="Y1187" s="43"/>
      <c r="AB1187" s="43"/>
      <c r="AE1187" s="43"/>
    </row>
    <row r="1188" spans="1:62" s="11" customFormat="1">
      <c r="A1188" s="26">
        <v>169</v>
      </c>
      <c r="B1188" s="26"/>
      <c r="C1188" s="7" t="s">
        <v>3</v>
      </c>
      <c r="D1188" s="36">
        <v>27.25957</v>
      </c>
      <c r="E1188" s="36">
        <v>11.02</v>
      </c>
      <c r="F1188" s="36">
        <v>3.7567924999999998E-5</v>
      </c>
      <c r="G1188" s="36">
        <v>27.440678999999999</v>
      </c>
      <c r="H1188" s="36">
        <v>6.1194958000000002</v>
      </c>
      <c r="I1188" s="36"/>
      <c r="J1188" s="36">
        <v>0.22300812</v>
      </c>
      <c r="K1188" s="36">
        <v>2.4736471999999998</v>
      </c>
      <c r="L1188" s="38"/>
      <c r="M1188" s="39">
        <f t="shared" si="334"/>
        <v>-1.5005470956288856</v>
      </c>
      <c r="N1188" s="39">
        <f t="shared" si="335"/>
        <v>0.90569366072956303</v>
      </c>
      <c r="O1188" s="10"/>
      <c r="P1188" s="47">
        <f>ABS(P1187/P1186)</f>
        <v>4.827506817101283E-3</v>
      </c>
      <c r="Q1188" s="47">
        <f>ABS(Q1187/Q1186)</f>
        <v>2.0795940881857852E-3</v>
      </c>
      <c r="R1188" s="9"/>
      <c r="S1188" s="39"/>
      <c r="T1188" s="39"/>
      <c r="V1188" s="46"/>
      <c r="W1188" s="48"/>
      <c r="Y1188" s="48"/>
      <c r="Z1188" s="48"/>
      <c r="AB1188" s="48"/>
      <c r="AC1188" s="48"/>
      <c r="AE1188" s="48"/>
      <c r="AF1188" s="48"/>
      <c r="AM1188" s="48"/>
      <c r="AN1188" s="48"/>
      <c r="AR1188" s="49"/>
      <c r="BA1188" s="43"/>
      <c r="BB1188" s="43"/>
    </row>
    <row r="1189" spans="1:62" s="11" customFormat="1">
      <c r="A1189" s="26">
        <v>169</v>
      </c>
      <c r="B1189" s="26"/>
      <c r="C1189" s="7" t="s">
        <v>4</v>
      </c>
      <c r="D1189" s="36">
        <v>25.504178</v>
      </c>
      <c r="E1189" s="36">
        <v>10.301458999999999</v>
      </c>
      <c r="F1189" s="36">
        <v>3.0660507999999997E-5</v>
      </c>
      <c r="G1189" s="36">
        <v>25.870850000000001</v>
      </c>
      <c r="H1189" s="36">
        <v>5.7668939000000004</v>
      </c>
      <c r="I1189" s="36"/>
      <c r="J1189" s="36">
        <v>0.22291082000000001</v>
      </c>
      <c r="K1189" s="36">
        <v>2.475784</v>
      </c>
      <c r="L1189" s="38"/>
      <c r="M1189" s="39">
        <f t="shared" si="334"/>
        <v>-1.5009834978213745</v>
      </c>
      <c r="N1189" s="39">
        <f t="shared" si="335"/>
        <v>0.90655711353713331</v>
      </c>
      <c r="O1189" s="10"/>
      <c r="P1189" s="50"/>
      <c r="Q1189" s="50"/>
      <c r="R1189" s="9"/>
      <c r="S1189" s="39"/>
      <c r="T1189" s="39"/>
      <c r="V1189" s="46"/>
      <c r="W1189" s="51"/>
      <c r="Y1189" s="51"/>
      <c r="Z1189" s="51"/>
      <c r="AB1189" s="51"/>
      <c r="AC1189" s="51"/>
      <c r="AE1189" s="51"/>
      <c r="AF1189" s="51"/>
      <c r="AK1189" s="52"/>
      <c r="AL1189" s="52"/>
      <c r="AM1189" s="53"/>
      <c r="AN1189" s="53"/>
      <c r="AO1189" s="53"/>
      <c r="AP1189" s="53"/>
      <c r="AQ1189" s="53"/>
    </row>
    <row r="1190" spans="1:62" s="11" customFormat="1">
      <c r="A1190" s="26">
        <v>169</v>
      </c>
      <c r="B1190" s="26"/>
      <c r="C1190" s="7" t="s">
        <v>5</v>
      </c>
      <c r="D1190" s="36">
        <v>22.387916000000001</v>
      </c>
      <c r="E1190" s="36">
        <v>9.0307610999999994</v>
      </c>
      <c r="F1190" s="36">
        <v>1.7649172E-5</v>
      </c>
      <c r="G1190" s="36">
        <v>22.904305999999998</v>
      </c>
      <c r="H1190" s="36">
        <v>5.1022574000000001</v>
      </c>
      <c r="I1190" s="36"/>
      <c r="J1190" s="36">
        <v>0.22276402000000001</v>
      </c>
      <c r="K1190" s="36">
        <v>2.4790752</v>
      </c>
      <c r="L1190" s="54"/>
      <c r="M1190" s="39">
        <f t="shared" si="334"/>
        <v>-1.5016422740956157</v>
      </c>
      <c r="N1190" s="39">
        <f t="shared" si="335"/>
        <v>0.90788558740538672</v>
      </c>
      <c r="O1190" s="10"/>
      <c r="R1190" s="9"/>
      <c r="S1190" s="39"/>
      <c r="T1190" s="39"/>
      <c r="V1190" s="46"/>
      <c r="W1190" s="51"/>
      <c r="Y1190" s="51"/>
      <c r="Z1190" s="51"/>
      <c r="AB1190" s="51"/>
      <c r="AC1190" s="51"/>
      <c r="AE1190" s="51"/>
      <c r="AF1190" s="51"/>
      <c r="AK1190" s="52"/>
      <c r="AL1190" s="52"/>
      <c r="AM1190" s="53"/>
      <c r="AN1190" s="53"/>
      <c r="AO1190" s="53"/>
      <c r="AP1190" s="53"/>
      <c r="AQ1190" s="53"/>
      <c r="AR1190" s="51"/>
      <c r="AS1190" s="51"/>
      <c r="AT1190" s="51"/>
      <c r="AU1190" s="51"/>
      <c r="AV1190" s="51"/>
      <c r="AW1190" s="51"/>
      <c r="AX1190" s="51"/>
      <c r="AY1190" s="51"/>
      <c r="AZ1190" s="51"/>
      <c r="BA1190" s="51"/>
      <c r="BB1190" s="51"/>
      <c r="BC1190" s="51"/>
      <c r="BD1190" s="51"/>
      <c r="BE1190" s="51"/>
      <c r="BF1190" s="51"/>
      <c r="BG1190" s="51"/>
      <c r="BH1190" s="51"/>
      <c r="BI1190" s="51"/>
      <c r="BJ1190" s="51"/>
    </row>
    <row r="1191" spans="1:62" s="11" customFormat="1">
      <c r="A1191" s="6"/>
      <c r="B1191" s="7"/>
      <c r="C1191" s="7"/>
      <c r="D1191" s="57"/>
      <c r="E1191" s="57"/>
      <c r="F1191" s="57"/>
      <c r="G1191" s="57"/>
      <c r="H1191" s="57"/>
      <c r="I1191" s="57"/>
      <c r="J1191" s="57"/>
      <c r="K1191" s="57"/>
      <c r="L1191" s="9"/>
      <c r="M1191" s="9"/>
      <c r="N1191" s="9"/>
      <c r="O1191" s="9"/>
      <c r="P1191" s="9"/>
      <c r="Q1191" s="9"/>
      <c r="R1191" s="9"/>
      <c r="S1191" s="56"/>
      <c r="T1191" s="56"/>
      <c r="V1191" s="9"/>
    </row>
    <row r="1192" spans="1:62" s="11" customFormat="1">
      <c r="A1192" s="26">
        <v>170</v>
      </c>
      <c r="B1192" s="31">
        <v>43679</v>
      </c>
      <c r="C1192" s="26" t="s">
        <v>0</v>
      </c>
      <c r="D1192" s="33">
        <v>3.5651290999999998E-3</v>
      </c>
      <c r="E1192" s="32">
        <v>1.3892125000000001E-3</v>
      </c>
      <c r="F1192" s="33">
        <v>1.5558561E-4</v>
      </c>
      <c r="G1192" s="32">
        <v>8.0080831999999999E-4</v>
      </c>
      <c r="H1192" s="32">
        <v>1.7208442E-4</v>
      </c>
      <c r="I1192" s="32"/>
      <c r="J1192" s="32"/>
      <c r="K1192" s="32"/>
      <c r="L1192" s="9"/>
      <c r="M1192" s="9"/>
      <c r="N1192" s="9"/>
      <c r="O1192" s="10"/>
      <c r="P1192" s="9"/>
      <c r="Q1192" s="9"/>
      <c r="R1192" s="9"/>
      <c r="S1192" s="39"/>
      <c r="T1192" s="39"/>
      <c r="V1192" s="40"/>
    </row>
    <row r="1193" spans="1:62" s="11" customFormat="1">
      <c r="A1193" s="26">
        <v>170</v>
      </c>
      <c r="B1193" s="26"/>
      <c r="C1193" s="7" t="s">
        <v>1</v>
      </c>
      <c r="D1193" s="36">
        <v>28.421579000000001</v>
      </c>
      <c r="E1193" s="36">
        <v>11.516173999999999</v>
      </c>
      <c r="F1193" s="33">
        <v>3.2370806000000002E-5</v>
      </c>
      <c r="G1193" s="36">
        <v>27.868815999999999</v>
      </c>
      <c r="H1193" s="36">
        <v>6.2222265999999999</v>
      </c>
      <c r="I1193" s="36"/>
      <c r="J1193" s="32">
        <v>0.22326842999999999</v>
      </c>
      <c r="K1193" s="32">
        <v>2.4679715</v>
      </c>
      <c r="L1193" s="38"/>
      <c r="M1193" s="39">
        <f>LN(J1193)</f>
        <v>-1.4993805094413666</v>
      </c>
      <c r="N1193" s="39">
        <f>LN(K1193)</f>
        <v>0.9033965581644714</v>
      </c>
      <c r="O1193" s="10"/>
      <c r="P1193" s="40">
        <f t="array" ref="P1193:Q1194">LINEST(M1193:M1197,N1193:N1197,TRUE,TRUE)</f>
        <v>-0.50675833911255763</v>
      </c>
      <c r="Q1193" s="40">
        <v>-1.0415721497412922</v>
      </c>
      <c r="R1193" s="9"/>
      <c r="S1193" s="41">
        <f>EXP(Q1193)*$S$4^P1193</f>
        <v>0.21776235029596394</v>
      </c>
      <c r="T1193" s="41">
        <f>S1193*SQRT(Q1194^2+(LN($S$4))^2*P1194^2+(P1193/$S$4)^2*$T$4^2-2*LN($S$4)*AVERAGE(N1193:N1197)*P1194^2)</f>
        <v>4.5623181373503151E-5</v>
      </c>
      <c r="V1193" s="19"/>
      <c r="AN1193" s="42"/>
      <c r="AO1193" s="43"/>
      <c r="AP1193" s="43"/>
      <c r="AQ1193" s="43"/>
      <c r="AS1193" s="44"/>
      <c r="AT1193" s="45"/>
      <c r="AU1193" s="45"/>
      <c r="AV1193" s="45"/>
      <c r="AW1193" s="45"/>
      <c r="AX1193" s="45"/>
      <c r="AY1193" s="45"/>
      <c r="AZ1193" s="45"/>
      <c r="BA1193" s="45"/>
      <c r="BB1193" s="45"/>
    </row>
    <row r="1194" spans="1:62" s="11" customFormat="1">
      <c r="A1194" s="26">
        <v>170</v>
      </c>
      <c r="B1194" s="26"/>
      <c r="C1194" s="7" t="s">
        <v>2</v>
      </c>
      <c r="D1194" s="36">
        <v>26.585374000000002</v>
      </c>
      <c r="E1194" s="36">
        <v>10.762871000000001</v>
      </c>
      <c r="F1194" s="33">
        <v>3.9100366000000003E-5</v>
      </c>
      <c r="G1194" s="36">
        <v>26.430244999999999</v>
      </c>
      <c r="H1194" s="36">
        <v>5.8984750999999997</v>
      </c>
      <c r="I1194" s="36"/>
      <c r="J1194" s="32">
        <v>0.22317132000000001</v>
      </c>
      <c r="K1194" s="32">
        <v>2.4701032000000001</v>
      </c>
      <c r="L1194" s="38"/>
      <c r="M1194" s="39">
        <f t="shared" ref="M1194:M1197" si="336">LN(J1194)</f>
        <v>-1.4998155513547784</v>
      </c>
      <c r="N1194" s="39">
        <f t="shared" ref="N1194:N1197" si="337">LN(K1194)</f>
        <v>0.90425993114358671</v>
      </c>
      <c r="O1194" s="10"/>
      <c r="P1194" s="40">
        <v>2.6860510100787933E-3</v>
      </c>
      <c r="Q1194" s="40">
        <v>2.4313625358542033E-3</v>
      </c>
      <c r="R1194" s="9"/>
      <c r="S1194" s="39"/>
      <c r="T1194" s="39"/>
      <c r="V1194" s="46"/>
      <c r="Y1194" s="43"/>
      <c r="AB1194" s="43"/>
      <c r="AE1194" s="43"/>
    </row>
    <row r="1195" spans="1:62" s="11" customFormat="1">
      <c r="A1195" s="26">
        <v>170</v>
      </c>
      <c r="B1195" s="26"/>
      <c r="C1195" s="7" t="s">
        <v>3</v>
      </c>
      <c r="D1195" s="36">
        <v>25.357552999999999</v>
      </c>
      <c r="E1195" s="36">
        <v>10.258055000000001</v>
      </c>
      <c r="F1195" s="33">
        <v>4.059597E-5</v>
      </c>
      <c r="G1195" s="36">
        <v>25.435972</v>
      </c>
      <c r="H1195" s="36">
        <v>5.6744697999999998</v>
      </c>
      <c r="I1195" s="36"/>
      <c r="J1195" s="32">
        <v>0.22308837000000001</v>
      </c>
      <c r="K1195" s="32">
        <v>2.4719666999999999</v>
      </c>
      <c r="L1195" s="38"/>
      <c r="M1195" s="39">
        <f t="shared" si="336"/>
        <v>-1.5001873079925125</v>
      </c>
      <c r="N1195" s="39">
        <f t="shared" si="337"/>
        <v>0.90501406863092482</v>
      </c>
      <c r="O1195" s="10"/>
      <c r="P1195" s="47">
        <f>ABS(P1194/P1193)</f>
        <v>5.3004574424619115E-3</v>
      </c>
      <c r="Q1195" s="47">
        <f>ABS(Q1194/Q1193)</f>
        <v>2.3343198418449554E-3</v>
      </c>
      <c r="R1195" s="9"/>
      <c r="S1195" s="39"/>
      <c r="T1195" s="39"/>
      <c r="V1195" s="46"/>
      <c r="W1195" s="48"/>
      <c r="Y1195" s="48"/>
      <c r="Z1195" s="48"/>
      <c r="AB1195" s="48"/>
      <c r="AC1195" s="48"/>
      <c r="AE1195" s="48"/>
      <c r="AF1195" s="48"/>
      <c r="AM1195" s="48"/>
      <c r="AN1195" s="48"/>
      <c r="AR1195" s="49"/>
      <c r="BA1195" s="43"/>
      <c r="BB1195" s="43"/>
    </row>
    <row r="1196" spans="1:62" s="11" customFormat="1">
      <c r="A1196" s="26">
        <v>170</v>
      </c>
      <c r="B1196" s="26"/>
      <c r="C1196" s="7" t="s">
        <v>4</v>
      </c>
      <c r="D1196" s="36">
        <v>22.822561</v>
      </c>
      <c r="E1196" s="36">
        <v>9.2223299999999995</v>
      </c>
      <c r="F1196" s="36">
        <v>3.4960089000000001E-5</v>
      </c>
      <c r="G1196" s="36">
        <v>23.123493</v>
      </c>
      <c r="H1196" s="36">
        <v>5.1556746999999996</v>
      </c>
      <c r="I1196" s="36"/>
      <c r="J1196" s="36">
        <v>0.22296256</v>
      </c>
      <c r="K1196" s="36">
        <v>2.4747089999999998</v>
      </c>
      <c r="L1196" s="38"/>
      <c r="M1196" s="39">
        <f t="shared" si="336"/>
        <v>-1.5007514139942026</v>
      </c>
      <c r="N1196" s="39">
        <f t="shared" si="337"/>
        <v>0.9061228133505066</v>
      </c>
      <c r="O1196" s="10"/>
      <c r="R1196" s="9"/>
      <c r="S1196" s="39"/>
      <c r="T1196" s="39"/>
      <c r="V1196" s="46"/>
      <c r="W1196" s="51"/>
      <c r="Y1196" s="51"/>
      <c r="Z1196" s="51"/>
      <c r="AB1196" s="51"/>
      <c r="AC1196" s="51"/>
      <c r="AE1196" s="51"/>
      <c r="AF1196" s="51"/>
      <c r="AK1196" s="52"/>
      <c r="AL1196" s="52"/>
      <c r="AM1196" s="53"/>
      <c r="AN1196" s="53"/>
      <c r="AO1196" s="53"/>
      <c r="AP1196" s="53"/>
      <c r="AQ1196" s="53"/>
    </row>
    <row r="1197" spans="1:62" s="11" customFormat="1">
      <c r="A1197" s="26">
        <v>170</v>
      </c>
      <c r="B1197" s="26"/>
      <c r="C1197" s="7" t="s">
        <v>5</v>
      </c>
      <c r="D1197" s="36">
        <v>20.58165</v>
      </c>
      <c r="E1197" s="36">
        <v>8.3086449000000009</v>
      </c>
      <c r="F1197" s="36">
        <v>1.6702687999999999E-5</v>
      </c>
      <c r="G1197" s="36">
        <v>21.003055</v>
      </c>
      <c r="H1197" s="36">
        <v>4.6805041000000003</v>
      </c>
      <c r="I1197" s="36"/>
      <c r="J1197" s="36">
        <v>0.22284834000000001</v>
      </c>
      <c r="K1197" s="36">
        <v>2.4771462999999998</v>
      </c>
      <c r="L1197" s="54"/>
      <c r="M1197" s="39">
        <f t="shared" si="336"/>
        <v>-1.5012638285740132</v>
      </c>
      <c r="N1197" s="39">
        <f t="shared" si="337"/>
        <v>0.90710721214617429</v>
      </c>
      <c r="O1197" s="10"/>
      <c r="R1197" s="9"/>
      <c r="S1197" s="39"/>
      <c r="T1197" s="39"/>
      <c r="V1197" s="46"/>
      <c r="W1197" s="51"/>
      <c r="Y1197" s="51"/>
      <c r="Z1197" s="51"/>
      <c r="AB1197" s="51"/>
      <c r="AC1197" s="51"/>
      <c r="AE1197" s="51"/>
      <c r="AF1197" s="51"/>
      <c r="AK1197" s="52"/>
      <c r="AL1197" s="52"/>
      <c r="AM1197" s="53"/>
      <c r="AN1197" s="53"/>
      <c r="AO1197" s="53"/>
      <c r="AP1197" s="53"/>
      <c r="AQ1197" s="53"/>
      <c r="AR1197" s="51"/>
      <c r="AS1197" s="51"/>
      <c r="AT1197" s="51"/>
      <c r="AU1197" s="51"/>
      <c r="AV1197" s="51"/>
      <c r="AW1197" s="51"/>
      <c r="AX1197" s="51"/>
      <c r="AY1197" s="51"/>
      <c r="AZ1197" s="51"/>
      <c r="BA1197" s="51"/>
      <c r="BB1197" s="51"/>
      <c r="BC1197" s="51"/>
      <c r="BD1197" s="51"/>
      <c r="BE1197" s="51"/>
      <c r="BF1197" s="51"/>
      <c r="BG1197" s="51"/>
      <c r="BH1197" s="51"/>
      <c r="BI1197" s="51"/>
      <c r="BJ1197" s="51"/>
    </row>
    <row r="1198" spans="1:62" s="11" customFormat="1">
      <c r="A1198" s="6"/>
      <c r="B1198" s="7"/>
      <c r="C1198" s="7"/>
      <c r="D1198" s="57"/>
      <c r="E1198" s="57"/>
      <c r="F1198" s="57"/>
      <c r="G1198" s="57"/>
      <c r="H1198" s="57"/>
      <c r="I1198" s="57"/>
      <c r="J1198" s="57"/>
      <c r="K1198" s="57"/>
      <c r="L1198" s="9"/>
      <c r="M1198" s="9"/>
      <c r="N1198" s="9"/>
      <c r="O1198" s="9"/>
      <c r="P1198" s="9"/>
      <c r="Q1198" s="9"/>
      <c r="R1198" s="9"/>
      <c r="S1198" s="56"/>
      <c r="T1198" s="56"/>
      <c r="V1198" s="9"/>
    </row>
    <row r="1199" spans="1:62" s="11" customFormat="1">
      <c r="A1199" s="26">
        <v>171</v>
      </c>
      <c r="B1199" s="31">
        <v>43679</v>
      </c>
      <c r="C1199" s="26" t="s">
        <v>0</v>
      </c>
      <c r="D1199" s="33">
        <v>3.5651290999999998E-3</v>
      </c>
      <c r="E1199" s="32">
        <v>1.3892125000000001E-3</v>
      </c>
      <c r="F1199" s="33">
        <v>1.5558561E-4</v>
      </c>
      <c r="G1199" s="32">
        <v>8.0080831999999999E-4</v>
      </c>
      <c r="H1199" s="32">
        <v>1.7208442E-4</v>
      </c>
      <c r="I1199" s="32"/>
      <c r="J1199" s="32"/>
      <c r="K1199" s="32"/>
      <c r="L1199" s="9"/>
      <c r="M1199" s="9"/>
      <c r="N1199" s="9"/>
      <c r="O1199" s="10"/>
      <c r="P1199" s="9"/>
      <c r="Q1199" s="9"/>
      <c r="R1199" s="9"/>
      <c r="S1199" s="39"/>
      <c r="T1199" s="39"/>
      <c r="V1199" s="40"/>
    </row>
    <row r="1200" spans="1:62" s="11" customFormat="1">
      <c r="A1200" s="26">
        <v>171</v>
      </c>
      <c r="B1200" s="26"/>
      <c r="C1200" s="7" t="s">
        <v>1</v>
      </c>
      <c r="D1200" s="36">
        <v>29.551627</v>
      </c>
      <c r="E1200" s="36">
        <v>11.971486000000001</v>
      </c>
      <c r="F1200" s="36">
        <v>3.2070365000000001E-5</v>
      </c>
      <c r="G1200" s="36">
        <v>29.019562000000001</v>
      </c>
      <c r="H1200" s="36">
        <v>6.4783669000000002</v>
      </c>
      <c r="I1200" s="36"/>
      <c r="J1200" s="36">
        <v>0.22324136</v>
      </c>
      <c r="K1200" s="36">
        <v>2.468502</v>
      </c>
      <c r="L1200" s="38"/>
      <c r="M1200" s="39">
        <f>LN(J1200)</f>
        <v>-1.4995017609822707</v>
      </c>
      <c r="N1200" s="39">
        <f>LN(K1200)</f>
        <v>0.90361148892508103</v>
      </c>
      <c r="O1200" s="10"/>
      <c r="P1200" s="40">
        <f t="array" ref="P1200:Q1201">LINEST(M1200:M1204,N1200:N1204,TRUE,TRUE)</f>
        <v>-0.50688476372687885</v>
      </c>
      <c r="Q1200" s="40">
        <v>-1.0414636594178026</v>
      </c>
      <c r="R1200" s="9"/>
      <c r="S1200" s="41">
        <f>EXP(Q1200)*$S$4^P1200</f>
        <v>0.21775974762817696</v>
      </c>
      <c r="T1200" s="41">
        <f>S1200*SQRT(Q1201^2+(LN($S$4))^2*P1201^2+(P1200/$S$4)^2*$T$4^2-2*LN($S$4)*AVERAGE(N1200:N1204)*P1201^2)</f>
        <v>5.2623489507098485E-5</v>
      </c>
      <c r="V1200" s="19"/>
      <c r="AN1200" s="42"/>
      <c r="AO1200" s="43"/>
      <c r="AP1200" s="43"/>
      <c r="AQ1200" s="43"/>
      <c r="AS1200" s="44"/>
      <c r="AT1200" s="45"/>
      <c r="AU1200" s="45"/>
      <c r="AV1200" s="45"/>
      <c r="AW1200" s="45"/>
      <c r="AX1200" s="45"/>
      <c r="AY1200" s="45"/>
      <c r="AZ1200" s="45"/>
      <c r="BA1200" s="45"/>
      <c r="BB1200" s="45"/>
    </row>
    <row r="1201" spans="1:62" s="11" customFormat="1">
      <c r="A1201" s="26">
        <v>171</v>
      </c>
      <c r="B1201" s="26"/>
      <c r="C1201" s="7" t="s">
        <v>2</v>
      </c>
      <c r="D1201" s="36">
        <v>27.831724999999999</v>
      </c>
      <c r="E1201" s="36">
        <v>11.265737</v>
      </c>
      <c r="F1201" s="36">
        <v>3.6871651999999997E-5</v>
      </c>
      <c r="G1201" s="36">
        <v>27.673490000000001</v>
      </c>
      <c r="H1201" s="36">
        <v>6.175459</v>
      </c>
      <c r="I1201" s="36"/>
      <c r="J1201" s="36">
        <v>0.22315412000000001</v>
      </c>
      <c r="K1201" s="36">
        <v>2.4704803000000002</v>
      </c>
      <c r="L1201" s="38"/>
      <c r="M1201" s="39">
        <f t="shared" ref="M1201:M1204" si="338">LN(J1201)</f>
        <v>-1.4998926251599756</v>
      </c>
      <c r="N1201" s="39">
        <f t="shared" ref="N1201:N1204" si="339">LN(K1201)</f>
        <v>0.90441258517756162</v>
      </c>
      <c r="O1201" s="10"/>
      <c r="P1201" s="40">
        <v>3.7102180163327233E-3</v>
      </c>
      <c r="Q1201" s="40">
        <v>3.3592815183595588E-3</v>
      </c>
      <c r="R1201" s="9"/>
      <c r="S1201" s="39"/>
      <c r="T1201" s="39"/>
      <c r="V1201" s="46"/>
      <c r="Y1201" s="43"/>
      <c r="AB1201" s="43"/>
      <c r="AE1201" s="43"/>
    </row>
    <row r="1202" spans="1:62" s="11" customFormat="1">
      <c r="A1202" s="26">
        <v>171</v>
      </c>
      <c r="B1202" s="26"/>
      <c r="C1202" s="7" t="s">
        <v>3</v>
      </c>
      <c r="D1202" s="36">
        <v>26.502807000000001</v>
      </c>
      <c r="E1202" s="36">
        <v>10.719378000000001</v>
      </c>
      <c r="F1202" s="36">
        <v>4.4668595000000001E-5</v>
      </c>
      <c r="G1202" s="36">
        <v>26.597881999999998</v>
      </c>
      <c r="H1202" s="36">
        <v>5.9331031999999997</v>
      </c>
      <c r="I1202" s="36"/>
      <c r="J1202" s="36">
        <v>0.22306665000000001</v>
      </c>
      <c r="K1202" s="36">
        <v>2.4724232000000002</v>
      </c>
      <c r="L1202" s="38"/>
      <c r="M1202" s="39">
        <f t="shared" si="338"/>
        <v>-1.5002846732536594</v>
      </c>
      <c r="N1202" s="39">
        <f t="shared" si="339"/>
        <v>0.90519872235384313</v>
      </c>
      <c r="O1202" s="10"/>
      <c r="P1202" s="47">
        <f>ABS(P1201/P1200)</f>
        <v>7.3196479394118741E-3</v>
      </c>
      <c r="Q1202" s="47">
        <f>ABS(Q1201/Q1200)</f>
        <v>3.2255388730869968E-3</v>
      </c>
      <c r="R1202" s="9"/>
      <c r="S1202" s="39"/>
      <c r="T1202" s="39"/>
      <c r="V1202" s="46"/>
      <c r="W1202" s="48"/>
      <c r="Y1202" s="48"/>
      <c r="Z1202" s="48"/>
      <c r="AB1202" s="48"/>
      <c r="AC1202" s="48"/>
      <c r="AE1202" s="48"/>
      <c r="AF1202" s="48"/>
      <c r="AM1202" s="48"/>
      <c r="AN1202" s="48"/>
      <c r="AR1202" s="49"/>
      <c r="BA1202" s="43"/>
      <c r="BB1202" s="43"/>
    </row>
    <row r="1203" spans="1:62" s="11" customFormat="1">
      <c r="A1203" s="26">
        <v>171</v>
      </c>
      <c r="B1203" s="26"/>
      <c r="C1203" s="7" t="s">
        <v>4</v>
      </c>
      <c r="D1203" s="36">
        <v>23.986913999999999</v>
      </c>
      <c r="E1203" s="36">
        <v>9.6904897000000005</v>
      </c>
      <c r="F1203" s="36">
        <v>3.8902978000000003E-5</v>
      </c>
      <c r="G1203" s="36">
        <v>24.325223999999999</v>
      </c>
      <c r="H1203" s="36">
        <v>5.4229219000000004</v>
      </c>
      <c r="I1203" s="36"/>
      <c r="J1203" s="36">
        <v>0.22293399</v>
      </c>
      <c r="K1203" s="36">
        <v>2.4753078999999998</v>
      </c>
      <c r="L1203" s="38"/>
      <c r="M1203" s="39">
        <f t="shared" si="338"/>
        <v>-1.5008795603099303</v>
      </c>
      <c r="N1203" s="39">
        <f t="shared" si="339"/>
        <v>0.90636479232351663</v>
      </c>
      <c r="O1203" s="10"/>
      <c r="P1203" s="50"/>
      <c r="Q1203" s="50"/>
      <c r="R1203" s="9"/>
      <c r="S1203" s="39"/>
      <c r="T1203" s="39"/>
      <c r="V1203" s="46"/>
      <c r="W1203" s="51"/>
      <c r="Y1203" s="51"/>
      <c r="Z1203" s="51"/>
      <c r="AB1203" s="51"/>
      <c r="AC1203" s="51"/>
      <c r="AE1203" s="51"/>
      <c r="AF1203" s="51"/>
      <c r="AK1203" s="52"/>
      <c r="AL1203" s="52"/>
      <c r="AM1203" s="53"/>
      <c r="AN1203" s="53"/>
      <c r="AO1203" s="53"/>
      <c r="AP1203" s="53"/>
      <c r="AQ1203" s="53"/>
    </row>
    <row r="1204" spans="1:62" s="11" customFormat="1">
      <c r="A1204" s="26">
        <v>171</v>
      </c>
      <c r="B1204" s="26"/>
      <c r="C1204" s="7" t="s">
        <v>5</v>
      </c>
      <c r="D1204" s="36">
        <v>21.707146999999999</v>
      </c>
      <c r="E1204" s="36">
        <v>8.7597511000000008</v>
      </c>
      <c r="F1204" s="36">
        <v>1.8420572000000001E-5</v>
      </c>
      <c r="G1204" s="36">
        <v>22.180772000000001</v>
      </c>
      <c r="H1204" s="36">
        <v>4.9419874000000004</v>
      </c>
      <c r="I1204" s="36"/>
      <c r="J1204" s="36">
        <v>0.22280494000000001</v>
      </c>
      <c r="K1204" s="36">
        <v>2.4780568999999999</v>
      </c>
      <c r="L1204" s="54"/>
      <c r="M1204" s="39">
        <f t="shared" si="338"/>
        <v>-1.5014585988229259</v>
      </c>
      <c r="N1204" s="39">
        <f t="shared" si="339"/>
        <v>0.90747474500950887</v>
      </c>
      <c r="O1204" s="10"/>
      <c r="R1204" s="9"/>
      <c r="S1204" s="39"/>
      <c r="T1204" s="39"/>
      <c r="V1204" s="46"/>
      <c r="W1204" s="51"/>
      <c r="Y1204" s="51"/>
      <c r="Z1204" s="51"/>
      <c r="AB1204" s="51"/>
      <c r="AC1204" s="51"/>
      <c r="AE1204" s="51"/>
      <c r="AF1204" s="51"/>
      <c r="AK1204" s="52"/>
      <c r="AL1204" s="52"/>
      <c r="AM1204" s="53"/>
      <c r="AN1204" s="53"/>
      <c r="AO1204" s="53"/>
      <c r="AP1204" s="53"/>
      <c r="AQ1204" s="53"/>
      <c r="AR1204" s="51"/>
      <c r="AS1204" s="51"/>
      <c r="AT1204" s="51"/>
      <c r="AU1204" s="51"/>
      <c r="AV1204" s="51"/>
      <c r="AW1204" s="51"/>
      <c r="AX1204" s="51"/>
      <c r="AY1204" s="51"/>
      <c r="AZ1204" s="51"/>
      <c r="BA1204" s="51"/>
      <c r="BB1204" s="51"/>
      <c r="BC1204" s="51"/>
      <c r="BD1204" s="51"/>
      <c r="BE1204" s="51"/>
      <c r="BF1204" s="51"/>
      <c r="BG1204" s="51"/>
      <c r="BH1204" s="51"/>
      <c r="BI1204" s="51"/>
      <c r="BJ1204" s="51"/>
    </row>
    <row r="1205" spans="1:62" s="11" customFormat="1">
      <c r="A1205" s="6"/>
      <c r="B1205" s="7"/>
      <c r="C1205" s="7"/>
      <c r="D1205" s="57"/>
      <c r="E1205" s="57"/>
      <c r="F1205" s="57"/>
      <c r="G1205" s="57"/>
      <c r="H1205" s="57"/>
      <c r="I1205" s="57"/>
      <c r="J1205" s="57"/>
      <c r="K1205" s="57"/>
      <c r="L1205" s="9"/>
      <c r="M1205" s="9"/>
      <c r="N1205" s="9"/>
      <c r="O1205" s="9"/>
      <c r="P1205" s="9"/>
      <c r="Q1205" s="9"/>
      <c r="R1205" s="9"/>
      <c r="S1205" s="56"/>
      <c r="T1205" s="56"/>
      <c r="V1205" s="9"/>
    </row>
    <row r="1206" spans="1:62" s="11" customFormat="1">
      <c r="A1206" s="26">
        <v>172</v>
      </c>
      <c r="B1206" s="31">
        <v>43679</v>
      </c>
      <c r="C1206" s="26" t="s">
        <v>0</v>
      </c>
      <c r="D1206" s="33">
        <v>3.5651290999999998E-3</v>
      </c>
      <c r="E1206" s="32">
        <v>1.3892125000000001E-3</v>
      </c>
      <c r="F1206" s="33">
        <v>1.5558561E-4</v>
      </c>
      <c r="G1206" s="32">
        <v>8.0080831999999999E-4</v>
      </c>
      <c r="H1206" s="32">
        <v>1.7208442E-4</v>
      </c>
      <c r="I1206" s="32"/>
      <c r="J1206" s="32"/>
      <c r="K1206" s="32"/>
      <c r="L1206" s="9"/>
      <c r="M1206" s="9"/>
      <c r="N1206" s="9"/>
      <c r="O1206" s="10"/>
      <c r="P1206" s="9"/>
      <c r="Q1206" s="9"/>
      <c r="R1206" s="9"/>
      <c r="S1206" s="39"/>
      <c r="T1206" s="39"/>
      <c r="V1206" s="40"/>
    </row>
    <row r="1207" spans="1:62" s="11" customFormat="1">
      <c r="A1207" s="26">
        <v>172</v>
      </c>
      <c r="B1207" s="26"/>
      <c r="C1207" s="7" t="s">
        <v>1</v>
      </c>
      <c r="D1207" s="36">
        <v>30.700437999999998</v>
      </c>
      <c r="E1207" s="36">
        <v>12.434049999999999</v>
      </c>
      <c r="F1207" s="36">
        <v>4.7800406E-5</v>
      </c>
      <c r="G1207" s="36">
        <v>30.19229</v>
      </c>
      <c r="H1207" s="36">
        <v>6.7393599000000002</v>
      </c>
      <c r="I1207" s="36"/>
      <c r="J1207" s="36">
        <v>0.22321463</v>
      </c>
      <c r="K1207" s="36">
        <v>2.4690618</v>
      </c>
      <c r="L1207" s="38"/>
      <c r="M1207" s="39">
        <f>LN(J1207)</f>
        <v>-1.4996215040280834</v>
      </c>
      <c r="N1207" s="39">
        <f>LN(K1207)</f>
        <v>0.90383824042645855</v>
      </c>
      <c r="O1207" s="10"/>
      <c r="P1207" s="40">
        <f t="array" ref="P1207:Q1208">LINEST(M1207:M1211,N1207:N1211,TRUE,TRUE)</f>
        <v>-0.50778033668142164</v>
      </c>
      <c r="Q1207" s="40">
        <v>-1.0406604747605122</v>
      </c>
      <c r="R1207" s="9"/>
      <c r="S1207" s="41">
        <f>EXP(Q1207)*$S$4^P1207</f>
        <v>0.21774885768116536</v>
      </c>
      <c r="T1207" s="41">
        <f>S1207*SQRT(Q1208^2+(LN($S$4))^2*P1208^2+(P1207/$S$4)^2*$T$4^2-2*LN($S$4)*AVERAGE(N1207:N1211)*P1208^2)</f>
        <v>4.7837810188863558E-5</v>
      </c>
      <c r="V1207" s="19"/>
      <c r="AN1207" s="42"/>
      <c r="AO1207" s="43"/>
      <c r="AP1207" s="43"/>
      <c r="AQ1207" s="43"/>
      <c r="AS1207" s="44"/>
      <c r="AT1207" s="45"/>
      <c r="AU1207" s="45"/>
      <c r="AV1207" s="45"/>
      <c r="AW1207" s="45"/>
      <c r="AX1207" s="45"/>
      <c r="AY1207" s="45"/>
      <c r="AZ1207" s="45"/>
      <c r="BA1207" s="45"/>
      <c r="BB1207" s="45"/>
    </row>
    <row r="1208" spans="1:62" s="11" customFormat="1">
      <c r="A1208" s="26">
        <v>172</v>
      </c>
      <c r="B1208" s="26"/>
      <c r="C1208" s="7" t="s">
        <v>2</v>
      </c>
      <c r="D1208" s="36">
        <v>29.211162999999999</v>
      </c>
      <c r="E1208" s="36">
        <v>11.8207</v>
      </c>
      <c r="F1208" s="36">
        <v>5.4094936000000001E-5</v>
      </c>
      <c r="G1208" s="36">
        <v>29.108705</v>
      </c>
      <c r="H1208" s="36">
        <v>6.4947616999999997</v>
      </c>
      <c r="I1208" s="36"/>
      <c r="J1208" s="36">
        <v>0.22312093999999999</v>
      </c>
      <c r="K1208" s="36">
        <v>2.4711880000000002</v>
      </c>
      <c r="L1208" s="38"/>
      <c r="M1208" s="39">
        <f t="shared" ref="M1208:M1211" si="340">LN(J1208)</f>
        <v>-1.5000413226922156</v>
      </c>
      <c r="N1208" s="39">
        <f t="shared" ref="N1208:N1211" si="341">LN(K1208)</f>
        <v>0.90469900667001102</v>
      </c>
      <c r="O1208" s="10"/>
      <c r="P1208" s="40">
        <v>3.0460828625760699E-3</v>
      </c>
      <c r="Q1208" s="40">
        <v>2.7586469399092013E-3</v>
      </c>
      <c r="R1208" s="9"/>
      <c r="S1208" s="39"/>
      <c r="T1208" s="39"/>
      <c r="V1208" s="46"/>
      <c r="Y1208" s="43"/>
      <c r="AB1208" s="43"/>
      <c r="AE1208" s="43"/>
    </row>
    <row r="1209" spans="1:62" s="11" customFormat="1">
      <c r="A1209" s="26">
        <v>172</v>
      </c>
      <c r="B1209" s="26"/>
      <c r="C1209" s="7" t="s">
        <v>3</v>
      </c>
      <c r="D1209" s="36">
        <v>26.86626</v>
      </c>
      <c r="E1209" s="36">
        <v>10.862410000000001</v>
      </c>
      <c r="F1209" s="36">
        <v>5.0957851000000001E-5</v>
      </c>
      <c r="G1209" s="36">
        <v>27.026983000000001</v>
      </c>
      <c r="H1209" s="36">
        <v>6.0276443000000004</v>
      </c>
      <c r="I1209" s="36"/>
      <c r="J1209" s="36">
        <v>0.22302313000000001</v>
      </c>
      <c r="K1209" s="36">
        <v>2.4733247</v>
      </c>
      <c r="L1209" s="38"/>
      <c r="M1209" s="39">
        <f t="shared" si="340"/>
        <v>-1.5004797909276759</v>
      </c>
      <c r="N1209" s="39">
        <f t="shared" si="341"/>
        <v>0.90556327793904967</v>
      </c>
      <c r="O1209" s="10"/>
      <c r="P1209" s="47">
        <f>ABS(P1208/P1207)</f>
        <v>5.9988200458560969E-3</v>
      </c>
      <c r="Q1209" s="47">
        <f>ABS(Q1208/Q1207)</f>
        <v>2.6508616468248689E-3</v>
      </c>
      <c r="R1209" s="9"/>
      <c r="S1209" s="39"/>
      <c r="T1209" s="39"/>
      <c r="V1209" s="46"/>
      <c r="W1209" s="48"/>
      <c r="Y1209" s="48"/>
      <c r="Z1209" s="48"/>
      <c r="AB1209" s="48"/>
      <c r="AC1209" s="48"/>
      <c r="AE1209" s="48"/>
      <c r="AF1209" s="48"/>
      <c r="AM1209" s="48"/>
      <c r="AN1209" s="48"/>
      <c r="AR1209" s="49"/>
      <c r="BA1209" s="43"/>
      <c r="BB1209" s="43"/>
    </row>
    <row r="1210" spans="1:62" s="11" customFormat="1">
      <c r="A1210" s="26">
        <v>172</v>
      </c>
      <c r="B1210" s="26"/>
      <c r="C1210" s="7" t="s">
        <v>4</v>
      </c>
      <c r="D1210" s="36">
        <v>24.630868</v>
      </c>
      <c r="E1210" s="36">
        <v>9.9488114999999997</v>
      </c>
      <c r="F1210" s="36">
        <v>3.3325670999999999E-5</v>
      </c>
      <c r="G1210" s="36">
        <v>24.997305000000001</v>
      </c>
      <c r="H1210" s="36">
        <v>5.5721422</v>
      </c>
      <c r="I1210" s="36"/>
      <c r="J1210" s="36">
        <v>0.22290921</v>
      </c>
      <c r="K1210" s="36">
        <v>2.4757717000000001</v>
      </c>
      <c r="L1210" s="38"/>
      <c r="M1210" s="39">
        <f t="shared" si="340"/>
        <v>-1.5009907204667996</v>
      </c>
      <c r="N1210" s="39">
        <f t="shared" si="341"/>
        <v>0.90655214540156337</v>
      </c>
      <c r="O1210" s="10"/>
      <c r="P1210" s="50"/>
      <c r="Q1210" s="50"/>
      <c r="R1210" s="9"/>
      <c r="S1210" s="39"/>
      <c r="T1210" s="39"/>
      <c r="V1210" s="46"/>
      <c r="W1210" s="51"/>
      <c r="Y1210" s="51"/>
      <c r="Z1210" s="51"/>
      <c r="AB1210" s="51"/>
      <c r="AC1210" s="51"/>
      <c r="AE1210" s="51"/>
      <c r="AF1210" s="51"/>
      <c r="AK1210" s="52"/>
      <c r="AL1210" s="52"/>
      <c r="AM1210" s="53"/>
      <c r="AN1210" s="53"/>
      <c r="AO1210" s="53"/>
      <c r="AP1210" s="53"/>
      <c r="AQ1210" s="53"/>
    </row>
    <row r="1211" spans="1:62" s="11" customFormat="1">
      <c r="A1211" s="26">
        <v>172</v>
      </c>
      <c r="B1211" s="26"/>
      <c r="C1211" s="7" t="s">
        <v>5</v>
      </c>
      <c r="D1211" s="36">
        <v>22.574960000000001</v>
      </c>
      <c r="E1211" s="36">
        <v>9.1094541000000007</v>
      </c>
      <c r="F1211" s="36">
        <v>1.5390495000000001E-5</v>
      </c>
      <c r="G1211" s="36">
        <v>23.062427</v>
      </c>
      <c r="H1211" s="36">
        <v>5.1382586999999997</v>
      </c>
      <c r="I1211" s="36"/>
      <c r="J1211" s="36">
        <v>0.22279766000000001</v>
      </c>
      <c r="K1211" s="36">
        <v>2.4781944</v>
      </c>
      <c r="L1211" s="54"/>
      <c r="M1211" s="39">
        <f t="shared" si="340"/>
        <v>-1.50149127367716</v>
      </c>
      <c r="N1211" s="39">
        <f t="shared" si="341"/>
        <v>0.90753023049307802</v>
      </c>
      <c r="O1211" s="10"/>
      <c r="R1211" s="9"/>
      <c r="S1211" s="39"/>
      <c r="T1211" s="39"/>
      <c r="V1211" s="46"/>
      <c r="W1211" s="51"/>
      <c r="Y1211" s="51"/>
      <c r="Z1211" s="51"/>
      <c r="AB1211" s="51"/>
      <c r="AC1211" s="51"/>
      <c r="AE1211" s="51"/>
      <c r="AF1211" s="51"/>
      <c r="AK1211" s="52"/>
      <c r="AL1211" s="52"/>
      <c r="AM1211" s="53"/>
      <c r="AN1211" s="53"/>
      <c r="AO1211" s="53"/>
      <c r="AP1211" s="53"/>
      <c r="AQ1211" s="53"/>
      <c r="AR1211" s="51"/>
      <c r="AS1211" s="51"/>
      <c r="AT1211" s="51"/>
      <c r="AU1211" s="51"/>
      <c r="AV1211" s="51"/>
      <c r="AW1211" s="51"/>
      <c r="AX1211" s="51"/>
      <c r="AY1211" s="51"/>
      <c r="AZ1211" s="51"/>
      <c r="BA1211" s="51"/>
      <c r="BB1211" s="51"/>
      <c r="BC1211" s="51"/>
      <c r="BD1211" s="51"/>
      <c r="BE1211" s="51"/>
      <c r="BF1211" s="51"/>
      <c r="BG1211" s="51"/>
      <c r="BH1211" s="51"/>
      <c r="BI1211" s="51"/>
      <c r="BJ1211" s="51"/>
    </row>
    <row r="1212" spans="1:62" s="11" customFormat="1">
      <c r="A1212" s="6"/>
      <c r="B1212" s="7"/>
      <c r="C1212" s="7"/>
      <c r="D1212" s="57"/>
      <c r="E1212" s="57"/>
      <c r="F1212" s="57"/>
      <c r="G1212" s="57"/>
      <c r="H1212" s="57"/>
      <c r="I1212" s="57"/>
      <c r="J1212" s="57"/>
      <c r="K1212" s="57"/>
      <c r="L1212" s="9"/>
      <c r="M1212" s="9"/>
      <c r="N1212" s="9"/>
      <c r="O1212" s="9"/>
      <c r="P1212" s="9"/>
      <c r="Q1212" s="9"/>
      <c r="R1212" s="9"/>
      <c r="S1212" s="56"/>
      <c r="T1212" s="56"/>
      <c r="V1212" s="9"/>
    </row>
    <row r="1213" spans="1:62" s="11" customFormat="1">
      <c r="A1213" s="26">
        <v>173</v>
      </c>
      <c r="B1213" s="31">
        <v>43679</v>
      </c>
      <c r="C1213" s="26" t="s">
        <v>0</v>
      </c>
      <c r="D1213" s="33">
        <v>3.3087248000000001E-3</v>
      </c>
      <c r="E1213" s="32">
        <v>1.2719184000000001E-3</v>
      </c>
      <c r="F1213" s="33">
        <v>9.8849502000000002E-5</v>
      </c>
      <c r="G1213" s="32">
        <v>1.5522635000000001E-3</v>
      </c>
      <c r="H1213" s="32">
        <v>3.2740972999999998E-4</v>
      </c>
      <c r="I1213" s="32"/>
      <c r="J1213" s="32"/>
      <c r="K1213" s="32"/>
      <c r="L1213" s="9"/>
      <c r="M1213" s="9"/>
      <c r="N1213" s="9"/>
      <c r="O1213" s="10"/>
      <c r="P1213" s="9"/>
      <c r="Q1213" s="9"/>
      <c r="R1213" s="9"/>
      <c r="S1213" s="39"/>
      <c r="T1213" s="39"/>
      <c r="V1213" s="40"/>
    </row>
    <row r="1214" spans="1:62" s="11" customFormat="1">
      <c r="A1214" s="26">
        <v>173</v>
      </c>
      <c r="B1214" s="26"/>
      <c r="C1214" s="7" t="s">
        <v>1</v>
      </c>
      <c r="D1214" s="36">
        <v>29.838294000000001</v>
      </c>
      <c r="E1214" s="36">
        <v>12.101886</v>
      </c>
      <c r="F1214" s="33">
        <v>1.3099889E-4</v>
      </c>
      <c r="G1214" s="36">
        <v>29.822458999999998</v>
      </c>
      <c r="H1214" s="36">
        <v>6.6609141000000003</v>
      </c>
      <c r="I1214" s="36"/>
      <c r="J1214" s="32">
        <v>0.22335232999999999</v>
      </c>
      <c r="K1214" s="32">
        <v>2.4655900000000002</v>
      </c>
      <c r="L1214" s="38"/>
      <c r="M1214" s="39">
        <f t="shared" ref="M1214:N1218" si="342">LN(J1214)</f>
        <v>-1.4990047991811137</v>
      </c>
      <c r="N1214" s="39">
        <f t="shared" si="342"/>
        <v>0.90243112976757256</v>
      </c>
      <c r="O1214" s="10"/>
      <c r="P1214" s="40">
        <f t="array" ref="P1214:Q1215">LINEST(M1214:M1218,N1214:N1218,TRUE,TRUE)</f>
        <v>-0.50251161347534967</v>
      </c>
      <c r="Q1214" s="40">
        <v>-1.0455105699775946</v>
      </c>
      <c r="R1214" s="9"/>
      <c r="S1214" s="41">
        <f>EXP(Q1214)*$S$4^P1214</f>
        <v>0.21778572889362027</v>
      </c>
      <c r="T1214" s="41">
        <f>S1214*SQRT(Q1215^2+(LN($S$4))^2*P1215^2+(P1214/$S$4)^2*$T$4^2-2*LN($S$4)*AVERAGE(N1214:N1218)*P1215^2)</f>
        <v>5.8785262026390962E-5</v>
      </c>
      <c r="V1214" s="19"/>
      <c r="AN1214" s="42"/>
      <c r="AO1214" s="43"/>
      <c r="AP1214" s="43"/>
      <c r="AQ1214" s="43"/>
      <c r="AS1214" s="44"/>
      <c r="AT1214" s="45"/>
      <c r="AU1214" s="45"/>
      <c r="AV1214" s="45"/>
      <c r="AW1214" s="45"/>
      <c r="AX1214" s="45"/>
      <c r="AY1214" s="45"/>
      <c r="AZ1214" s="45"/>
      <c r="BA1214" s="45"/>
      <c r="BB1214" s="45"/>
    </row>
    <row r="1215" spans="1:62" s="11" customFormat="1">
      <c r="A1215" s="26">
        <v>173</v>
      </c>
      <c r="B1215" s="26"/>
      <c r="C1215" s="7" t="s">
        <v>2</v>
      </c>
      <c r="D1215" s="58">
        <v>28.337035</v>
      </c>
      <c r="E1215" s="36">
        <v>11.484156</v>
      </c>
      <c r="F1215" s="33">
        <v>1.3986521999999999E-4</v>
      </c>
      <c r="G1215" s="36">
        <v>28.623562</v>
      </c>
      <c r="H1215" s="36">
        <v>6.3907767</v>
      </c>
      <c r="I1215" s="36"/>
      <c r="J1215" s="32">
        <v>0.22326985999999999</v>
      </c>
      <c r="K1215" s="32">
        <v>2.4674890999999999</v>
      </c>
      <c r="L1215" s="38"/>
      <c r="M1215" s="39">
        <f t="shared" si="342"/>
        <v>-1.499374104615478</v>
      </c>
      <c r="N1215" s="39">
        <f t="shared" si="342"/>
        <v>0.90320107488919765</v>
      </c>
      <c r="O1215" s="10"/>
      <c r="P1215" s="40">
        <v>4.4060038780269154E-3</v>
      </c>
      <c r="Q1215" s="40">
        <v>3.9837825429924912E-3</v>
      </c>
      <c r="R1215" s="9"/>
      <c r="S1215" s="39"/>
      <c r="T1215" s="39"/>
      <c r="V1215" s="46"/>
      <c r="Y1215" s="43"/>
      <c r="AB1215" s="43"/>
      <c r="AE1215" s="43"/>
    </row>
    <row r="1216" spans="1:62" s="11" customFormat="1">
      <c r="A1216" s="26">
        <v>173</v>
      </c>
      <c r="B1216" s="26"/>
      <c r="C1216" s="7" t="s">
        <v>3</v>
      </c>
      <c r="D1216" s="36">
        <v>26.809702000000001</v>
      </c>
      <c r="E1216" s="36">
        <v>10.856286000000001</v>
      </c>
      <c r="F1216" s="33">
        <v>1.3254997000000001E-4</v>
      </c>
      <c r="G1216" s="36">
        <v>27.291547000000001</v>
      </c>
      <c r="H1216" s="36">
        <v>6.0908962999999998</v>
      </c>
      <c r="I1216" s="36"/>
      <c r="J1216" s="32">
        <v>0.22317887</v>
      </c>
      <c r="K1216" s="32">
        <v>2.4695105000000002</v>
      </c>
      <c r="L1216" s="38"/>
      <c r="M1216" s="39">
        <f t="shared" si="342"/>
        <v>-1.4997817214151039</v>
      </c>
      <c r="N1216" s="39">
        <f t="shared" si="342"/>
        <v>0.90401995286235215</v>
      </c>
      <c r="O1216" s="10"/>
      <c r="P1216" s="47">
        <f>ABS(P1215/P1214)</f>
        <v>8.7679642815718696E-3</v>
      </c>
      <c r="Q1216" s="47">
        <f>ABS(Q1215/Q1214)</f>
        <v>3.8103704136418859E-3</v>
      </c>
      <c r="R1216" s="9"/>
      <c r="S1216" s="39"/>
      <c r="T1216" s="39"/>
      <c r="V1216" s="46"/>
      <c r="W1216" s="48"/>
      <c r="Y1216" s="48"/>
      <c r="Z1216" s="48"/>
      <c r="AB1216" s="48"/>
      <c r="AC1216" s="48"/>
      <c r="AE1216" s="48"/>
      <c r="AF1216" s="48"/>
      <c r="AM1216" s="48"/>
      <c r="AN1216" s="48"/>
      <c r="AR1216" s="49"/>
      <c r="BA1216" s="43"/>
      <c r="BB1216" s="43"/>
    </row>
    <row r="1217" spans="1:62" s="11" customFormat="1">
      <c r="A1217" s="26">
        <v>173</v>
      </c>
      <c r="B1217" s="26"/>
      <c r="C1217" s="7" t="s">
        <v>4</v>
      </c>
      <c r="D1217" s="36">
        <v>24.248633000000002</v>
      </c>
      <c r="E1217" s="36">
        <v>9.8084594999999997</v>
      </c>
      <c r="F1217" s="33">
        <v>1.3203704E-4</v>
      </c>
      <c r="G1217" s="36">
        <v>24.904298000000001</v>
      </c>
      <c r="H1217" s="36">
        <v>5.5550544000000004</v>
      </c>
      <c r="I1217" s="36"/>
      <c r="J1217" s="32">
        <v>0.22305601999999999</v>
      </c>
      <c r="K1217" s="32">
        <v>2.4722176</v>
      </c>
      <c r="L1217" s="38"/>
      <c r="M1217" s="39">
        <f t="shared" si="342"/>
        <v>-1.5003323283078267</v>
      </c>
      <c r="N1217" s="39">
        <f t="shared" si="342"/>
        <v>0.90511556161136064</v>
      </c>
      <c r="O1217" s="10"/>
      <c r="P1217" s="50"/>
      <c r="Q1217" s="50"/>
      <c r="R1217" s="9"/>
      <c r="S1217" s="39"/>
      <c r="T1217" s="39"/>
      <c r="V1217" s="46"/>
      <c r="W1217" s="51"/>
      <c r="Y1217" s="51"/>
      <c r="Z1217" s="51"/>
      <c r="AB1217" s="51"/>
      <c r="AC1217" s="51"/>
      <c r="AE1217" s="51"/>
      <c r="AF1217" s="51"/>
      <c r="AK1217" s="52"/>
      <c r="AL1217" s="52"/>
      <c r="AM1217" s="53"/>
      <c r="AN1217" s="53"/>
      <c r="AO1217" s="53"/>
      <c r="AP1217" s="53"/>
      <c r="AQ1217" s="53"/>
    </row>
    <row r="1218" spans="1:62" s="11" customFormat="1">
      <c r="A1218" s="26">
        <v>173</v>
      </c>
      <c r="B1218" s="26"/>
      <c r="C1218" s="7" t="s">
        <v>5</v>
      </c>
      <c r="D1218" s="36">
        <v>22.166269</v>
      </c>
      <c r="E1218" s="36">
        <v>8.9574698000000001</v>
      </c>
      <c r="F1218" s="33">
        <v>1.1136746E-4</v>
      </c>
      <c r="G1218" s="36">
        <v>22.911344</v>
      </c>
      <c r="H1218" s="36">
        <v>5.1079165</v>
      </c>
      <c r="I1218" s="36"/>
      <c r="J1218" s="32">
        <v>0.22294268</v>
      </c>
      <c r="K1218" s="32">
        <v>2.4746139</v>
      </c>
      <c r="L1218" s="54"/>
      <c r="M1218" s="39">
        <f t="shared" si="342"/>
        <v>-1.5008405809212977</v>
      </c>
      <c r="N1218" s="39">
        <f t="shared" si="342"/>
        <v>0.90608438385138801</v>
      </c>
      <c r="O1218" s="10"/>
      <c r="R1218" s="9"/>
      <c r="S1218" s="39"/>
      <c r="T1218" s="39"/>
      <c r="V1218" s="46"/>
      <c r="W1218" s="51"/>
      <c r="Y1218" s="51"/>
      <c r="Z1218" s="51"/>
      <c r="AB1218" s="51"/>
      <c r="AC1218" s="51"/>
      <c r="AE1218" s="51"/>
      <c r="AF1218" s="51"/>
      <c r="AK1218" s="52"/>
      <c r="AL1218" s="52"/>
      <c r="AM1218" s="53"/>
      <c r="AN1218" s="53"/>
      <c r="AO1218" s="53"/>
      <c r="AP1218" s="53"/>
      <c r="AQ1218" s="53"/>
      <c r="AR1218" s="51"/>
      <c r="AS1218" s="51"/>
      <c r="AT1218" s="51"/>
      <c r="AU1218" s="51"/>
      <c r="AV1218" s="51"/>
      <c r="AW1218" s="51"/>
      <c r="AX1218" s="51"/>
      <c r="AY1218" s="51"/>
      <c r="AZ1218" s="51"/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</row>
    <row r="1219" spans="1:62" s="11" customFormat="1">
      <c r="A1219" s="6"/>
      <c r="B1219" s="7"/>
      <c r="C1219" s="7"/>
      <c r="D1219" s="57"/>
      <c r="E1219" s="57"/>
      <c r="F1219" s="57"/>
      <c r="G1219" s="57"/>
      <c r="H1219" s="57"/>
      <c r="I1219" s="57"/>
      <c r="J1219" s="57"/>
      <c r="K1219" s="57"/>
      <c r="L1219" s="9"/>
      <c r="M1219" s="9"/>
      <c r="N1219" s="9"/>
      <c r="O1219" s="9"/>
      <c r="P1219" s="9"/>
      <c r="Q1219" s="9"/>
      <c r="R1219" s="9"/>
      <c r="S1219" s="56"/>
      <c r="T1219" s="56"/>
      <c r="V1219" s="9"/>
    </row>
    <row r="1220" spans="1:62" s="11" customFormat="1">
      <c r="A1220" s="26">
        <v>174</v>
      </c>
      <c r="B1220" s="31">
        <v>43679</v>
      </c>
      <c r="C1220" s="26" t="s">
        <v>0</v>
      </c>
      <c r="D1220" s="33">
        <v>3.3087248000000001E-3</v>
      </c>
      <c r="E1220" s="32">
        <v>1.2719184000000001E-3</v>
      </c>
      <c r="F1220" s="33">
        <v>9.8849502000000002E-5</v>
      </c>
      <c r="G1220" s="32">
        <v>1.5522635000000001E-3</v>
      </c>
      <c r="H1220" s="32">
        <v>3.2740972999999998E-4</v>
      </c>
      <c r="I1220" s="32"/>
      <c r="J1220" s="32"/>
      <c r="K1220" s="32"/>
      <c r="L1220" s="9"/>
      <c r="M1220" s="9"/>
      <c r="N1220" s="9"/>
      <c r="O1220" s="10"/>
      <c r="P1220" s="9"/>
      <c r="Q1220" s="9"/>
      <c r="R1220" s="9"/>
      <c r="S1220" s="39"/>
      <c r="T1220" s="39"/>
      <c r="V1220" s="40"/>
    </row>
    <row r="1221" spans="1:62" s="11" customFormat="1">
      <c r="A1221" s="26">
        <v>174</v>
      </c>
      <c r="B1221" s="26"/>
      <c r="C1221" s="7" t="s">
        <v>1</v>
      </c>
      <c r="D1221" s="36">
        <v>30.460910999999999</v>
      </c>
      <c r="E1221" s="36">
        <v>12.347208</v>
      </c>
      <c r="F1221" s="33">
        <v>1.2538411E-4</v>
      </c>
      <c r="G1221" s="36">
        <v>30.244876999999999</v>
      </c>
      <c r="H1221" s="36">
        <v>6.7534651999999999</v>
      </c>
      <c r="I1221" s="36"/>
      <c r="J1221" s="32">
        <v>0.22329283</v>
      </c>
      <c r="K1221" s="32">
        <v>2.4670291</v>
      </c>
      <c r="L1221" s="38"/>
      <c r="M1221" s="39">
        <f>LN(J1221)</f>
        <v>-1.4992712299215789</v>
      </c>
      <c r="N1221" s="39">
        <f>LN(K1221)</f>
        <v>0.90301463318093422</v>
      </c>
      <c r="O1221" s="10"/>
      <c r="P1221" s="40">
        <f t="array" ref="P1221:Q1222">LINEST(M1221:M1225,N1221:N1225,TRUE,TRUE)</f>
        <v>-0.50184558391007372</v>
      </c>
      <c r="Q1221" s="40">
        <v>-1.0460875679986705</v>
      </c>
      <c r="R1221" s="9"/>
      <c r="S1221" s="41">
        <f>EXP(Q1221)*$S$4^P1221</f>
        <v>0.217798255280758</v>
      </c>
      <c r="T1221" s="41">
        <f>S1221*SQRT(Q1222^2+(LN($S$4))^2*P1222^2+(P1221/$S$4)^2*$T$4^2-2*LN($S$4)*AVERAGE(N1221:N1225)*P1222^2)</f>
        <v>4.961217509646673E-5</v>
      </c>
      <c r="V1221" s="19"/>
      <c r="AN1221" s="42"/>
      <c r="AO1221" s="43"/>
      <c r="AP1221" s="43"/>
      <c r="AQ1221" s="43"/>
      <c r="AS1221" s="44"/>
      <c r="AT1221" s="45"/>
      <c r="AU1221" s="45"/>
      <c r="AV1221" s="45"/>
      <c r="AW1221" s="45"/>
      <c r="AX1221" s="45"/>
      <c r="AY1221" s="45"/>
      <c r="AZ1221" s="45"/>
      <c r="BA1221" s="45"/>
      <c r="BB1221" s="45"/>
    </row>
    <row r="1222" spans="1:62" s="11" customFormat="1">
      <c r="A1222" s="26">
        <v>174</v>
      </c>
      <c r="B1222" s="26"/>
      <c r="C1222" s="7" t="s">
        <v>2</v>
      </c>
      <c r="D1222" s="36">
        <v>29.234362999999998</v>
      </c>
      <c r="E1222" s="36">
        <v>11.842465000000001</v>
      </c>
      <c r="F1222" s="33">
        <v>1.3983577000000001E-4</v>
      </c>
      <c r="G1222" s="36">
        <v>29.332198000000002</v>
      </c>
      <c r="H1222" s="36">
        <v>6.5476707000000003</v>
      </c>
      <c r="I1222" s="36"/>
      <c r="J1222" s="32">
        <v>0.22322466999999999</v>
      </c>
      <c r="K1222" s="32">
        <v>2.4686054999999998</v>
      </c>
      <c r="L1222" s="38"/>
      <c r="M1222" s="39">
        <f t="shared" ref="M1222:M1225" si="343">LN(J1222)</f>
        <v>-1.4995765259089899</v>
      </c>
      <c r="N1222" s="39">
        <f t="shared" ref="N1222:N1225" si="344">LN(K1222)</f>
        <v>0.90365341630868168</v>
      </c>
      <c r="O1222" s="10"/>
      <c r="P1222" s="40">
        <v>3.2762136324452594E-3</v>
      </c>
      <c r="Q1222" s="40">
        <v>2.9637010448535497E-3</v>
      </c>
      <c r="R1222" s="9"/>
      <c r="S1222" s="39"/>
      <c r="T1222" s="39"/>
      <c r="V1222" s="46"/>
      <c r="Y1222" s="43"/>
      <c r="AB1222" s="43"/>
      <c r="AE1222" s="43"/>
    </row>
    <row r="1223" spans="1:62" s="11" customFormat="1">
      <c r="A1223" s="26">
        <v>174</v>
      </c>
      <c r="B1223" s="26"/>
      <c r="C1223" s="7" t="s">
        <v>3</v>
      </c>
      <c r="D1223" s="36">
        <v>26.975369000000001</v>
      </c>
      <c r="E1223" s="36">
        <v>10.918227</v>
      </c>
      <c r="F1223" s="33">
        <v>1.2935927000000001E-4</v>
      </c>
      <c r="G1223" s="36">
        <v>27.332982999999999</v>
      </c>
      <c r="H1223" s="36">
        <v>6.0988547999999998</v>
      </c>
      <c r="I1223" s="36"/>
      <c r="J1223" s="32">
        <v>0.22313174</v>
      </c>
      <c r="K1223" s="32">
        <v>2.4706722000000001</v>
      </c>
      <c r="L1223" s="38"/>
      <c r="M1223" s="39">
        <f t="shared" si="343"/>
        <v>-1.4999929196215511</v>
      </c>
      <c r="N1223" s="39">
        <f t="shared" si="344"/>
        <v>0.90449025936393668</v>
      </c>
      <c r="O1223" s="10"/>
      <c r="P1223" s="47">
        <f>ABS(P1222/P1221)</f>
        <v>6.5283301028954115E-3</v>
      </c>
      <c r="Q1223" s="47">
        <f>ABS(Q1222/Q1221)</f>
        <v>2.8331290185615861E-3</v>
      </c>
      <c r="R1223" s="9"/>
      <c r="S1223" s="39"/>
      <c r="T1223" s="39"/>
      <c r="V1223" s="46"/>
      <c r="W1223" s="48"/>
      <c r="Y1223" s="48"/>
      <c r="Z1223" s="48"/>
      <c r="AB1223" s="48"/>
      <c r="AC1223" s="48"/>
      <c r="AE1223" s="48"/>
      <c r="AF1223" s="48"/>
      <c r="AM1223" s="48"/>
      <c r="AN1223" s="48"/>
      <c r="AR1223" s="49"/>
      <c r="BA1223" s="43"/>
      <c r="BB1223" s="43"/>
    </row>
    <row r="1224" spans="1:62" s="11" customFormat="1">
      <c r="A1224" s="26">
        <v>174</v>
      </c>
      <c r="B1224" s="26"/>
      <c r="C1224" s="7" t="s">
        <v>4</v>
      </c>
      <c r="D1224" s="36">
        <v>24.376352000000001</v>
      </c>
      <c r="E1224" s="36">
        <v>9.8562163999999992</v>
      </c>
      <c r="F1224" s="33">
        <v>1.1206862E-4</v>
      </c>
      <c r="G1224" s="36">
        <v>24.937328999999998</v>
      </c>
      <c r="H1224" s="36">
        <v>5.5614110999999999</v>
      </c>
      <c r="I1224" s="36"/>
      <c r="J1224" s="32">
        <v>0.22301539000000001</v>
      </c>
      <c r="K1224" s="32">
        <v>2.4731999</v>
      </c>
      <c r="L1224" s="38"/>
      <c r="M1224" s="39">
        <f t="shared" si="343"/>
        <v>-1.5005144964504222</v>
      </c>
      <c r="N1224" s="39">
        <f t="shared" si="344"/>
        <v>0.90551281826882923</v>
      </c>
      <c r="O1224" s="10"/>
      <c r="R1224" s="9"/>
      <c r="S1224" s="39"/>
      <c r="T1224" s="39"/>
      <c r="V1224" s="46"/>
      <c r="W1224" s="51"/>
      <c r="Y1224" s="51"/>
      <c r="Z1224" s="51"/>
      <c r="AB1224" s="51"/>
      <c r="AC1224" s="51"/>
      <c r="AE1224" s="51"/>
      <c r="AF1224" s="51"/>
      <c r="AK1224" s="52"/>
      <c r="AL1224" s="52"/>
      <c r="AM1224" s="53"/>
      <c r="AN1224" s="53"/>
      <c r="AO1224" s="53"/>
      <c r="AP1224" s="53"/>
      <c r="AQ1224" s="53"/>
    </row>
    <row r="1225" spans="1:62" s="11" customFormat="1">
      <c r="A1225" s="26">
        <v>174</v>
      </c>
      <c r="B1225" s="26"/>
      <c r="C1225" s="7" t="s">
        <v>5</v>
      </c>
      <c r="D1225" s="36">
        <v>22.620445</v>
      </c>
      <c r="E1225" s="36">
        <v>9.1382791999999995</v>
      </c>
      <c r="F1225" s="33">
        <v>9.8441929999999999E-5</v>
      </c>
      <c r="G1225" s="36">
        <v>23.286973</v>
      </c>
      <c r="H1225" s="36">
        <v>5.1910572000000004</v>
      </c>
      <c r="I1225" s="36"/>
      <c r="J1225" s="32">
        <v>0.22291663</v>
      </c>
      <c r="K1225" s="32">
        <v>2.4753531</v>
      </c>
      <c r="L1225" s="54"/>
      <c r="M1225" s="39">
        <f t="shared" si="343"/>
        <v>-1.5009574339260252</v>
      </c>
      <c r="N1225" s="39">
        <f t="shared" si="344"/>
        <v>0.90638305251139917</v>
      </c>
      <c r="O1225" s="10"/>
      <c r="R1225" s="9"/>
      <c r="S1225" s="39"/>
      <c r="T1225" s="39"/>
      <c r="V1225" s="46"/>
      <c r="W1225" s="51"/>
      <c r="Y1225" s="51"/>
      <c r="Z1225" s="51"/>
      <c r="AB1225" s="51"/>
      <c r="AC1225" s="51"/>
      <c r="AE1225" s="51"/>
      <c r="AF1225" s="51"/>
      <c r="AK1225" s="52"/>
      <c r="AL1225" s="52"/>
      <c r="AM1225" s="53"/>
      <c r="AN1225" s="53"/>
      <c r="AO1225" s="53"/>
      <c r="AP1225" s="53"/>
      <c r="AQ1225" s="53"/>
      <c r="AR1225" s="51"/>
      <c r="AS1225" s="51"/>
      <c r="AT1225" s="51"/>
      <c r="AU1225" s="51"/>
      <c r="AV1225" s="51"/>
      <c r="AW1225" s="51"/>
      <c r="AX1225" s="51"/>
      <c r="AY1225" s="51"/>
      <c r="AZ1225" s="51"/>
      <c r="BA1225" s="51"/>
      <c r="BB1225" s="51"/>
      <c r="BC1225" s="51"/>
      <c r="BD1225" s="51"/>
      <c r="BE1225" s="51"/>
      <c r="BF1225" s="51"/>
      <c r="BG1225" s="51"/>
      <c r="BH1225" s="51"/>
      <c r="BI1225" s="51"/>
      <c r="BJ1225" s="51"/>
    </row>
    <row r="1226" spans="1:62" s="11" customFormat="1">
      <c r="A1226" s="6"/>
      <c r="B1226" s="7"/>
      <c r="C1226" s="7"/>
      <c r="D1226" s="57"/>
      <c r="E1226" s="57"/>
      <c r="F1226" s="57"/>
      <c r="G1226" s="57"/>
      <c r="H1226" s="57"/>
      <c r="I1226" s="57"/>
      <c r="J1226" s="57"/>
      <c r="K1226" s="57"/>
      <c r="L1226" s="9"/>
      <c r="M1226" s="9"/>
      <c r="N1226" s="9"/>
      <c r="O1226" s="9"/>
      <c r="P1226" s="9"/>
      <c r="Q1226" s="9"/>
      <c r="R1226" s="9"/>
      <c r="S1226" s="56"/>
      <c r="T1226" s="56"/>
      <c r="V1226" s="9"/>
    </row>
    <row r="1227" spans="1:62" s="11" customFormat="1">
      <c r="A1227" s="26">
        <v>175</v>
      </c>
      <c r="B1227" s="31">
        <v>43679</v>
      </c>
      <c r="C1227" s="26" t="s">
        <v>0</v>
      </c>
      <c r="D1227" s="33">
        <v>3.3087248000000001E-3</v>
      </c>
      <c r="E1227" s="32">
        <v>1.2719184000000001E-3</v>
      </c>
      <c r="F1227" s="33">
        <v>9.8849502000000002E-5</v>
      </c>
      <c r="G1227" s="32">
        <v>1.5522635000000001E-3</v>
      </c>
      <c r="H1227" s="32">
        <v>3.2740972999999998E-4</v>
      </c>
      <c r="I1227" s="32"/>
      <c r="J1227" s="32"/>
      <c r="K1227" s="32"/>
      <c r="L1227" s="9"/>
      <c r="M1227" s="9"/>
      <c r="N1227" s="9"/>
      <c r="O1227" s="10"/>
      <c r="P1227" s="9"/>
      <c r="Q1227" s="9"/>
      <c r="R1227" s="9"/>
      <c r="S1227" s="39"/>
      <c r="T1227" s="39"/>
      <c r="V1227" s="40"/>
    </row>
    <row r="1228" spans="1:62" s="11" customFormat="1">
      <c r="A1228" s="26">
        <v>175</v>
      </c>
      <c r="B1228" s="26"/>
      <c r="C1228" s="7" t="s">
        <v>1</v>
      </c>
      <c r="D1228" s="36">
        <v>30.687007999999999</v>
      </c>
      <c r="E1228" s="36">
        <v>12.437132</v>
      </c>
      <c r="F1228" s="33">
        <v>1.2910859000000001E-4</v>
      </c>
      <c r="G1228" s="36">
        <v>30.354116999999999</v>
      </c>
      <c r="H1228" s="36">
        <v>6.7775144000000003</v>
      </c>
      <c r="I1228" s="36"/>
      <c r="J1228" s="32">
        <v>0.22328157000000001</v>
      </c>
      <c r="K1228" s="32">
        <v>2.4673702</v>
      </c>
      <c r="L1228" s="38"/>
      <c r="M1228" s="39">
        <f>LN(J1228)</f>
        <v>-1.4993216582488738</v>
      </c>
      <c r="N1228" s="39">
        <f>LN(K1228)</f>
        <v>0.90315288709181785</v>
      </c>
      <c r="O1228" s="10"/>
      <c r="P1228" s="40">
        <f t="array" ref="P1228:Q1229">LINEST(M1228:M1232,N1228:N1232,TRUE,TRUE)</f>
        <v>-0.50531837157476445</v>
      </c>
      <c r="Q1228" s="40">
        <v>-1.0429347104388402</v>
      </c>
      <c r="R1228" s="9"/>
      <c r="S1228" s="41">
        <f>EXP(Q1228)*$S$4^P1228</f>
        <v>0.21776436859716172</v>
      </c>
      <c r="T1228" s="41">
        <f>S1228*SQRT(Q1229^2+(LN($S$4))^2*P1229^2+(P1228/$S$4)^2*$T$4^2-2*LN($S$4)*AVERAGE(N1228:N1232)*P1229^2)</f>
        <v>5.3025854183216104E-5</v>
      </c>
      <c r="V1228" s="19"/>
      <c r="AN1228" s="42"/>
      <c r="AO1228" s="43"/>
      <c r="AP1228" s="43"/>
      <c r="AQ1228" s="43"/>
      <c r="AS1228" s="44"/>
      <c r="AT1228" s="45"/>
      <c r="AU1228" s="45"/>
      <c r="AV1228" s="45"/>
      <c r="AW1228" s="45"/>
      <c r="AX1228" s="45"/>
      <c r="AY1228" s="45"/>
      <c r="AZ1228" s="45"/>
      <c r="BA1228" s="45"/>
      <c r="BB1228" s="45"/>
    </row>
    <row r="1229" spans="1:62" s="11" customFormat="1">
      <c r="A1229" s="26">
        <v>175</v>
      </c>
      <c r="B1229" s="26"/>
      <c r="C1229" s="7" t="s">
        <v>2</v>
      </c>
      <c r="D1229" s="36">
        <v>29.570257000000002</v>
      </c>
      <c r="E1229" s="36">
        <v>11.976699</v>
      </c>
      <c r="F1229" s="33">
        <v>1.2816693999999999E-4</v>
      </c>
      <c r="G1229" s="36">
        <v>29.584914000000001</v>
      </c>
      <c r="H1229" s="36">
        <v>6.6036389</v>
      </c>
      <c r="I1229" s="36"/>
      <c r="J1229" s="32">
        <v>0.22320966</v>
      </c>
      <c r="K1229" s="32">
        <v>2.4689830000000001</v>
      </c>
      <c r="L1229" s="38"/>
      <c r="M1229" s="39">
        <f t="shared" ref="M1229:M1232" si="345">LN(J1229)</f>
        <v>-1.4996437698416223</v>
      </c>
      <c r="N1229" s="39">
        <f t="shared" ref="N1229:N1232" si="346">LN(K1229)</f>
        <v>0.90380632496064239</v>
      </c>
      <c r="O1229" s="10"/>
      <c r="P1229" s="40">
        <v>3.7254312153907954E-3</v>
      </c>
      <c r="Q1229" s="40">
        <v>3.3707527004482665E-3</v>
      </c>
      <c r="R1229" s="9"/>
      <c r="S1229" s="39"/>
      <c r="T1229" s="39"/>
      <c r="V1229" s="46"/>
      <c r="Y1229" s="43"/>
      <c r="AB1229" s="43"/>
      <c r="AE1229" s="43"/>
    </row>
    <row r="1230" spans="1:62" s="11" customFormat="1">
      <c r="A1230" s="26">
        <v>175</v>
      </c>
      <c r="B1230" s="26"/>
      <c r="C1230" s="7" t="s">
        <v>3</v>
      </c>
      <c r="D1230" s="36">
        <v>26.812853</v>
      </c>
      <c r="E1230" s="36">
        <v>10.849468</v>
      </c>
      <c r="F1230" s="33">
        <v>1.2854975999999999E-4</v>
      </c>
      <c r="G1230" s="36">
        <v>27.145074999999999</v>
      </c>
      <c r="H1230" s="36">
        <v>6.0561935</v>
      </c>
      <c r="I1230" s="36"/>
      <c r="J1230" s="32">
        <v>0.22310467</v>
      </c>
      <c r="K1230" s="32">
        <v>2.4713523999999998</v>
      </c>
      <c r="L1230" s="38"/>
      <c r="M1230" s="39">
        <f t="shared" si="345"/>
        <v>-1.5001142454453815</v>
      </c>
      <c r="N1230" s="39">
        <f t="shared" si="346"/>
        <v>0.90476553116420044</v>
      </c>
      <c r="O1230" s="10"/>
      <c r="P1230" s="47">
        <f>ABS(P1229/P1228)</f>
        <v>7.3724436413838135E-3</v>
      </c>
      <c r="Q1230" s="47">
        <f>ABS(Q1229/Q1228)</f>
        <v>3.2319882219951621E-3</v>
      </c>
      <c r="R1230" s="9"/>
      <c r="S1230" s="39"/>
      <c r="T1230" s="39"/>
      <c r="V1230" s="46"/>
      <c r="W1230" s="48"/>
      <c r="Y1230" s="48"/>
      <c r="Z1230" s="48"/>
      <c r="AB1230" s="48"/>
      <c r="AC1230" s="48"/>
      <c r="AE1230" s="48"/>
      <c r="AF1230" s="48"/>
      <c r="AM1230" s="48"/>
      <c r="AN1230" s="48"/>
      <c r="AR1230" s="49"/>
      <c r="BA1230" s="43"/>
      <c r="BB1230" s="43"/>
    </row>
    <row r="1231" spans="1:62" s="11" customFormat="1">
      <c r="A1231" s="26">
        <v>175</v>
      </c>
      <c r="B1231" s="26"/>
      <c r="C1231" s="7" t="s">
        <v>4</v>
      </c>
      <c r="D1231" s="36">
        <v>25.045950000000001</v>
      </c>
      <c r="E1231" s="36">
        <v>10.125975</v>
      </c>
      <c r="F1231" s="33">
        <v>1.1622113000000001E-4</v>
      </c>
      <c r="G1231" s="36">
        <v>25.564306999999999</v>
      </c>
      <c r="H1231" s="36">
        <v>5.7009695999999996</v>
      </c>
      <c r="I1231" s="36"/>
      <c r="J1231" s="32">
        <v>0.22300505000000001</v>
      </c>
      <c r="K1231" s="32">
        <v>2.4734365999999999</v>
      </c>
      <c r="L1231" s="38"/>
      <c r="M1231" s="39">
        <f t="shared" si="345"/>
        <v>-1.5005608620385189</v>
      </c>
      <c r="N1231" s="39">
        <f t="shared" si="346"/>
        <v>0.9056085196611513</v>
      </c>
      <c r="O1231" s="10"/>
      <c r="P1231" s="50"/>
      <c r="Q1231" s="50"/>
      <c r="R1231" s="9"/>
      <c r="S1231" s="39"/>
      <c r="T1231" s="39"/>
      <c r="V1231" s="46"/>
      <c r="W1231" s="51"/>
      <c r="Y1231" s="51"/>
      <c r="Z1231" s="51"/>
      <c r="AB1231" s="51"/>
      <c r="AC1231" s="51"/>
      <c r="AE1231" s="51"/>
      <c r="AF1231" s="51"/>
      <c r="AK1231" s="52"/>
      <c r="AL1231" s="52"/>
      <c r="AM1231" s="53"/>
      <c r="AN1231" s="53"/>
      <c r="AO1231" s="53"/>
      <c r="AP1231" s="53"/>
      <c r="AQ1231" s="53"/>
    </row>
    <row r="1232" spans="1:62" s="11" customFormat="1">
      <c r="A1232" s="26">
        <v>175</v>
      </c>
      <c r="B1232" s="26"/>
      <c r="C1232" s="7" t="s">
        <v>5</v>
      </c>
      <c r="D1232" s="36">
        <v>22.221615</v>
      </c>
      <c r="E1232" s="36">
        <v>8.9748576999999994</v>
      </c>
      <c r="F1232" s="33">
        <v>1.0112879E-4</v>
      </c>
      <c r="G1232" s="36">
        <v>22.855799000000001</v>
      </c>
      <c r="H1232" s="36">
        <v>5.0943173000000002</v>
      </c>
      <c r="I1232" s="36"/>
      <c r="J1232" s="32">
        <v>0.22288946000000001</v>
      </c>
      <c r="K1232" s="32">
        <v>2.4759867999999998</v>
      </c>
      <c r="L1232" s="54"/>
      <c r="M1232" s="39">
        <f t="shared" si="345"/>
        <v>-1.5010793254866974</v>
      </c>
      <c r="N1232" s="39">
        <f t="shared" si="346"/>
        <v>0.90663902362881732</v>
      </c>
      <c r="O1232" s="10"/>
      <c r="R1232" s="9"/>
      <c r="S1232" s="39"/>
      <c r="T1232" s="39"/>
      <c r="V1232" s="46"/>
      <c r="W1232" s="51"/>
      <c r="Y1232" s="51"/>
      <c r="Z1232" s="51"/>
      <c r="AB1232" s="51"/>
      <c r="AC1232" s="51"/>
      <c r="AE1232" s="51"/>
      <c r="AF1232" s="51"/>
      <c r="AK1232" s="52"/>
      <c r="AL1232" s="52"/>
      <c r="AM1232" s="53"/>
      <c r="AN1232" s="53"/>
      <c r="AO1232" s="53"/>
      <c r="AP1232" s="53"/>
      <c r="AQ1232" s="53"/>
      <c r="AR1232" s="51"/>
      <c r="AS1232" s="51"/>
      <c r="AT1232" s="51"/>
      <c r="AU1232" s="51"/>
      <c r="AV1232" s="51"/>
      <c r="AW1232" s="51"/>
      <c r="AX1232" s="51"/>
      <c r="AY1232" s="51"/>
      <c r="AZ1232" s="51"/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</row>
    <row r="1233" spans="1:62" s="11" customFormat="1">
      <c r="A1233" s="6"/>
      <c r="B1233" s="7"/>
      <c r="C1233" s="7"/>
      <c r="D1233" s="57"/>
      <c r="E1233" s="57"/>
      <c r="F1233" s="57"/>
      <c r="G1233" s="57"/>
      <c r="H1233" s="57"/>
      <c r="I1233" s="57"/>
      <c r="J1233" s="57"/>
      <c r="K1233" s="57"/>
      <c r="L1233" s="9"/>
      <c r="M1233" s="9"/>
      <c r="N1233" s="9"/>
      <c r="O1233" s="9"/>
      <c r="P1233" s="9"/>
      <c r="Q1233" s="9"/>
      <c r="R1233" s="9"/>
      <c r="S1233" s="56"/>
      <c r="T1233" s="56"/>
      <c r="V1233" s="9"/>
    </row>
    <row r="1234" spans="1:62" s="11" customFormat="1">
      <c r="A1234" s="26">
        <v>176</v>
      </c>
      <c r="B1234" s="31">
        <v>43679</v>
      </c>
      <c r="C1234" s="26" t="s">
        <v>0</v>
      </c>
      <c r="D1234" s="33">
        <v>3.3087248000000001E-3</v>
      </c>
      <c r="E1234" s="32">
        <v>1.2719184000000001E-3</v>
      </c>
      <c r="F1234" s="33">
        <v>9.8849502000000002E-5</v>
      </c>
      <c r="G1234" s="32">
        <v>1.5522635000000001E-3</v>
      </c>
      <c r="H1234" s="32">
        <v>3.2740972999999998E-4</v>
      </c>
      <c r="I1234" s="32"/>
      <c r="J1234" s="32"/>
      <c r="K1234" s="32"/>
      <c r="L1234" s="9"/>
      <c r="M1234" s="9"/>
      <c r="N1234" s="9"/>
      <c r="O1234" s="10"/>
      <c r="P1234" s="9"/>
      <c r="Q1234" s="9"/>
      <c r="R1234" s="9"/>
      <c r="S1234" s="39"/>
      <c r="T1234" s="39"/>
      <c r="V1234" s="40"/>
    </row>
    <row r="1235" spans="1:62" s="11" customFormat="1">
      <c r="A1235" s="26">
        <v>176</v>
      </c>
      <c r="B1235" s="26"/>
      <c r="C1235" s="7" t="s">
        <v>1</v>
      </c>
      <c r="D1235" s="36">
        <v>31.146633999999999</v>
      </c>
      <c r="E1235" s="36">
        <v>12.622593</v>
      </c>
      <c r="F1235" s="33">
        <v>1.2015263E-4</v>
      </c>
      <c r="G1235" s="36">
        <v>30.754892000000002</v>
      </c>
      <c r="H1235" s="36">
        <v>6.8669326000000002</v>
      </c>
      <c r="I1235" s="36"/>
      <c r="J1235" s="32">
        <v>0.22327941000000001</v>
      </c>
      <c r="K1235" s="32">
        <v>2.4675300999999998</v>
      </c>
      <c r="L1235" s="38"/>
      <c r="M1235" s="39">
        <f>LN(J1235)</f>
        <v>-1.4993313321796324</v>
      </c>
      <c r="N1235" s="39">
        <f>LN(K1235)</f>
        <v>0.90321769083265768</v>
      </c>
      <c r="O1235" s="10"/>
      <c r="P1235" s="40">
        <f t="array" ref="P1235:Q1236">LINEST(M1235:M1239,N1235:N1239,TRUE,TRUE)</f>
        <v>-0.50962713272229621</v>
      </c>
      <c r="Q1235" s="40">
        <v>-1.0390226911977445</v>
      </c>
      <c r="R1235" s="9"/>
      <c r="S1235" s="41">
        <f>EXP(Q1235)*$S$4^P1235</f>
        <v>0.21772237601197</v>
      </c>
      <c r="T1235" s="41">
        <f>S1235*SQRT(Q1236^2+(LN($S$4))^2*P1236^2+(P1235/$S$4)^2*$T$4^2-2*LN($S$4)*AVERAGE(N1235:N1239)*P1236^2)</f>
        <v>4.0063148003094879E-5</v>
      </c>
      <c r="V1235" s="19"/>
      <c r="AN1235" s="42"/>
      <c r="AO1235" s="43"/>
      <c r="AP1235" s="43"/>
      <c r="AQ1235" s="43"/>
      <c r="AS1235" s="44"/>
      <c r="AT1235" s="45"/>
      <c r="AU1235" s="45"/>
      <c r="AV1235" s="45"/>
      <c r="AW1235" s="45"/>
      <c r="AX1235" s="45"/>
      <c r="AY1235" s="45"/>
      <c r="AZ1235" s="45"/>
      <c r="BA1235" s="45"/>
      <c r="BB1235" s="45"/>
    </row>
    <row r="1236" spans="1:62" s="11" customFormat="1">
      <c r="A1236" s="26">
        <v>176</v>
      </c>
      <c r="B1236" s="26"/>
      <c r="C1236" s="7" t="s">
        <v>2</v>
      </c>
      <c r="D1236" s="36">
        <v>28.583334000000001</v>
      </c>
      <c r="E1236" s="36">
        <v>11.57357</v>
      </c>
      <c r="F1236" s="33">
        <v>1.218586E-4</v>
      </c>
      <c r="G1236" s="36">
        <v>28.654306999999999</v>
      </c>
      <c r="H1236" s="36">
        <v>6.3950823999999997</v>
      </c>
      <c r="I1236" s="36"/>
      <c r="J1236" s="32">
        <v>0.2231805</v>
      </c>
      <c r="K1236" s="32">
        <v>2.4697078000000001</v>
      </c>
      <c r="L1236" s="38"/>
      <c r="M1236" s="39">
        <f t="shared" ref="M1236:M1239" si="347">LN(J1236)</f>
        <v>-1.4997744178829746</v>
      </c>
      <c r="N1236" s="39">
        <f t="shared" ref="N1236:N1239" si="348">LN(K1236)</f>
        <v>0.90409984404679511</v>
      </c>
      <c r="O1236" s="10"/>
      <c r="P1236" s="40">
        <v>1.6151100177820873E-3</v>
      </c>
      <c r="Q1236" s="40">
        <v>1.4616175683960792E-3</v>
      </c>
      <c r="R1236" s="9"/>
      <c r="S1236" s="39"/>
      <c r="T1236" s="39"/>
      <c r="V1236" s="46"/>
      <c r="Y1236" s="43"/>
      <c r="AB1236" s="43"/>
      <c r="AE1236" s="43"/>
    </row>
    <row r="1237" spans="1:62" s="11" customFormat="1">
      <c r="A1237" s="26">
        <v>176</v>
      </c>
      <c r="B1237" s="26"/>
      <c r="C1237" s="7" t="s">
        <v>3</v>
      </c>
      <c r="D1237" s="36">
        <v>26.961348000000001</v>
      </c>
      <c r="E1237" s="36">
        <v>10.908666</v>
      </c>
      <c r="F1237" s="33">
        <v>1.1601296E-4</v>
      </c>
      <c r="G1237" s="36">
        <v>27.270568999999998</v>
      </c>
      <c r="H1237" s="36">
        <v>6.0839639999999999</v>
      </c>
      <c r="I1237" s="36"/>
      <c r="J1237" s="32">
        <v>0.22309635999999999</v>
      </c>
      <c r="K1237" s="32">
        <v>2.4715536</v>
      </c>
      <c r="L1237" s="38"/>
      <c r="M1237" s="39">
        <f t="shared" si="347"/>
        <v>-1.5001514932303137</v>
      </c>
      <c r="N1237" s="39">
        <f t="shared" si="348"/>
        <v>0.90484694076418526</v>
      </c>
      <c r="O1237" s="10"/>
      <c r="P1237" s="47">
        <f>ABS(P1236/P1235)</f>
        <v>3.1691994285205885E-3</v>
      </c>
      <c r="Q1237" s="47">
        <f>ABS(Q1236/Q1235)</f>
        <v>1.406723434221811E-3</v>
      </c>
      <c r="R1237" s="9"/>
      <c r="S1237" s="39"/>
      <c r="T1237" s="39"/>
      <c r="V1237" s="46"/>
      <c r="W1237" s="48"/>
      <c r="Y1237" s="48"/>
      <c r="Z1237" s="48"/>
      <c r="AB1237" s="48"/>
      <c r="AC1237" s="48"/>
      <c r="AE1237" s="48"/>
      <c r="AF1237" s="48"/>
      <c r="AM1237" s="48"/>
      <c r="AN1237" s="48"/>
      <c r="AR1237" s="49"/>
      <c r="BA1237" s="43"/>
      <c r="BB1237" s="43"/>
    </row>
    <row r="1238" spans="1:62" s="11" customFormat="1">
      <c r="A1238" s="26">
        <v>176</v>
      </c>
      <c r="B1238" s="26"/>
      <c r="C1238" s="7" t="s">
        <v>4</v>
      </c>
      <c r="D1238" s="36">
        <v>24.636431000000002</v>
      </c>
      <c r="E1238" s="36">
        <v>9.9584390999999997</v>
      </c>
      <c r="F1238" s="33">
        <v>1.0198856E-4</v>
      </c>
      <c r="G1238" s="36">
        <v>25.146597</v>
      </c>
      <c r="H1238" s="36">
        <v>5.6073333999999999</v>
      </c>
      <c r="I1238" s="36"/>
      <c r="J1238" s="32">
        <v>0.22298582</v>
      </c>
      <c r="K1238" s="32">
        <v>2.4739244999999999</v>
      </c>
      <c r="L1238" s="38"/>
      <c r="M1238" s="39">
        <f t="shared" si="347"/>
        <v>-1.5006470969877317</v>
      </c>
      <c r="N1238" s="39">
        <f t="shared" si="348"/>
        <v>0.90580575612387149</v>
      </c>
      <c r="O1238" s="10"/>
      <c r="P1238" s="50"/>
      <c r="Q1238" s="50"/>
      <c r="R1238" s="9"/>
      <c r="S1238" s="39"/>
      <c r="T1238" s="39"/>
      <c r="V1238" s="46"/>
      <c r="W1238" s="51"/>
      <c r="Y1238" s="51"/>
      <c r="Z1238" s="51"/>
      <c r="AB1238" s="51"/>
      <c r="AC1238" s="51"/>
      <c r="AE1238" s="51"/>
      <c r="AF1238" s="51"/>
      <c r="AK1238" s="52"/>
      <c r="AL1238" s="52"/>
      <c r="AM1238" s="53"/>
      <c r="AN1238" s="53"/>
      <c r="AO1238" s="53"/>
      <c r="AP1238" s="53"/>
      <c r="AQ1238" s="53"/>
    </row>
    <row r="1239" spans="1:62" s="11" customFormat="1">
      <c r="A1239" s="26">
        <v>176</v>
      </c>
      <c r="B1239" s="26"/>
      <c r="C1239" s="7" t="s">
        <v>5</v>
      </c>
      <c r="D1239" s="36">
        <v>22.303045999999998</v>
      </c>
      <c r="E1239" s="36">
        <v>9.0058705000000003</v>
      </c>
      <c r="F1239" s="33">
        <v>9.0587027000000006E-5</v>
      </c>
      <c r="G1239" s="36">
        <v>22.938635000000001</v>
      </c>
      <c r="H1239" s="36">
        <v>5.1122692000000001</v>
      </c>
      <c r="I1239" s="36"/>
      <c r="J1239" s="32">
        <v>0.22286708999999999</v>
      </c>
      <c r="K1239" s="32">
        <v>2.4765063999999999</v>
      </c>
      <c r="L1239" s="54"/>
      <c r="M1239" s="39">
        <f t="shared" si="347"/>
        <v>-1.5011796941745779</v>
      </c>
      <c r="N1239" s="39">
        <f t="shared" si="348"/>
        <v>0.90684885733516407</v>
      </c>
      <c r="O1239" s="10"/>
      <c r="R1239" s="9"/>
      <c r="S1239" s="39"/>
      <c r="T1239" s="39"/>
      <c r="V1239" s="46"/>
      <c r="W1239" s="51"/>
      <c r="Y1239" s="51"/>
      <c r="Z1239" s="51"/>
      <c r="AB1239" s="51"/>
      <c r="AC1239" s="51"/>
      <c r="AE1239" s="51"/>
      <c r="AF1239" s="51"/>
      <c r="AK1239" s="52"/>
      <c r="AL1239" s="52"/>
      <c r="AM1239" s="53"/>
      <c r="AN1239" s="53"/>
      <c r="AO1239" s="53"/>
      <c r="AP1239" s="53"/>
      <c r="AQ1239" s="53"/>
      <c r="AR1239" s="51"/>
      <c r="AS1239" s="51"/>
      <c r="AT1239" s="51"/>
      <c r="AU1239" s="51"/>
      <c r="AV1239" s="51"/>
      <c r="AW1239" s="51"/>
      <c r="AX1239" s="51"/>
      <c r="AY1239" s="51"/>
      <c r="AZ1239" s="51"/>
      <c r="BA1239" s="51"/>
      <c r="BB1239" s="51"/>
      <c r="BC1239" s="51"/>
      <c r="BD1239" s="51"/>
      <c r="BE1239" s="51"/>
      <c r="BF1239" s="51"/>
      <c r="BG1239" s="51"/>
      <c r="BH1239" s="51"/>
      <c r="BI1239" s="51"/>
      <c r="BJ1239" s="51"/>
    </row>
    <row r="1240" spans="1:62" s="11" customFormat="1">
      <c r="A1240" s="6"/>
      <c r="B1240" s="7"/>
      <c r="C1240" s="7"/>
      <c r="D1240" s="57"/>
      <c r="E1240" s="57"/>
      <c r="F1240" s="57"/>
      <c r="G1240" s="57"/>
      <c r="H1240" s="57"/>
      <c r="I1240" s="57"/>
      <c r="J1240" s="57"/>
      <c r="K1240" s="57"/>
      <c r="L1240" s="9"/>
      <c r="M1240" s="9"/>
      <c r="N1240" s="9"/>
      <c r="O1240" s="9"/>
      <c r="P1240" s="9"/>
      <c r="Q1240" s="9"/>
      <c r="R1240" s="9"/>
      <c r="S1240" s="56"/>
      <c r="T1240" s="56"/>
      <c r="V1240" s="9"/>
    </row>
    <row r="1241" spans="1:62" s="11" customFormat="1">
      <c r="A1241" s="26">
        <v>177</v>
      </c>
      <c r="B1241" s="31">
        <v>43679</v>
      </c>
      <c r="C1241" s="26" t="s">
        <v>0</v>
      </c>
      <c r="D1241" s="33">
        <v>3.3087248000000001E-3</v>
      </c>
      <c r="E1241" s="32">
        <v>1.2719184000000001E-3</v>
      </c>
      <c r="F1241" s="33">
        <v>9.8849502000000002E-5</v>
      </c>
      <c r="G1241" s="32">
        <v>1.5522635000000001E-3</v>
      </c>
      <c r="H1241" s="32">
        <v>3.2740972999999998E-4</v>
      </c>
      <c r="I1241" s="32"/>
      <c r="J1241" s="32"/>
      <c r="K1241" s="32"/>
      <c r="L1241" s="9"/>
      <c r="M1241" s="9"/>
      <c r="N1241" s="9"/>
      <c r="O1241" s="10"/>
      <c r="P1241" s="9"/>
      <c r="Q1241" s="9"/>
      <c r="R1241" s="9"/>
      <c r="S1241" s="39"/>
      <c r="T1241" s="39"/>
      <c r="V1241" s="40"/>
    </row>
    <row r="1242" spans="1:62" s="11" customFormat="1">
      <c r="A1242" s="26">
        <v>177</v>
      </c>
      <c r="B1242" s="26"/>
      <c r="C1242" s="7" t="s">
        <v>1</v>
      </c>
      <c r="D1242" s="36">
        <v>31.148329</v>
      </c>
      <c r="E1242" s="36">
        <v>12.622750999999999</v>
      </c>
      <c r="F1242" s="33">
        <v>1.164543E-4</v>
      </c>
      <c r="G1242" s="36">
        <v>30.698575999999999</v>
      </c>
      <c r="H1242" s="36">
        <v>6.8541312999999997</v>
      </c>
      <c r="I1242" s="36"/>
      <c r="J1242" s="32">
        <v>0.22327194</v>
      </c>
      <c r="K1242" s="32">
        <v>2.4676353999999998</v>
      </c>
      <c r="L1242" s="38"/>
      <c r="M1242" s="39">
        <f>LN(J1242)</f>
        <v>-1.499364788578323</v>
      </c>
      <c r="N1242" s="39">
        <f>LN(K1242)</f>
        <v>0.90326036417360889</v>
      </c>
      <c r="O1242" s="10"/>
      <c r="P1242" s="40">
        <f t="array" ref="P1242:Q1243">LINEST(M1242:M1246,N1242:N1246,TRUE,TRUE)</f>
        <v>-0.50434525412594822</v>
      </c>
      <c r="Q1242" s="40">
        <v>-1.0438013895931046</v>
      </c>
      <c r="R1242" s="9"/>
      <c r="S1242" s="41">
        <f>EXP(Q1242)*$S$4^P1242</f>
        <v>0.21777751997646744</v>
      </c>
      <c r="T1242" s="41">
        <f>S1242*SQRT(Q1243^2+(LN($S$4))^2*P1243^2+(P1242/$S$4)^2*$T$4^2-2*LN($S$4)*AVERAGE(N1242:N1246)*P1243^2)</f>
        <v>4.6271020570752036E-5</v>
      </c>
      <c r="V1242" s="19"/>
      <c r="AN1242" s="42"/>
      <c r="AO1242" s="43"/>
      <c r="AP1242" s="43"/>
      <c r="AQ1242" s="43"/>
      <c r="AS1242" s="44"/>
      <c r="AT1242" s="45"/>
      <c r="AU1242" s="45"/>
      <c r="AV1242" s="45"/>
      <c r="AW1242" s="45"/>
      <c r="AX1242" s="45"/>
      <c r="AY1242" s="45"/>
      <c r="AZ1242" s="45"/>
      <c r="BA1242" s="45"/>
      <c r="BB1242" s="45"/>
    </row>
    <row r="1243" spans="1:62" s="11" customFormat="1">
      <c r="A1243" s="26">
        <v>177</v>
      </c>
      <c r="B1243" s="26"/>
      <c r="C1243" s="7" t="s">
        <v>2</v>
      </c>
      <c r="D1243" s="36">
        <v>28.958753000000002</v>
      </c>
      <c r="E1243" s="36">
        <v>11.724607000000001</v>
      </c>
      <c r="F1243" s="33">
        <v>1.1760387E-4</v>
      </c>
      <c r="G1243" s="36">
        <v>29.022120999999999</v>
      </c>
      <c r="H1243" s="36">
        <v>6.4769025999999998</v>
      </c>
      <c r="I1243" s="36"/>
      <c r="J1243" s="32">
        <v>0.22317127</v>
      </c>
      <c r="K1243" s="32">
        <v>2.4699121000000002</v>
      </c>
      <c r="L1243" s="38"/>
      <c r="M1243" s="39">
        <f t="shared" ref="M1243:M1246" si="349">LN(J1243)</f>
        <v>-1.4998157753979289</v>
      </c>
      <c r="N1243" s="39">
        <f t="shared" ref="N1243:N1246" si="350">LN(K1243)</f>
        <v>0.90418256296211763</v>
      </c>
      <c r="O1243" s="10"/>
      <c r="P1243" s="40">
        <v>2.7999176696519943E-3</v>
      </c>
      <c r="Q1243" s="40">
        <v>2.534050886763263E-3</v>
      </c>
      <c r="R1243" s="9"/>
      <c r="S1243" s="39"/>
      <c r="T1243" s="39"/>
      <c r="V1243" s="46"/>
      <c r="Y1243" s="43"/>
      <c r="AB1243" s="43"/>
      <c r="AE1243" s="43"/>
    </row>
    <row r="1244" spans="1:62" s="11" customFormat="1">
      <c r="A1244" s="26">
        <v>177</v>
      </c>
      <c r="B1244" s="26"/>
      <c r="C1244" s="7" t="s">
        <v>3</v>
      </c>
      <c r="D1244" s="36">
        <v>26.895599000000001</v>
      </c>
      <c r="E1244" s="36">
        <v>10.881235</v>
      </c>
      <c r="F1244" s="33">
        <v>1.1472411E-4</v>
      </c>
      <c r="G1244" s="36">
        <v>27.198951999999998</v>
      </c>
      <c r="H1244" s="36">
        <v>6.0677576999999996</v>
      </c>
      <c r="I1244" s="36"/>
      <c r="J1244" s="32">
        <v>0.22308792999999999</v>
      </c>
      <c r="K1244" s="32">
        <v>2.4717418000000002</v>
      </c>
      <c r="L1244" s="38"/>
      <c r="M1244" s="39">
        <f t="shared" si="349"/>
        <v>-1.500189280307044</v>
      </c>
      <c r="N1244" s="39">
        <f t="shared" si="350"/>
        <v>0.90492308430199253</v>
      </c>
      <c r="O1244" s="10"/>
      <c r="P1244" s="47">
        <f>ABS(P1243/P1242)</f>
        <v>5.5515892074851992E-3</v>
      </c>
      <c r="Q1244" s="47">
        <f>ABS(Q1243/Q1242)</f>
        <v>2.4277136551342287E-3</v>
      </c>
      <c r="R1244" s="9"/>
      <c r="S1244" s="39"/>
      <c r="T1244" s="39"/>
      <c r="V1244" s="46"/>
      <c r="W1244" s="48"/>
      <c r="Y1244" s="48"/>
      <c r="Z1244" s="48"/>
      <c r="AB1244" s="48"/>
      <c r="AC1244" s="48"/>
      <c r="AE1244" s="48"/>
      <c r="AF1244" s="48"/>
      <c r="AM1244" s="48"/>
      <c r="AN1244" s="48"/>
      <c r="AR1244" s="49"/>
      <c r="BA1244" s="43"/>
      <c r="BB1244" s="43"/>
    </row>
    <row r="1245" spans="1:62" s="11" customFormat="1">
      <c r="A1245" s="26">
        <v>177</v>
      </c>
      <c r="B1245" s="26"/>
      <c r="C1245" s="7" t="s">
        <v>4</v>
      </c>
      <c r="D1245" s="36">
        <v>24.527217</v>
      </c>
      <c r="E1245" s="36">
        <v>9.9127322000000007</v>
      </c>
      <c r="F1245" s="36">
        <v>1.0066669E-4</v>
      </c>
      <c r="G1245" s="36">
        <v>25.04411</v>
      </c>
      <c r="H1245" s="36">
        <v>5.5840946999999996</v>
      </c>
      <c r="I1245" s="36"/>
      <c r="J1245" s="32">
        <v>0.22297009000000001</v>
      </c>
      <c r="K1245" s="32">
        <v>2.4743211000000001</v>
      </c>
      <c r="L1245" s="38"/>
      <c r="M1245" s="39">
        <f t="shared" si="349"/>
        <v>-1.5007176420781938</v>
      </c>
      <c r="N1245" s="39">
        <f t="shared" si="350"/>
        <v>0.90596605536239327</v>
      </c>
      <c r="O1245" s="10"/>
      <c r="P1245" s="50"/>
      <c r="Q1245" s="50"/>
      <c r="R1245" s="9"/>
      <c r="S1245" s="39"/>
      <c r="T1245" s="39"/>
      <c r="V1245" s="46"/>
      <c r="W1245" s="51"/>
      <c r="Y1245" s="51"/>
      <c r="Z1245" s="51"/>
      <c r="AB1245" s="51"/>
      <c r="AC1245" s="51"/>
      <c r="AE1245" s="51"/>
      <c r="AF1245" s="51"/>
      <c r="AK1245" s="52"/>
      <c r="AL1245" s="52"/>
      <c r="AM1245" s="53"/>
      <c r="AN1245" s="53"/>
      <c r="AO1245" s="53"/>
      <c r="AP1245" s="53"/>
      <c r="AQ1245" s="53"/>
    </row>
    <row r="1246" spans="1:62" s="11" customFormat="1">
      <c r="A1246" s="26">
        <v>177</v>
      </c>
      <c r="B1246" s="26"/>
      <c r="C1246" s="7" t="s">
        <v>5</v>
      </c>
      <c r="D1246" s="36">
        <v>22.597155000000001</v>
      </c>
      <c r="E1246" s="36">
        <v>9.1242595000000009</v>
      </c>
      <c r="F1246" s="36">
        <v>1.0474361E-4</v>
      </c>
      <c r="G1246" s="36">
        <v>23.227913999999998</v>
      </c>
      <c r="H1246" s="36">
        <v>5.1766721000000002</v>
      </c>
      <c r="I1246" s="36"/>
      <c r="J1246" s="32">
        <v>0.22286426000000001</v>
      </c>
      <c r="K1246" s="32">
        <v>2.4766016999999998</v>
      </c>
      <c r="L1246" s="54"/>
      <c r="M1246" s="39">
        <f t="shared" si="349"/>
        <v>-1.5011923924063717</v>
      </c>
      <c r="N1246" s="39">
        <f t="shared" si="350"/>
        <v>0.90688733822356293</v>
      </c>
      <c r="O1246" s="10"/>
      <c r="R1246" s="9"/>
      <c r="S1246" s="19"/>
      <c r="T1246" s="39"/>
      <c r="U1246" s="39"/>
      <c r="V1246" s="46"/>
      <c r="W1246" s="51"/>
      <c r="Y1246" s="51"/>
      <c r="Z1246" s="51"/>
      <c r="AB1246" s="51"/>
      <c r="AC1246" s="51"/>
      <c r="AE1246" s="51"/>
      <c r="AF1246" s="51"/>
      <c r="AK1246" s="52"/>
      <c r="AL1246" s="52"/>
      <c r="AM1246" s="53"/>
      <c r="AN1246" s="53"/>
      <c r="AO1246" s="53"/>
      <c r="AP1246" s="53"/>
      <c r="AQ1246" s="53"/>
      <c r="AR1246" s="51"/>
      <c r="AS1246" s="51"/>
      <c r="AT1246" s="51"/>
      <c r="AU1246" s="51"/>
      <c r="AV1246" s="51"/>
      <c r="AW1246" s="51"/>
      <c r="AX1246" s="51"/>
      <c r="AY1246" s="51"/>
      <c r="AZ1246" s="51"/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</row>
    <row r="1247" spans="1:62" s="11" customFormat="1">
      <c r="A1247" s="6"/>
      <c r="B1247" s="7"/>
      <c r="C1247" s="7"/>
      <c r="D1247" s="57"/>
      <c r="E1247" s="57"/>
      <c r="F1247" s="57"/>
      <c r="G1247" s="57"/>
      <c r="H1247" s="57"/>
      <c r="I1247" s="57"/>
      <c r="J1247" s="57"/>
      <c r="K1247" s="57"/>
      <c r="L1247" s="9"/>
      <c r="M1247" s="9"/>
      <c r="N1247" s="9"/>
      <c r="O1247" s="9"/>
      <c r="P1247" s="9"/>
      <c r="Q1247" s="9"/>
      <c r="R1247" s="9"/>
      <c r="S1247" s="9"/>
      <c r="T1247" s="56"/>
      <c r="U1247" s="56"/>
      <c r="V1247" s="9"/>
    </row>
    <row r="1248" spans="1:62">
      <c r="T1248" s="39"/>
      <c r="U1248" s="39"/>
    </row>
    <row r="1249" spans="16:21">
      <c r="P1249" s="40"/>
      <c r="Q1249" s="40"/>
      <c r="T1249" s="41"/>
      <c r="U1249" s="41"/>
    </row>
    <row r="1250" spans="16:21">
      <c r="P1250" s="40"/>
      <c r="Q1250" s="40"/>
      <c r="T1250" s="39"/>
      <c r="U1250" s="39"/>
    </row>
    <row r="1251" spans="16:21">
      <c r="P1251" s="47"/>
      <c r="Q1251" s="47"/>
      <c r="T1251" s="39"/>
      <c r="U1251" s="39"/>
    </row>
    <row r="1252" spans="16:21">
      <c r="P1252" s="11"/>
      <c r="Q1252" s="11"/>
      <c r="T1252" s="39"/>
      <c r="U1252" s="39"/>
    </row>
    <row r="1253" spans="16:21">
      <c r="P1253" s="11"/>
      <c r="Q1253" s="11"/>
      <c r="T1253" s="39"/>
      <c r="U1253" s="39"/>
    </row>
    <row r="1254" spans="16:21">
      <c r="T1254" s="56"/>
      <c r="U1254" s="56"/>
    </row>
    <row r="1255" spans="16:21">
      <c r="T1255" s="39"/>
      <c r="U1255" s="39"/>
    </row>
    <row r="1256" spans="16:21">
      <c r="P1256" s="40"/>
      <c r="Q1256" s="40"/>
      <c r="T1256" s="41"/>
      <c r="U1256" s="41"/>
    </row>
    <row r="1257" spans="16:21">
      <c r="P1257" s="40"/>
      <c r="Q1257" s="40"/>
      <c r="T1257" s="39"/>
      <c r="U1257" s="39"/>
    </row>
    <row r="1258" spans="16:21">
      <c r="P1258" s="47"/>
      <c r="Q1258" s="47"/>
      <c r="T1258" s="39"/>
      <c r="U1258" s="39"/>
    </row>
    <row r="1259" spans="16:21">
      <c r="P1259" s="50"/>
      <c r="Q1259" s="50"/>
      <c r="T1259" s="39"/>
      <c r="U1259" s="39"/>
    </row>
    <row r="1260" spans="16:21">
      <c r="P1260" s="11"/>
      <c r="Q1260" s="11"/>
      <c r="T1260" s="39"/>
      <c r="U1260" s="39"/>
    </row>
    <row r="1261" spans="16:21">
      <c r="T1261" s="56"/>
      <c r="U1261" s="56"/>
    </row>
    <row r="1262" spans="16:21">
      <c r="T1262" s="39"/>
      <c r="U1262" s="39"/>
    </row>
    <row r="1263" spans="16:21">
      <c r="P1263" s="40"/>
      <c r="Q1263" s="40"/>
      <c r="T1263" s="41"/>
      <c r="U1263" s="41"/>
    </row>
    <row r="1264" spans="16:21">
      <c r="P1264" s="40"/>
      <c r="Q1264" s="40"/>
      <c r="T1264" s="39"/>
      <c r="U1264" s="39"/>
    </row>
    <row r="1265" spans="16:21">
      <c r="P1265" s="47"/>
      <c r="Q1265" s="47"/>
      <c r="T1265" s="39"/>
      <c r="U1265" s="39"/>
    </row>
    <row r="1266" spans="16:21">
      <c r="P1266" s="50"/>
      <c r="Q1266" s="50"/>
      <c r="T1266" s="39"/>
      <c r="U1266" s="39"/>
    </row>
    <row r="1267" spans="16:21">
      <c r="P1267" s="11"/>
      <c r="Q1267" s="11"/>
      <c r="T1267" s="39"/>
      <c r="U1267" s="39"/>
    </row>
    <row r="1268" spans="16:21">
      <c r="T1268" s="56"/>
      <c r="U1268" s="56"/>
    </row>
    <row r="1269" spans="16:21">
      <c r="T1269" s="39"/>
      <c r="U1269" s="39"/>
    </row>
    <row r="1270" spans="16:21">
      <c r="P1270" s="40"/>
      <c r="Q1270" s="40"/>
      <c r="T1270" s="41"/>
      <c r="U1270" s="41"/>
    </row>
    <row r="1271" spans="16:21">
      <c r="P1271" s="40"/>
      <c r="Q1271" s="40"/>
      <c r="T1271" s="39"/>
      <c r="U1271" s="39"/>
    </row>
    <row r="1272" spans="16:21">
      <c r="P1272" s="47"/>
      <c r="Q1272" s="47"/>
      <c r="T1272" s="39"/>
      <c r="U1272" s="39"/>
    </row>
    <row r="1273" spans="16:21">
      <c r="P1273" s="50"/>
      <c r="Q1273" s="50"/>
      <c r="T1273" s="39"/>
      <c r="U1273" s="39"/>
    </row>
    <row r="1274" spans="16:21">
      <c r="P1274" s="11"/>
      <c r="Q1274" s="11"/>
      <c r="T1274" s="39"/>
      <c r="U1274" s="39"/>
    </row>
    <row r="1275" spans="16:21">
      <c r="T1275" s="56"/>
      <c r="U1275" s="56"/>
    </row>
    <row r="1276" spans="16:21">
      <c r="T1276" s="39"/>
      <c r="U1276" s="39"/>
    </row>
    <row r="1277" spans="16:21">
      <c r="P1277" s="40"/>
      <c r="Q1277" s="40"/>
      <c r="T1277" s="41"/>
      <c r="U1277" s="41"/>
    </row>
    <row r="1278" spans="16:21">
      <c r="P1278" s="40"/>
      <c r="Q1278" s="40"/>
      <c r="T1278" s="39"/>
      <c r="U1278" s="39"/>
    </row>
    <row r="1279" spans="16:21">
      <c r="P1279" s="47"/>
      <c r="Q1279" s="47"/>
      <c r="T1279" s="39"/>
      <c r="U1279" s="39"/>
    </row>
    <row r="1280" spans="16:21">
      <c r="P1280" s="11"/>
      <c r="Q1280" s="11"/>
      <c r="T1280" s="39"/>
      <c r="U1280" s="39"/>
    </row>
    <row r="1281" spans="16:21">
      <c r="P1281" s="11"/>
      <c r="Q1281" s="11"/>
      <c r="T1281" s="39"/>
      <c r="U1281" s="39"/>
    </row>
    <row r="1282" spans="16:21">
      <c r="T1282" s="56"/>
      <c r="U1282" s="56"/>
    </row>
    <row r="1283" spans="16:21">
      <c r="T1283" s="39"/>
      <c r="U1283" s="39"/>
    </row>
    <row r="1284" spans="16:21">
      <c r="P1284" s="40"/>
      <c r="Q1284" s="40"/>
      <c r="T1284" s="41"/>
      <c r="U1284" s="41"/>
    </row>
    <row r="1285" spans="16:21">
      <c r="P1285" s="40"/>
      <c r="Q1285" s="40"/>
      <c r="T1285" s="39"/>
      <c r="U1285" s="39"/>
    </row>
    <row r="1286" spans="16:21">
      <c r="P1286" s="47"/>
      <c r="Q1286" s="47"/>
      <c r="T1286" s="39"/>
      <c r="U1286" s="39"/>
    </row>
    <row r="1287" spans="16:21">
      <c r="P1287" s="50"/>
      <c r="Q1287" s="50"/>
      <c r="T1287" s="39"/>
      <c r="U1287" s="39"/>
    </row>
    <row r="1288" spans="16:21">
      <c r="P1288" s="11"/>
      <c r="Q1288" s="11"/>
      <c r="T1288" s="39"/>
      <c r="U1288" s="39"/>
    </row>
    <row r="1289" spans="16:21">
      <c r="T1289" s="56"/>
      <c r="U1289" s="56"/>
    </row>
    <row r="1290" spans="16:21">
      <c r="T1290" s="39"/>
      <c r="U1290" s="39"/>
    </row>
    <row r="1291" spans="16:21">
      <c r="P1291" s="40"/>
      <c r="Q1291" s="40"/>
      <c r="T1291" s="41"/>
      <c r="U1291" s="41"/>
    </row>
    <row r="1292" spans="16:21">
      <c r="P1292" s="40"/>
      <c r="Q1292" s="40"/>
      <c r="T1292" s="39"/>
      <c r="U1292" s="39"/>
    </row>
    <row r="1293" spans="16:21">
      <c r="P1293" s="47"/>
      <c r="Q1293" s="47"/>
      <c r="T1293" s="39"/>
      <c r="U1293" s="39"/>
    </row>
    <row r="1294" spans="16:21">
      <c r="P1294" s="50"/>
      <c r="Q1294" s="50"/>
      <c r="T1294" s="39"/>
      <c r="U1294" s="39"/>
    </row>
    <row r="1295" spans="16:21">
      <c r="P1295" s="11"/>
      <c r="Q1295" s="11"/>
      <c r="T1295" s="39"/>
      <c r="U1295" s="39"/>
    </row>
    <row r="1296" spans="16:21">
      <c r="T1296" s="56"/>
      <c r="U1296" s="56"/>
    </row>
    <row r="1297" spans="16:21">
      <c r="T1297" s="39"/>
      <c r="U1297" s="39"/>
    </row>
    <row r="1298" spans="16:21">
      <c r="P1298" s="40"/>
      <c r="Q1298" s="40"/>
      <c r="T1298" s="41"/>
      <c r="U1298" s="41"/>
    </row>
    <row r="1299" spans="16:21">
      <c r="P1299" s="40"/>
      <c r="Q1299" s="40"/>
      <c r="T1299" s="39"/>
      <c r="U1299" s="39"/>
    </row>
    <row r="1300" spans="16:21">
      <c r="P1300" s="47"/>
      <c r="Q1300" s="47"/>
      <c r="T1300" s="39"/>
      <c r="U1300" s="39"/>
    </row>
    <row r="1301" spans="16:21">
      <c r="P1301" s="50"/>
      <c r="Q1301" s="50"/>
      <c r="T1301" s="39"/>
      <c r="U1301" s="39"/>
    </row>
    <row r="1302" spans="16:21">
      <c r="P1302" s="11"/>
      <c r="Q1302" s="11"/>
      <c r="T1302" s="39"/>
      <c r="U1302" s="39"/>
    </row>
    <row r="1303" spans="16:21">
      <c r="T1303" s="56"/>
      <c r="U1303" s="56"/>
    </row>
    <row r="1304" spans="16:21">
      <c r="T1304" s="39"/>
      <c r="U1304" s="39"/>
    </row>
    <row r="1305" spans="16:21">
      <c r="P1305" s="40"/>
      <c r="Q1305" s="40"/>
      <c r="T1305" s="41"/>
      <c r="U1305" s="41"/>
    </row>
    <row r="1306" spans="16:21">
      <c r="P1306" s="40"/>
      <c r="Q1306" s="40"/>
      <c r="T1306" s="39"/>
      <c r="U1306" s="39"/>
    </row>
    <row r="1307" spans="16:21">
      <c r="P1307" s="47"/>
      <c r="Q1307" s="47"/>
      <c r="T1307" s="39"/>
      <c r="U1307" s="39"/>
    </row>
    <row r="1308" spans="16:21">
      <c r="P1308" s="11"/>
      <c r="Q1308" s="11"/>
      <c r="T1308" s="39"/>
      <c r="U1308" s="39"/>
    </row>
    <row r="1309" spans="16:21">
      <c r="P1309" s="11"/>
      <c r="Q1309" s="11"/>
      <c r="T1309" s="39"/>
      <c r="U1309" s="39"/>
    </row>
    <row r="1310" spans="16:21">
      <c r="T1310" s="56"/>
      <c r="U1310" s="56"/>
    </row>
    <row r="1311" spans="16:21">
      <c r="T1311" s="39"/>
      <c r="U1311" s="39"/>
    </row>
    <row r="1312" spans="16:21">
      <c r="P1312" s="40"/>
      <c r="Q1312" s="40"/>
      <c r="T1312" s="41"/>
      <c r="U1312" s="41"/>
    </row>
    <row r="1313" spans="16:21">
      <c r="P1313" s="40"/>
      <c r="Q1313" s="40"/>
      <c r="T1313" s="39"/>
      <c r="U1313" s="39"/>
    </row>
    <row r="1314" spans="16:21">
      <c r="P1314" s="47"/>
      <c r="Q1314" s="47"/>
      <c r="T1314" s="39"/>
      <c r="U1314" s="39"/>
    </row>
    <row r="1315" spans="16:21">
      <c r="P1315" s="50"/>
      <c r="Q1315" s="50"/>
      <c r="T1315" s="39"/>
      <c r="U1315" s="39"/>
    </row>
    <row r="1316" spans="16:21">
      <c r="P1316" s="11"/>
      <c r="Q1316" s="11"/>
      <c r="T1316" s="39"/>
      <c r="U1316" s="39"/>
    </row>
    <row r="1317" spans="16:21">
      <c r="T1317" s="56"/>
      <c r="U1317" s="56"/>
    </row>
    <row r="1318" spans="16:21">
      <c r="T1318" s="39"/>
      <c r="U1318" s="39"/>
    </row>
    <row r="1319" spans="16:21">
      <c r="P1319" s="40"/>
      <c r="Q1319" s="40"/>
      <c r="T1319" s="41"/>
      <c r="U1319" s="41"/>
    </row>
    <row r="1320" spans="16:21">
      <c r="P1320" s="40"/>
      <c r="Q1320" s="40"/>
      <c r="T1320" s="39"/>
      <c r="U1320" s="39"/>
    </row>
    <row r="1321" spans="16:21">
      <c r="P1321" s="47"/>
      <c r="Q1321" s="47"/>
      <c r="T1321" s="39"/>
      <c r="U1321" s="39"/>
    </row>
    <row r="1322" spans="16:21">
      <c r="P1322" s="50"/>
      <c r="Q1322" s="50"/>
      <c r="T1322" s="39"/>
      <c r="U1322" s="39"/>
    </row>
    <row r="1323" spans="16:21">
      <c r="P1323" s="11"/>
      <c r="Q1323" s="11"/>
      <c r="T1323" s="39"/>
      <c r="U1323" s="39"/>
    </row>
    <row r="1324" spans="16:21">
      <c r="T1324" s="56"/>
      <c r="U1324" s="56"/>
    </row>
    <row r="1325" spans="16:21">
      <c r="T1325" s="39"/>
      <c r="U1325" s="39"/>
    </row>
    <row r="1326" spans="16:21">
      <c r="P1326" s="40"/>
      <c r="Q1326" s="40"/>
      <c r="T1326" s="41"/>
      <c r="U1326" s="41"/>
    </row>
    <row r="1327" spans="16:21">
      <c r="P1327" s="40"/>
      <c r="Q1327" s="40"/>
      <c r="T1327" s="39"/>
      <c r="U1327" s="39"/>
    </row>
    <row r="1328" spans="16:21">
      <c r="P1328" s="47"/>
      <c r="Q1328" s="47"/>
      <c r="T1328" s="39"/>
      <c r="U1328" s="39"/>
    </row>
    <row r="1329" spans="16:21">
      <c r="P1329" s="50"/>
      <c r="Q1329" s="50"/>
      <c r="T1329" s="39"/>
      <c r="U1329" s="39"/>
    </row>
    <row r="1330" spans="16:21">
      <c r="P1330" s="11"/>
      <c r="Q1330" s="11"/>
      <c r="T1330" s="39"/>
      <c r="U1330" s="39"/>
    </row>
    <row r="1331" spans="16:21">
      <c r="T1331" s="56"/>
      <c r="U1331" s="56"/>
    </row>
    <row r="1332" spans="16:21">
      <c r="T1332" s="39"/>
      <c r="U1332" s="39"/>
    </row>
    <row r="1333" spans="16:21">
      <c r="P1333" s="40"/>
      <c r="Q1333" s="40"/>
      <c r="T1333" s="41"/>
      <c r="U1333" s="41"/>
    </row>
    <row r="1334" spans="16:21">
      <c r="P1334" s="40"/>
      <c r="Q1334" s="40"/>
      <c r="T1334" s="39"/>
      <c r="U1334" s="39"/>
    </row>
    <row r="1335" spans="16:21">
      <c r="P1335" s="47"/>
      <c r="Q1335" s="47"/>
      <c r="T1335" s="39"/>
      <c r="U1335" s="39"/>
    </row>
    <row r="1336" spans="16:21">
      <c r="P1336" s="11"/>
      <c r="Q1336" s="11"/>
      <c r="T1336" s="39"/>
      <c r="U1336" s="39"/>
    </row>
    <row r="1337" spans="16:21">
      <c r="P1337" s="11"/>
      <c r="Q1337" s="11"/>
      <c r="T1337" s="39"/>
      <c r="U1337" s="39"/>
    </row>
    <row r="1338" spans="16:21">
      <c r="T1338" s="56"/>
      <c r="U1338" s="56"/>
    </row>
    <row r="1339" spans="16:21">
      <c r="T1339" s="39"/>
      <c r="U1339" s="39"/>
    </row>
    <row r="1340" spans="16:21">
      <c r="P1340" s="40"/>
      <c r="Q1340" s="40"/>
      <c r="T1340" s="41"/>
      <c r="U1340" s="41"/>
    </row>
    <row r="1341" spans="16:21">
      <c r="P1341" s="40"/>
      <c r="Q1341" s="40"/>
      <c r="T1341" s="39"/>
      <c r="U1341" s="39"/>
    </row>
    <row r="1342" spans="16:21">
      <c r="P1342" s="47"/>
      <c r="Q1342" s="47"/>
      <c r="T1342" s="39"/>
      <c r="U1342" s="39"/>
    </row>
    <row r="1343" spans="16:21">
      <c r="P1343" s="50"/>
      <c r="Q1343" s="50"/>
      <c r="T1343" s="39"/>
      <c r="U1343" s="39"/>
    </row>
    <row r="1344" spans="16:21">
      <c r="P1344" s="11"/>
      <c r="Q1344" s="11"/>
      <c r="T1344" s="39"/>
      <c r="U1344" s="39"/>
    </row>
    <row r="1345" spans="16:21">
      <c r="T1345" s="56"/>
      <c r="U1345" s="56"/>
    </row>
    <row r="1346" spans="16:21">
      <c r="T1346" s="39"/>
      <c r="U1346" s="39"/>
    </row>
    <row r="1347" spans="16:21">
      <c r="P1347" s="40"/>
      <c r="Q1347" s="40"/>
      <c r="T1347" s="41"/>
      <c r="U1347" s="41"/>
    </row>
    <row r="1348" spans="16:21">
      <c r="P1348" s="40"/>
      <c r="Q1348" s="40"/>
      <c r="T1348" s="39"/>
      <c r="U1348" s="39"/>
    </row>
    <row r="1349" spans="16:21">
      <c r="P1349" s="47"/>
      <c r="Q1349" s="47"/>
      <c r="T1349" s="39"/>
      <c r="U1349" s="39"/>
    </row>
    <row r="1350" spans="16:21">
      <c r="T1350" s="39"/>
      <c r="U1350" s="39"/>
    </row>
    <row r="1351" spans="16:21">
      <c r="T1351" s="39"/>
      <c r="U1351" s="39"/>
    </row>
    <row r="1352" spans="16:21">
      <c r="T1352" s="56"/>
      <c r="U1352" s="56"/>
    </row>
    <row r="1353" spans="16:21">
      <c r="T1353" s="39"/>
      <c r="U1353" s="39"/>
    </row>
    <row r="1354" spans="16:21">
      <c r="T1354" s="41"/>
      <c r="U1354" s="41"/>
    </row>
    <row r="1355" spans="16:21">
      <c r="T1355" s="39"/>
      <c r="U1355" s="39"/>
    </row>
    <row r="1356" spans="16:21">
      <c r="T1356" s="39"/>
      <c r="U1356" s="39"/>
    </row>
    <row r="1357" spans="16:21">
      <c r="T1357" s="39"/>
      <c r="U1357" s="39"/>
    </row>
    <row r="1358" spans="16:21">
      <c r="T1358" s="39"/>
      <c r="U1358" s="39"/>
    </row>
    <row r="1359" spans="16:21">
      <c r="T1359" s="56"/>
      <c r="U1359" s="56"/>
    </row>
    <row r="1360" spans="16:21">
      <c r="T1360" s="39"/>
      <c r="U1360" s="39"/>
    </row>
    <row r="1361" spans="20:21">
      <c r="T1361" s="41"/>
      <c r="U1361" s="41"/>
    </row>
    <row r="1362" spans="20:21">
      <c r="T1362" s="39"/>
      <c r="U1362" s="39"/>
    </row>
    <row r="1363" spans="20:21">
      <c r="T1363" s="39"/>
      <c r="U1363" s="39"/>
    </row>
    <row r="1364" spans="20:21">
      <c r="T1364" s="39"/>
      <c r="U1364" s="39"/>
    </row>
    <row r="1365" spans="20:21">
      <c r="T1365" s="39"/>
      <c r="U1365" s="39"/>
    </row>
    <row r="1366" spans="20:21">
      <c r="T1366" s="56"/>
      <c r="U1366" s="56"/>
    </row>
    <row r="1367" spans="20:21">
      <c r="T1367" s="39"/>
      <c r="U1367" s="39"/>
    </row>
    <row r="1368" spans="20:21">
      <c r="T1368" s="41"/>
      <c r="U1368" s="41"/>
    </row>
    <row r="1369" spans="20:21">
      <c r="T1369" s="39"/>
      <c r="U1369" s="39"/>
    </row>
    <row r="1370" spans="20:21">
      <c r="T1370" s="39"/>
      <c r="U1370" s="39"/>
    </row>
    <row r="1371" spans="20:21">
      <c r="T1371" s="39"/>
      <c r="U1371" s="39"/>
    </row>
    <row r="1372" spans="20:21">
      <c r="T1372" s="39"/>
      <c r="U1372" s="39"/>
    </row>
    <row r="1373" spans="20:21">
      <c r="T1373" s="56"/>
      <c r="U1373" s="56"/>
    </row>
    <row r="1374" spans="20:21">
      <c r="T1374" s="39"/>
      <c r="U1374" s="39"/>
    </row>
    <row r="1375" spans="20:21">
      <c r="T1375" s="41"/>
      <c r="U1375" s="41"/>
    </row>
    <row r="1376" spans="20:21">
      <c r="T1376" s="39"/>
      <c r="U1376" s="39"/>
    </row>
    <row r="1377" spans="20:21">
      <c r="T1377" s="39"/>
      <c r="U1377" s="39"/>
    </row>
    <row r="1378" spans="20:21">
      <c r="T1378" s="39"/>
      <c r="U1378" s="39"/>
    </row>
    <row r="1379" spans="20:21">
      <c r="T1379" s="39"/>
      <c r="U1379" s="39"/>
    </row>
    <row r="1380" spans="20:21">
      <c r="T1380" s="56"/>
      <c r="U1380" s="56"/>
    </row>
    <row r="1381" spans="20:21">
      <c r="T1381" s="39"/>
      <c r="U1381" s="39"/>
    </row>
    <row r="1382" spans="20:21">
      <c r="T1382" s="41"/>
      <c r="U1382" s="41"/>
    </row>
    <row r="1383" spans="20:21">
      <c r="T1383" s="39"/>
      <c r="U1383" s="39"/>
    </row>
    <row r="1384" spans="20:21">
      <c r="T1384" s="39"/>
      <c r="U1384" s="39"/>
    </row>
    <row r="1385" spans="20:21">
      <c r="T1385" s="39"/>
      <c r="U1385" s="39"/>
    </row>
    <row r="1386" spans="20:21">
      <c r="T1386" s="39"/>
      <c r="U1386" s="39"/>
    </row>
    <row r="1387" spans="20:21">
      <c r="T1387" s="56"/>
      <c r="U1387" s="56"/>
    </row>
    <row r="1388" spans="20:21">
      <c r="T1388" s="39"/>
      <c r="U1388" s="39"/>
    </row>
    <row r="1389" spans="20:21">
      <c r="T1389" s="41"/>
      <c r="U1389" s="41"/>
    </row>
    <row r="1390" spans="20:21">
      <c r="T1390" s="39"/>
      <c r="U1390" s="39"/>
    </row>
    <row r="1391" spans="20:21">
      <c r="T1391" s="39"/>
      <c r="U1391" s="39"/>
    </row>
    <row r="1392" spans="20:21">
      <c r="T1392" s="39"/>
      <c r="U1392" s="39"/>
    </row>
    <row r="1393" spans="20:21">
      <c r="T1393" s="39"/>
      <c r="U1393" s="39"/>
    </row>
    <row r="1394" spans="20:21">
      <c r="T1394" s="56"/>
      <c r="U1394" s="56"/>
    </row>
    <row r="1395" spans="20:21">
      <c r="T1395" s="39"/>
      <c r="U1395" s="39"/>
    </row>
    <row r="1396" spans="20:21">
      <c r="T1396" s="41"/>
      <c r="U1396" s="41"/>
    </row>
    <row r="1397" spans="20:21">
      <c r="T1397" s="39"/>
      <c r="U1397" s="39"/>
    </row>
    <row r="1398" spans="20:21">
      <c r="T1398" s="39"/>
      <c r="U1398" s="39"/>
    </row>
    <row r="1399" spans="20:21">
      <c r="T1399" s="39"/>
      <c r="U1399" s="39"/>
    </row>
    <row r="1400" spans="20:21">
      <c r="T1400" s="39"/>
      <c r="U1400" s="39"/>
    </row>
    <row r="1401" spans="20:21">
      <c r="T1401" s="56"/>
      <c r="U1401" s="56"/>
    </row>
    <row r="1402" spans="20:21">
      <c r="T1402" s="39"/>
      <c r="U1402" s="39"/>
    </row>
    <row r="1403" spans="20:21">
      <c r="T1403" s="41"/>
      <c r="U1403" s="41"/>
    </row>
    <row r="1404" spans="20:21">
      <c r="T1404" s="39"/>
      <c r="U1404" s="39"/>
    </row>
    <row r="1405" spans="20:21">
      <c r="T1405" s="39"/>
      <c r="U1405" s="39"/>
    </row>
    <row r="1406" spans="20:21">
      <c r="T1406" s="39"/>
      <c r="U1406" s="39"/>
    </row>
    <row r="1407" spans="20:21">
      <c r="T1407" s="39"/>
      <c r="U1407" s="39"/>
    </row>
    <row r="1408" spans="20:21">
      <c r="T1408" s="56"/>
      <c r="U1408" s="56"/>
    </row>
    <row r="1409" spans="20:21">
      <c r="T1409" s="39"/>
      <c r="U1409" s="39"/>
    </row>
    <row r="1410" spans="20:21">
      <c r="T1410" s="41"/>
      <c r="U1410" s="41"/>
    </row>
    <row r="1411" spans="20:21">
      <c r="T1411" s="39"/>
      <c r="U1411" s="39"/>
    </row>
    <row r="1412" spans="20:21">
      <c r="T1412" s="39"/>
      <c r="U1412" s="39"/>
    </row>
    <row r="1413" spans="20:21">
      <c r="T1413" s="39"/>
      <c r="U1413" s="39"/>
    </row>
    <row r="1414" spans="20:21">
      <c r="T1414" s="39"/>
      <c r="U1414" s="39"/>
    </row>
    <row r="1415" spans="20:21">
      <c r="T1415" s="56"/>
      <c r="U1415" s="56"/>
    </row>
    <row r="1416" spans="20:21">
      <c r="T1416" s="39"/>
      <c r="U1416" s="39"/>
    </row>
    <row r="1417" spans="20:21">
      <c r="T1417" s="41"/>
      <c r="U1417" s="41"/>
    </row>
    <row r="1418" spans="20:21">
      <c r="T1418" s="39"/>
      <c r="U1418" s="39"/>
    </row>
    <row r="1419" spans="20:21">
      <c r="T1419" s="39"/>
      <c r="U1419" s="39"/>
    </row>
    <row r="1420" spans="20:21">
      <c r="T1420" s="39"/>
      <c r="U1420" s="39"/>
    </row>
    <row r="1421" spans="20:21">
      <c r="T1421" s="39"/>
      <c r="U1421" s="39"/>
    </row>
    <row r="1422" spans="20:21">
      <c r="T1422" s="56"/>
      <c r="U1422" s="56"/>
    </row>
    <row r="1423" spans="20:21">
      <c r="T1423" s="39"/>
      <c r="U1423" s="39"/>
    </row>
    <row r="1424" spans="20:21">
      <c r="T1424" s="41"/>
      <c r="U1424" s="41"/>
    </row>
    <row r="1425" spans="20:21">
      <c r="T1425" s="39"/>
      <c r="U1425" s="39"/>
    </row>
    <row r="1426" spans="20:21">
      <c r="T1426" s="39"/>
      <c r="U1426" s="39"/>
    </row>
    <row r="1427" spans="20:21">
      <c r="T1427" s="39"/>
      <c r="U1427" s="39"/>
    </row>
    <row r="1428" spans="20:21">
      <c r="T1428" s="39"/>
      <c r="U1428" s="39"/>
    </row>
    <row r="1429" spans="20:21">
      <c r="T1429" s="56"/>
      <c r="U1429" s="56"/>
    </row>
    <row r="1430" spans="20:21">
      <c r="T1430" s="39"/>
      <c r="U1430" s="39"/>
    </row>
    <row r="1431" spans="20:21">
      <c r="T1431" s="41"/>
      <c r="U1431" s="41"/>
    </row>
    <row r="1432" spans="20:21">
      <c r="T1432" s="39"/>
      <c r="U1432" s="39"/>
    </row>
    <row r="1433" spans="20:21">
      <c r="T1433" s="39"/>
      <c r="U1433" s="39"/>
    </row>
    <row r="1434" spans="20:21">
      <c r="T1434" s="39"/>
      <c r="U1434" s="39"/>
    </row>
    <row r="1435" spans="20:21">
      <c r="T1435" s="39"/>
      <c r="U1435" s="39"/>
    </row>
    <row r="1436" spans="20:21">
      <c r="T1436" s="56"/>
      <c r="U1436" s="56"/>
    </row>
    <row r="1437" spans="20:21">
      <c r="T1437" s="39"/>
      <c r="U1437" s="39"/>
    </row>
    <row r="1438" spans="20:21">
      <c r="T1438" s="41"/>
      <c r="U1438" s="41"/>
    </row>
    <row r="1439" spans="20:21">
      <c r="T1439" s="39"/>
      <c r="U1439" s="39"/>
    </row>
    <row r="1440" spans="20:21">
      <c r="T1440" s="39"/>
      <c r="U1440" s="39"/>
    </row>
    <row r="1441" spans="20:21">
      <c r="T1441" s="39"/>
      <c r="U1441" s="39"/>
    </row>
    <row r="1442" spans="20:21">
      <c r="T1442" s="39"/>
      <c r="U1442" s="39"/>
    </row>
    <row r="1443" spans="20:21">
      <c r="T1443" s="56"/>
      <c r="U1443" s="56"/>
    </row>
    <row r="1444" spans="20:21">
      <c r="T1444" s="39"/>
      <c r="U1444" s="39"/>
    </row>
    <row r="1445" spans="20:21">
      <c r="T1445" s="41"/>
      <c r="U1445" s="41"/>
    </row>
    <row r="1446" spans="20:21">
      <c r="T1446" s="39"/>
      <c r="U1446" s="39"/>
    </row>
    <row r="1447" spans="20:21">
      <c r="T1447" s="39"/>
      <c r="U1447" s="39"/>
    </row>
    <row r="1448" spans="20:21">
      <c r="T1448" s="39"/>
      <c r="U1448" s="39"/>
    </row>
    <row r="1449" spans="20:21">
      <c r="T1449" s="39"/>
      <c r="U1449" s="39"/>
    </row>
    <row r="1450" spans="20:21">
      <c r="T1450" s="56"/>
      <c r="U1450" s="56"/>
    </row>
    <row r="1451" spans="20:21">
      <c r="T1451" s="39"/>
      <c r="U1451" s="39"/>
    </row>
    <row r="1452" spans="20:21">
      <c r="T1452" s="41"/>
      <c r="U1452" s="41"/>
    </row>
    <row r="1453" spans="20:21">
      <c r="T1453" s="39"/>
      <c r="U1453" s="39"/>
    </row>
    <row r="1454" spans="20:21">
      <c r="T1454" s="39"/>
      <c r="U1454" s="39"/>
    </row>
    <row r="1455" spans="20:21">
      <c r="T1455" s="39"/>
      <c r="U1455" s="39"/>
    </row>
    <row r="1456" spans="20:21">
      <c r="T1456" s="39"/>
      <c r="U1456" s="39"/>
    </row>
    <row r="1457" spans="20:21">
      <c r="T1457" s="56"/>
      <c r="U1457" s="56"/>
    </row>
    <row r="1458" spans="20:21">
      <c r="T1458" s="39"/>
      <c r="U1458" s="39"/>
    </row>
    <row r="1459" spans="20:21">
      <c r="T1459" s="41"/>
      <c r="U1459" s="41"/>
    </row>
    <row r="1460" spans="20:21">
      <c r="T1460" s="39"/>
      <c r="U1460" s="39"/>
    </row>
    <row r="1461" spans="20:21">
      <c r="T1461" s="39"/>
      <c r="U1461" s="39"/>
    </row>
    <row r="1462" spans="20:21">
      <c r="T1462" s="39"/>
      <c r="U1462" s="39"/>
    </row>
    <row r="1463" spans="20:21">
      <c r="T1463" s="39"/>
      <c r="U1463" s="39"/>
    </row>
    <row r="1464" spans="20:21">
      <c r="T1464" s="56"/>
      <c r="U1464" s="56"/>
    </row>
    <row r="1465" spans="20:21">
      <c r="T1465" s="39"/>
      <c r="U1465" s="39"/>
    </row>
    <row r="1466" spans="20:21">
      <c r="T1466" s="41"/>
      <c r="U1466" s="41"/>
    </row>
    <row r="1467" spans="20:21">
      <c r="T1467" s="39"/>
      <c r="U1467" s="39"/>
    </row>
    <row r="1468" spans="20:21">
      <c r="T1468" s="39"/>
      <c r="U1468" s="39"/>
    </row>
    <row r="1469" spans="20:21">
      <c r="T1469" s="39"/>
      <c r="U1469" s="39"/>
    </row>
    <row r="1470" spans="20:21">
      <c r="T1470" s="39"/>
      <c r="U1470" s="39"/>
    </row>
    <row r="1471" spans="20:21">
      <c r="T1471" s="56"/>
      <c r="U1471" s="56"/>
    </row>
    <row r="1472" spans="20:21">
      <c r="T1472" s="39"/>
      <c r="U1472" s="39"/>
    </row>
    <row r="1473" spans="20:21">
      <c r="T1473" s="41"/>
      <c r="U1473" s="41"/>
    </row>
    <row r="1474" spans="20:21">
      <c r="T1474" s="39"/>
      <c r="U1474" s="39"/>
    </row>
    <row r="1475" spans="20:21">
      <c r="T1475" s="39"/>
      <c r="U1475" s="39"/>
    </row>
    <row r="1476" spans="20:21">
      <c r="T1476" s="39"/>
      <c r="U1476" s="39"/>
    </row>
    <row r="1477" spans="20:21">
      <c r="T1477" s="39"/>
      <c r="U1477" s="39"/>
    </row>
    <row r="1478" spans="20:21">
      <c r="T1478" s="56"/>
      <c r="U1478" s="56"/>
    </row>
    <row r="1479" spans="20:21">
      <c r="T1479" s="39"/>
      <c r="U1479" s="39"/>
    </row>
    <row r="1480" spans="20:21">
      <c r="T1480" s="41"/>
      <c r="U1480" s="41"/>
    </row>
    <row r="1481" spans="20:21">
      <c r="T1481" s="39"/>
      <c r="U1481" s="39"/>
    </row>
    <row r="1482" spans="20:21">
      <c r="T1482" s="39"/>
      <c r="U1482" s="39"/>
    </row>
    <row r="1483" spans="20:21">
      <c r="T1483" s="39"/>
      <c r="U1483" s="39"/>
    </row>
    <row r="1484" spans="20:21">
      <c r="T1484" s="39"/>
      <c r="U1484" s="39"/>
    </row>
    <row r="1485" spans="20:21">
      <c r="T1485" s="56"/>
      <c r="U1485" s="56"/>
    </row>
    <row r="1486" spans="20:21">
      <c r="T1486" s="39"/>
      <c r="U1486" s="39"/>
    </row>
    <row r="1487" spans="20:21">
      <c r="T1487" s="41"/>
      <c r="U1487" s="41"/>
    </row>
    <row r="1488" spans="20:21">
      <c r="T1488" s="39"/>
      <c r="U1488" s="39"/>
    </row>
    <row r="1489" spans="20:21">
      <c r="T1489" s="39"/>
      <c r="U1489" s="39"/>
    </row>
    <row r="1490" spans="20:21">
      <c r="T1490" s="39"/>
      <c r="U1490" s="39"/>
    </row>
    <row r="1491" spans="20:21">
      <c r="T1491" s="39"/>
      <c r="U1491" s="39"/>
    </row>
    <row r="1492" spans="20:21">
      <c r="T1492" s="56"/>
      <c r="U1492" s="56"/>
    </row>
    <row r="1493" spans="20:21">
      <c r="T1493" s="39"/>
      <c r="U1493" s="39"/>
    </row>
    <row r="1494" spans="20:21">
      <c r="T1494" s="41"/>
      <c r="U1494" s="41"/>
    </row>
    <row r="1495" spans="20:21">
      <c r="T1495" s="39"/>
      <c r="U1495" s="39"/>
    </row>
    <row r="1496" spans="20:21">
      <c r="T1496" s="39"/>
      <c r="U1496" s="39"/>
    </row>
    <row r="1497" spans="20:21">
      <c r="T1497" s="39"/>
      <c r="U1497" s="39"/>
    </row>
    <row r="1498" spans="20:21">
      <c r="T1498" s="39"/>
      <c r="U1498" s="39"/>
    </row>
    <row r="1499" spans="20:21">
      <c r="T1499" s="56"/>
      <c r="U1499" s="56"/>
    </row>
    <row r="1500" spans="20:21">
      <c r="T1500" s="39"/>
      <c r="U1500" s="39"/>
    </row>
    <row r="1501" spans="20:21">
      <c r="T1501" s="41"/>
      <c r="U1501" s="41"/>
    </row>
    <row r="1502" spans="20:21">
      <c r="T1502" s="39"/>
      <c r="U1502" s="39"/>
    </row>
    <row r="1503" spans="20:21">
      <c r="T1503" s="39"/>
      <c r="U1503" s="39"/>
    </row>
    <row r="1504" spans="20:21">
      <c r="T1504" s="39"/>
      <c r="U1504" s="39"/>
    </row>
    <row r="1505" spans="20:21">
      <c r="T1505" s="39"/>
      <c r="U1505" s="39"/>
    </row>
    <row r="1506" spans="20:21">
      <c r="T1506" s="56"/>
      <c r="U1506" s="56"/>
    </row>
    <row r="1507" spans="20:21">
      <c r="T1507" s="39"/>
      <c r="U1507" s="39"/>
    </row>
    <row r="1508" spans="20:21">
      <c r="T1508" s="41"/>
      <c r="U1508" s="41"/>
    </row>
    <row r="1509" spans="20:21">
      <c r="T1509" s="39"/>
      <c r="U1509" s="39"/>
    </row>
    <row r="1510" spans="20:21">
      <c r="T1510" s="39"/>
      <c r="U1510" s="39"/>
    </row>
    <row r="1511" spans="20:21">
      <c r="T1511" s="39"/>
      <c r="U1511" s="39"/>
    </row>
    <row r="1512" spans="20:21">
      <c r="T1512" s="39"/>
      <c r="U1512" s="39"/>
    </row>
    <row r="1513" spans="20:21">
      <c r="T1513" s="56"/>
      <c r="U1513" s="56"/>
    </row>
    <row r="1514" spans="20:21">
      <c r="T1514" s="39"/>
      <c r="U1514" s="39"/>
    </row>
    <row r="1515" spans="20:21">
      <c r="T1515" s="41"/>
      <c r="U1515" s="41"/>
    </row>
    <row r="1516" spans="20:21">
      <c r="T1516" s="56"/>
      <c r="U1516" s="56"/>
    </row>
    <row r="1517" spans="20:21">
      <c r="T1517" s="56"/>
      <c r="U1517" s="56"/>
    </row>
    <row r="1518" spans="20:21">
      <c r="T1518" s="56"/>
      <c r="U1518" s="56"/>
    </row>
    <row r="1519" spans="20:21">
      <c r="T1519" s="56"/>
      <c r="U1519" s="56"/>
    </row>
    <row r="1520" spans="20:21">
      <c r="T1520" s="56"/>
      <c r="U1520" s="56"/>
    </row>
    <row r="1521" spans="20:21">
      <c r="T1521" s="56"/>
      <c r="U1521" s="56"/>
    </row>
    <row r="1522" spans="20:21">
      <c r="T1522" s="56"/>
      <c r="U1522" s="56"/>
    </row>
    <row r="1523" spans="20:21">
      <c r="T1523" s="56"/>
      <c r="U1523" s="56"/>
    </row>
    <row r="1524" spans="20:21">
      <c r="T1524" s="56"/>
      <c r="U1524" s="56"/>
    </row>
    <row r="1525" spans="20:21">
      <c r="T1525" s="56"/>
      <c r="U1525" s="56"/>
    </row>
    <row r="1526" spans="20:21">
      <c r="T1526" s="56"/>
      <c r="U1526" s="56"/>
    </row>
    <row r="1527" spans="20:21">
      <c r="T1527" s="56"/>
      <c r="U1527" s="56"/>
    </row>
    <row r="1528" spans="20:21">
      <c r="T1528" s="56"/>
      <c r="U1528" s="56"/>
    </row>
    <row r="1529" spans="20:21">
      <c r="T1529" s="56"/>
      <c r="U1529" s="56"/>
    </row>
    <row r="1530" spans="20:21">
      <c r="T1530" s="56"/>
      <c r="U1530" s="56"/>
    </row>
    <row r="1531" spans="20:21">
      <c r="T1531" s="56"/>
      <c r="U1531" s="56"/>
    </row>
    <row r="1532" spans="20:21">
      <c r="T1532" s="56"/>
      <c r="U1532" s="56"/>
    </row>
    <row r="1533" spans="20:21">
      <c r="T1533" s="56"/>
      <c r="U1533" s="56"/>
    </row>
    <row r="1534" spans="20:21">
      <c r="T1534" s="56"/>
      <c r="U1534" s="56"/>
    </row>
    <row r="1535" spans="20:21">
      <c r="T1535" s="56"/>
      <c r="U1535" s="56"/>
    </row>
    <row r="1536" spans="20:21">
      <c r="T1536" s="56"/>
      <c r="U1536" s="56"/>
    </row>
    <row r="1537" spans="20:21">
      <c r="T1537" s="56"/>
      <c r="U1537" s="56"/>
    </row>
    <row r="1538" spans="20:21">
      <c r="T1538" s="56"/>
      <c r="U1538" s="56"/>
    </row>
    <row r="1539" spans="20:21">
      <c r="T1539" s="56"/>
      <c r="U1539" s="56"/>
    </row>
    <row r="1540" spans="20:21">
      <c r="T1540" s="56"/>
      <c r="U1540" s="56"/>
    </row>
    <row r="1541" spans="20:21">
      <c r="T1541" s="56"/>
      <c r="U1541" s="56"/>
    </row>
    <row r="1542" spans="20:21">
      <c r="T1542" s="56"/>
      <c r="U1542" s="56"/>
    </row>
    <row r="1543" spans="20:21">
      <c r="T1543" s="56"/>
      <c r="U1543" s="56"/>
    </row>
    <row r="1544" spans="20:21">
      <c r="T1544" s="56"/>
      <c r="U1544" s="56"/>
    </row>
    <row r="1545" spans="20:21">
      <c r="T1545" s="56"/>
      <c r="U1545" s="56"/>
    </row>
    <row r="1546" spans="20:21">
      <c r="T1546" s="56"/>
      <c r="U1546" s="56"/>
    </row>
    <row r="1547" spans="20:21">
      <c r="T1547" s="56"/>
      <c r="U1547" s="56"/>
    </row>
    <row r="1548" spans="20:21">
      <c r="T1548" s="56"/>
      <c r="U1548" s="56"/>
    </row>
    <row r="1549" spans="20:21">
      <c r="T1549" s="56"/>
      <c r="U1549" s="56"/>
    </row>
    <row r="1550" spans="20:21">
      <c r="T1550" s="56"/>
      <c r="U1550" s="56"/>
    </row>
    <row r="1551" spans="20:21">
      <c r="T1551" s="56"/>
      <c r="U1551" s="56"/>
    </row>
    <row r="1552" spans="20:21">
      <c r="T1552" s="56"/>
      <c r="U1552" s="56"/>
    </row>
    <row r="1553" spans="20:21">
      <c r="T1553" s="56"/>
      <c r="U1553" s="56"/>
    </row>
    <row r="1554" spans="20:21">
      <c r="T1554" s="56"/>
      <c r="U1554" s="56"/>
    </row>
    <row r="1555" spans="20:21">
      <c r="T1555" s="56"/>
      <c r="U1555" s="56"/>
    </row>
    <row r="1556" spans="20:21">
      <c r="T1556" s="56"/>
      <c r="U1556" s="56"/>
    </row>
    <row r="1557" spans="20:21">
      <c r="T1557" s="56"/>
      <c r="U1557" s="56"/>
    </row>
    <row r="1558" spans="20:21">
      <c r="T1558" s="56"/>
      <c r="U1558" s="56"/>
    </row>
    <row r="1559" spans="20:21">
      <c r="T1559" s="56"/>
      <c r="U1559" s="56"/>
    </row>
    <row r="1560" spans="20:21">
      <c r="T1560" s="56"/>
      <c r="U1560" s="56"/>
    </row>
    <row r="1561" spans="20:21">
      <c r="T1561" s="56"/>
      <c r="U1561" s="56"/>
    </row>
    <row r="1562" spans="20:21">
      <c r="T1562" s="56"/>
      <c r="U1562" s="56"/>
    </row>
    <row r="1563" spans="20:21">
      <c r="T1563" s="56"/>
      <c r="U1563" s="56"/>
    </row>
    <row r="1564" spans="20:21">
      <c r="T1564" s="56"/>
      <c r="U1564" s="56"/>
    </row>
    <row r="1565" spans="20:21">
      <c r="T1565" s="56"/>
      <c r="U1565" s="56"/>
    </row>
    <row r="1566" spans="20:21">
      <c r="T1566" s="56"/>
      <c r="U1566" s="56"/>
    </row>
    <row r="1567" spans="20:21">
      <c r="T1567" s="56"/>
      <c r="U1567" s="56"/>
    </row>
    <row r="1568" spans="20:21">
      <c r="T1568" s="56"/>
      <c r="U1568" s="56"/>
    </row>
    <row r="1569" spans="20:21">
      <c r="T1569" s="56"/>
      <c r="U1569" s="56"/>
    </row>
    <row r="1570" spans="20:21">
      <c r="T1570" s="56"/>
      <c r="U1570" s="56"/>
    </row>
    <row r="1571" spans="20:21">
      <c r="T1571" s="56"/>
      <c r="U1571" s="56"/>
    </row>
    <row r="1572" spans="20:21">
      <c r="T1572" s="56"/>
      <c r="U1572" s="56"/>
    </row>
    <row r="1573" spans="20:21">
      <c r="T1573" s="56"/>
      <c r="U1573" s="56"/>
    </row>
    <row r="1574" spans="20:21">
      <c r="T1574" s="56"/>
      <c r="U1574" s="56"/>
    </row>
    <row r="1575" spans="20:21">
      <c r="T1575" s="56"/>
      <c r="U1575" s="56"/>
    </row>
    <row r="1576" spans="20:21">
      <c r="T1576" s="56"/>
      <c r="U1576" s="56"/>
    </row>
    <row r="1577" spans="20:21">
      <c r="T1577" s="56"/>
      <c r="U1577" s="56"/>
    </row>
    <row r="1578" spans="20:21">
      <c r="T1578" s="56"/>
      <c r="U1578" s="56"/>
    </row>
    <row r="1579" spans="20:21">
      <c r="T1579" s="56"/>
      <c r="U1579" s="56"/>
    </row>
    <row r="1580" spans="20:21">
      <c r="T1580" s="56"/>
      <c r="U1580" s="56"/>
    </row>
    <row r="1581" spans="20:21">
      <c r="T1581" s="56"/>
      <c r="U1581" s="56"/>
    </row>
    <row r="1582" spans="20:21">
      <c r="T1582" s="56"/>
      <c r="U1582" s="56"/>
    </row>
    <row r="1583" spans="20:21">
      <c r="T1583" s="56"/>
      <c r="U1583" s="56"/>
    </row>
    <row r="1584" spans="20:21">
      <c r="T1584" s="56"/>
      <c r="U1584" s="56"/>
    </row>
    <row r="1585" spans="20:21">
      <c r="T1585" s="56"/>
      <c r="U1585" s="56"/>
    </row>
    <row r="1586" spans="20:21">
      <c r="T1586" s="56"/>
      <c r="U1586" s="56"/>
    </row>
    <row r="1587" spans="20:21">
      <c r="T1587" s="56"/>
      <c r="U1587" s="56"/>
    </row>
    <row r="1588" spans="20:21">
      <c r="T1588" s="56"/>
      <c r="U1588" s="56"/>
    </row>
    <row r="1589" spans="20:21">
      <c r="T1589" s="56"/>
      <c r="U1589" s="56"/>
    </row>
    <row r="1590" spans="20:21">
      <c r="T1590" s="56"/>
      <c r="U1590" s="56"/>
    </row>
    <row r="1591" spans="20:21">
      <c r="T1591" s="56"/>
      <c r="U1591" s="56"/>
    </row>
    <row r="1592" spans="20:21">
      <c r="T1592" s="56"/>
      <c r="U1592" s="56"/>
    </row>
    <row r="1593" spans="20:21">
      <c r="T1593" s="56"/>
      <c r="U1593" s="56"/>
    </row>
    <row r="1594" spans="20:21">
      <c r="T1594" s="56"/>
      <c r="U1594" s="56"/>
    </row>
    <row r="1595" spans="20:21">
      <c r="T1595" s="56"/>
      <c r="U1595" s="56"/>
    </row>
    <row r="1596" spans="20:21">
      <c r="T1596" s="56"/>
      <c r="U1596" s="56"/>
    </row>
    <row r="1597" spans="20:21">
      <c r="T1597" s="56"/>
      <c r="U1597" s="56"/>
    </row>
    <row r="1598" spans="20:21">
      <c r="T1598" s="56"/>
      <c r="U1598" s="56"/>
    </row>
    <row r="1599" spans="20:21">
      <c r="T1599" s="56"/>
      <c r="U1599" s="56"/>
    </row>
    <row r="1600" spans="20:21">
      <c r="T1600" s="56"/>
      <c r="U1600" s="56"/>
    </row>
    <row r="1601" spans="20:21">
      <c r="T1601" s="56"/>
      <c r="U1601" s="56"/>
    </row>
    <row r="1602" spans="20:21">
      <c r="T1602" s="56"/>
      <c r="U1602" s="56"/>
    </row>
    <row r="1603" spans="20:21">
      <c r="T1603" s="56"/>
      <c r="U1603" s="56"/>
    </row>
    <row r="1604" spans="20:21">
      <c r="T1604" s="56"/>
      <c r="U1604" s="56"/>
    </row>
    <row r="1605" spans="20:21">
      <c r="T1605" s="56"/>
      <c r="U1605" s="56"/>
    </row>
    <row r="1606" spans="20:21">
      <c r="T1606" s="56"/>
      <c r="U1606" s="56"/>
    </row>
    <row r="1607" spans="20:21">
      <c r="T1607" s="56"/>
      <c r="U1607" s="56"/>
    </row>
    <row r="1608" spans="20:21">
      <c r="T1608" s="56"/>
      <c r="U1608" s="56"/>
    </row>
    <row r="1609" spans="20:21">
      <c r="T1609" s="56"/>
      <c r="U1609" s="56"/>
    </row>
    <row r="1610" spans="20:21">
      <c r="T1610" s="56"/>
      <c r="U1610" s="56"/>
    </row>
    <row r="1611" spans="20:21">
      <c r="T1611" s="56"/>
      <c r="U1611" s="56"/>
    </row>
    <row r="1612" spans="20:21">
      <c r="T1612" s="56"/>
      <c r="U1612" s="56"/>
    </row>
    <row r="1613" spans="20:21">
      <c r="T1613" s="56"/>
      <c r="U1613" s="56"/>
    </row>
    <row r="1614" spans="20:21">
      <c r="T1614" s="56"/>
      <c r="U1614" s="56"/>
    </row>
    <row r="1615" spans="20:21">
      <c r="T1615" s="56"/>
      <c r="U1615" s="56"/>
    </row>
    <row r="1616" spans="20:21">
      <c r="T1616" s="56"/>
      <c r="U1616" s="56"/>
    </row>
    <row r="1617" spans="20:21">
      <c r="T1617" s="56"/>
      <c r="U1617" s="56"/>
    </row>
    <row r="1618" spans="20:21">
      <c r="T1618" s="56"/>
      <c r="U1618" s="56"/>
    </row>
    <row r="1619" spans="20:21">
      <c r="T1619" s="56"/>
      <c r="U1619" s="56"/>
    </row>
    <row r="1620" spans="20:21">
      <c r="T1620" s="56"/>
      <c r="U1620" s="56"/>
    </row>
    <row r="1621" spans="20:21">
      <c r="T1621" s="56"/>
      <c r="U1621" s="56"/>
    </row>
    <row r="1622" spans="20:21">
      <c r="T1622" s="56"/>
      <c r="U1622" s="56"/>
    </row>
    <row r="1623" spans="20:21">
      <c r="T1623" s="56"/>
      <c r="U1623" s="56"/>
    </row>
    <row r="1624" spans="20:21">
      <c r="T1624" s="56"/>
      <c r="U1624" s="56"/>
    </row>
    <row r="1625" spans="20:21">
      <c r="T1625" s="56"/>
      <c r="U1625" s="56"/>
    </row>
    <row r="1626" spans="20:21">
      <c r="T1626" s="56"/>
      <c r="U1626" s="56"/>
    </row>
    <row r="1627" spans="20:21">
      <c r="T1627" s="56"/>
      <c r="U1627" s="56"/>
    </row>
    <row r="1628" spans="20:21">
      <c r="T1628" s="56"/>
      <c r="U1628" s="56"/>
    </row>
    <row r="1629" spans="20:21">
      <c r="T1629" s="56"/>
      <c r="U1629" s="56"/>
    </row>
    <row r="1630" spans="20:21">
      <c r="T1630" s="56"/>
      <c r="U1630" s="56"/>
    </row>
    <row r="1631" spans="20:21">
      <c r="T1631" s="56"/>
      <c r="U1631" s="56"/>
    </row>
    <row r="1632" spans="20:21">
      <c r="T1632" s="56"/>
      <c r="U1632" s="56"/>
    </row>
    <row r="1633" spans="20:21">
      <c r="T1633" s="56"/>
      <c r="U1633" s="56"/>
    </row>
    <row r="1634" spans="20:21">
      <c r="T1634" s="56"/>
      <c r="U1634" s="56"/>
    </row>
    <row r="1635" spans="20:21">
      <c r="T1635" s="56"/>
      <c r="U1635" s="56"/>
    </row>
    <row r="1636" spans="20:21">
      <c r="T1636" s="56"/>
      <c r="U1636" s="56"/>
    </row>
    <row r="1637" spans="20:21">
      <c r="T1637" s="56"/>
      <c r="U1637" s="56"/>
    </row>
    <row r="1638" spans="20:21">
      <c r="T1638" s="56"/>
      <c r="U1638" s="56"/>
    </row>
    <row r="1639" spans="20:21">
      <c r="T1639" s="56"/>
      <c r="U1639" s="56"/>
    </row>
    <row r="1640" spans="20:21">
      <c r="T1640" s="56"/>
      <c r="U1640" s="56"/>
    </row>
    <row r="1641" spans="20:21">
      <c r="T1641" s="56"/>
      <c r="U1641" s="56"/>
    </row>
    <row r="1642" spans="20:21">
      <c r="T1642" s="56"/>
      <c r="U1642" s="56"/>
    </row>
    <row r="1643" spans="20:21">
      <c r="T1643" s="56"/>
      <c r="U1643" s="56"/>
    </row>
    <row r="1644" spans="20:21">
      <c r="T1644" s="56"/>
      <c r="U1644" s="56"/>
    </row>
    <row r="1645" spans="20:21">
      <c r="T1645" s="56"/>
      <c r="U1645" s="56"/>
    </row>
    <row r="1646" spans="20:21">
      <c r="T1646" s="56"/>
      <c r="U1646" s="56"/>
    </row>
    <row r="1647" spans="20:21">
      <c r="T1647" s="56"/>
      <c r="U1647" s="56"/>
    </row>
    <row r="1648" spans="20:21">
      <c r="T1648" s="56"/>
      <c r="U1648" s="56"/>
    </row>
    <row r="1649" spans="20:21">
      <c r="T1649" s="56"/>
      <c r="U1649" s="56"/>
    </row>
    <row r="1650" spans="20:21">
      <c r="T1650" s="56"/>
      <c r="U1650" s="56"/>
    </row>
    <row r="1651" spans="20:21">
      <c r="T1651" s="56"/>
      <c r="U1651" s="56"/>
    </row>
    <row r="1652" spans="20:21">
      <c r="T1652" s="56"/>
      <c r="U1652" s="56"/>
    </row>
    <row r="1653" spans="20:21">
      <c r="T1653" s="56"/>
      <c r="U1653" s="56"/>
    </row>
    <row r="1654" spans="20:21">
      <c r="T1654" s="56"/>
      <c r="U1654" s="56"/>
    </row>
    <row r="1655" spans="20:21">
      <c r="T1655" s="56"/>
      <c r="U1655" s="56"/>
    </row>
    <row r="1656" spans="20:21">
      <c r="T1656" s="56"/>
      <c r="U1656" s="56"/>
    </row>
    <row r="1657" spans="20:21">
      <c r="T1657" s="56"/>
      <c r="U1657" s="56"/>
    </row>
    <row r="1658" spans="20:21">
      <c r="T1658" s="56"/>
      <c r="U1658" s="56"/>
    </row>
    <row r="1659" spans="20:21">
      <c r="T1659" s="56"/>
      <c r="U1659" s="56"/>
    </row>
    <row r="1660" spans="20:21">
      <c r="T1660" s="56"/>
      <c r="U1660" s="56"/>
    </row>
    <row r="1661" spans="20:21">
      <c r="T1661" s="56"/>
      <c r="U1661" s="56"/>
    </row>
    <row r="1662" spans="20:21">
      <c r="T1662" s="56"/>
      <c r="U1662" s="56"/>
    </row>
    <row r="1663" spans="20:21">
      <c r="T1663" s="56"/>
      <c r="U1663" s="56"/>
    </row>
    <row r="1664" spans="20:21">
      <c r="T1664" s="56"/>
      <c r="U1664" s="56"/>
    </row>
    <row r="1665" spans="20:21">
      <c r="T1665" s="56"/>
      <c r="U1665" s="56"/>
    </row>
    <row r="1666" spans="20:21">
      <c r="T1666" s="56"/>
      <c r="U1666" s="56"/>
    </row>
    <row r="1667" spans="20:21">
      <c r="T1667" s="56"/>
      <c r="U1667" s="56"/>
    </row>
    <row r="1668" spans="20:21">
      <c r="T1668" s="56"/>
      <c r="U1668" s="56"/>
    </row>
    <row r="1669" spans="20:21">
      <c r="T1669" s="56"/>
      <c r="U1669" s="56"/>
    </row>
    <row r="1670" spans="20:21">
      <c r="T1670" s="56"/>
      <c r="U1670" s="56"/>
    </row>
    <row r="1671" spans="20:21">
      <c r="T1671" s="56"/>
      <c r="U1671" s="56"/>
    </row>
    <row r="1672" spans="20:21">
      <c r="T1672" s="56"/>
      <c r="U1672" s="56"/>
    </row>
    <row r="1673" spans="20:21">
      <c r="T1673" s="56"/>
      <c r="U1673" s="56"/>
    </row>
    <row r="1674" spans="20:21">
      <c r="T1674" s="56"/>
      <c r="U1674" s="56"/>
    </row>
    <row r="1675" spans="20:21">
      <c r="T1675" s="56"/>
      <c r="U1675" s="56"/>
    </row>
    <row r="1676" spans="20:21">
      <c r="T1676" s="56"/>
      <c r="U1676" s="56"/>
    </row>
    <row r="1677" spans="20:21">
      <c r="T1677" s="56"/>
      <c r="U1677" s="56"/>
    </row>
    <row r="1678" spans="20:21">
      <c r="T1678" s="56"/>
      <c r="U1678" s="56"/>
    </row>
    <row r="1679" spans="20:21">
      <c r="T1679" s="56"/>
      <c r="U1679" s="56"/>
    </row>
    <row r="1680" spans="20:21">
      <c r="T1680" s="56"/>
      <c r="U1680" s="56"/>
    </row>
    <row r="1681" spans="20:21">
      <c r="T1681" s="56"/>
      <c r="U1681" s="56"/>
    </row>
    <row r="1682" spans="20:21">
      <c r="T1682" s="56"/>
      <c r="U1682" s="56"/>
    </row>
  </sheetData>
  <phoneticPr fontId="9" type="noConversion"/>
  <pageMargins left="0.75" right="0.75" top="1" bottom="1" header="0.5" footer="0.5"/>
  <pageSetup orientation="portrait" horizont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49"/>
  <sheetViews>
    <sheetView zoomScaleNormal="100" workbookViewId="0"/>
  </sheetViews>
  <sheetFormatPr defaultColWidth="9.6640625" defaultRowHeight="12.1"/>
  <cols>
    <col min="1" max="2" width="9.6640625" style="6"/>
    <col min="3" max="3" width="9.6640625" style="7"/>
    <col min="4" max="7" width="9.6640625" style="8"/>
    <col min="8" max="8" width="10.5546875" style="8" customWidth="1"/>
    <col min="9" max="17" width="9.6640625" style="9"/>
    <col min="18" max="18" width="12.109375" style="9" bestFit="1" customWidth="1"/>
    <col min="19" max="21" width="9.6640625" style="9"/>
    <col min="22" max="77" width="9.6640625" style="11"/>
    <col min="78" max="16384" width="9.6640625" style="9"/>
  </cols>
  <sheetData>
    <row r="1" spans="1:60">
      <c r="A1" s="152" t="s">
        <v>93</v>
      </c>
      <c r="N1" s="10"/>
      <c r="O1" s="10"/>
      <c r="P1" s="10"/>
    </row>
    <row r="2" spans="1:60" ht="14.4">
      <c r="A2" s="12" t="s">
        <v>15</v>
      </c>
      <c r="N2" s="13"/>
      <c r="O2" s="14"/>
      <c r="P2" s="15"/>
      <c r="R2" s="16" t="s">
        <v>50</v>
      </c>
      <c r="S2" s="17"/>
      <c r="T2" s="17"/>
    </row>
    <row r="3" spans="1:60">
      <c r="A3" s="18" t="s">
        <v>89</v>
      </c>
      <c r="G3" s="156"/>
      <c r="N3" s="10"/>
      <c r="P3" s="10"/>
      <c r="R3" s="107" t="s">
        <v>57</v>
      </c>
      <c r="S3" s="107" t="s">
        <v>58</v>
      </c>
    </row>
    <row r="4" spans="1:60">
      <c r="A4" s="29"/>
      <c r="B4" s="155"/>
      <c r="G4" s="157"/>
      <c r="N4" s="10"/>
      <c r="P4" s="10"/>
      <c r="Q4" s="9" t="s">
        <v>9</v>
      </c>
      <c r="R4" s="59">
        <v>8.3786100000000001</v>
      </c>
      <c r="S4" s="60">
        <f>0.00325/2</f>
        <v>1.6249999999999999E-3</v>
      </c>
    </row>
    <row r="5" spans="1:60">
      <c r="A5" s="29"/>
      <c r="B5" s="29"/>
      <c r="N5" s="10"/>
      <c r="P5" s="10"/>
      <c r="Q5" s="9" t="s">
        <v>9</v>
      </c>
      <c r="R5" s="146"/>
      <c r="S5" s="105"/>
      <c r="T5" s="60"/>
    </row>
    <row r="6" spans="1:60" s="11" customFormat="1">
      <c r="A6" s="29"/>
      <c r="B6" s="61"/>
      <c r="C6" s="7"/>
      <c r="D6" s="21" t="s">
        <v>13</v>
      </c>
      <c r="E6" s="8"/>
      <c r="F6" s="8"/>
      <c r="G6" s="8"/>
      <c r="H6" s="8"/>
      <c r="I6" s="22" t="s">
        <v>69</v>
      </c>
      <c r="K6" s="9"/>
      <c r="L6" s="22" t="s">
        <v>54</v>
      </c>
      <c r="M6" s="9"/>
      <c r="N6" s="10"/>
      <c r="O6" s="23" t="s">
        <v>14</v>
      </c>
      <c r="P6" s="9"/>
      <c r="Q6" s="9" t="s">
        <v>9</v>
      </c>
      <c r="R6" s="23" t="s">
        <v>52</v>
      </c>
      <c r="S6" s="9"/>
      <c r="T6" s="9"/>
      <c r="U6" s="9"/>
    </row>
    <row r="7" spans="1:60" s="25" customFormat="1" ht="14.4">
      <c r="A7" s="3" t="s">
        <v>10</v>
      </c>
      <c r="B7" s="3" t="s">
        <v>11</v>
      </c>
      <c r="C7" s="3" t="s">
        <v>12</v>
      </c>
      <c r="D7" s="4" t="s">
        <v>35</v>
      </c>
      <c r="E7" s="4" t="s">
        <v>32</v>
      </c>
      <c r="F7" s="4" t="s">
        <v>20</v>
      </c>
      <c r="G7" s="4" t="s">
        <v>21</v>
      </c>
      <c r="H7" s="8"/>
      <c r="I7" s="4" t="s">
        <v>29</v>
      </c>
      <c r="J7" s="4" t="s">
        <v>36</v>
      </c>
      <c r="K7" s="9"/>
      <c r="L7" s="4" t="s">
        <v>29</v>
      </c>
      <c r="M7" s="4" t="s">
        <v>36</v>
      </c>
      <c r="N7" s="10"/>
      <c r="O7" s="1" t="s">
        <v>16</v>
      </c>
      <c r="P7" s="24"/>
      <c r="Q7" s="9" t="s">
        <v>9</v>
      </c>
      <c r="R7" s="106" t="s">
        <v>53</v>
      </c>
      <c r="S7" s="2"/>
      <c r="T7" s="2"/>
      <c r="U7" s="9"/>
    </row>
    <row r="8" spans="1:60" s="11" customFormat="1">
      <c r="A8" s="26"/>
      <c r="B8" s="26"/>
      <c r="C8" s="7"/>
      <c r="D8" s="62"/>
      <c r="E8" s="62"/>
      <c r="F8" s="27"/>
      <c r="G8" s="27"/>
      <c r="H8" s="8"/>
      <c r="I8" s="28"/>
      <c r="J8" s="28"/>
      <c r="K8" s="9"/>
      <c r="L8" s="28"/>
      <c r="M8" s="28"/>
      <c r="N8" s="10"/>
      <c r="O8" s="107" t="s">
        <v>60</v>
      </c>
      <c r="P8" s="107" t="s">
        <v>61</v>
      </c>
      <c r="Q8" s="9" t="s">
        <v>9</v>
      </c>
      <c r="R8" s="107" t="s">
        <v>57</v>
      </c>
      <c r="S8" s="107" t="s">
        <v>58</v>
      </c>
      <c r="T8" s="30"/>
      <c r="U8" s="9"/>
    </row>
    <row r="9" spans="1:60" s="11" customFormat="1">
      <c r="A9" s="26">
        <v>1</v>
      </c>
      <c r="B9" s="63">
        <v>43789</v>
      </c>
      <c r="C9" s="26" t="s">
        <v>0</v>
      </c>
      <c r="D9" s="32">
        <v>6.3190320999999999E-4</v>
      </c>
      <c r="E9" s="32">
        <v>4.8376451999999999E-3</v>
      </c>
      <c r="F9" s="32">
        <v>8.2880366999999995E-4</v>
      </c>
      <c r="G9" s="32">
        <v>1.5366328E-4</v>
      </c>
      <c r="H9" s="8"/>
      <c r="I9" s="32"/>
      <c r="J9" s="32"/>
      <c r="K9" s="9"/>
      <c r="L9" s="9"/>
      <c r="M9" s="9"/>
      <c r="N9" s="10"/>
      <c r="O9" s="9"/>
      <c r="P9" s="9"/>
      <c r="Q9" s="9"/>
      <c r="R9" s="34"/>
      <c r="S9" s="35"/>
      <c r="T9" s="34"/>
      <c r="U9" s="9"/>
    </row>
    <row r="10" spans="1:60" s="11" customFormat="1">
      <c r="A10" s="26">
        <v>1</v>
      </c>
      <c r="B10" s="26"/>
      <c r="C10" s="7" t="s">
        <v>1</v>
      </c>
      <c r="D10" s="32">
        <v>4.2418038999999998</v>
      </c>
      <c r="E10" s="32">
        <v>37.228113</v>
      </c>
      <c r="F10" s="32">
        <v>32.334507000000002</v>
      </c>
      <c r="G10" s="32">
        <v>7.2141172999999998</v>
      </c>
      <c r="H10" s="32"/>
      <c r="I10" s="32">
        <v>0.22310894000000001</v>
      </c>
      <c r="J10" s="32">
        <v>8.7764817999999991</v>
      </c>
      <c r="K10" s="38"/>
      <c r="L10" s="39">
        <f>LN(I10)</f>
        <v>-1.500095106629781</v>
      </c>
      <c r="M10" s="39">
        <f>LN(J10)</f>
        <v>2.172075621192521</v>
      </c>
      <c r="N10" s="10"/>
      <c r="O10" s="40">
        <f t="array" ref="O10:P11">LINEST(L10:L14,M10:M14,TRUE,TRUE)</f>
        <v>0.50619147708824996</v>
      </c>
      <c r="P10" s="40">
        <v>-2.5995822751156421</v>
      </c>
      <c r="Q10" s="9"/>
      <c r="R10" s="41">
        <f>EXP(P10)*$R$4^O10</f>
        <v>0.21793026586367048</v>
      </c>
      <c r="S10" s="41">
        <f>R10*SQRT(P11^2+(LN($R$4))^2*O11^2+(O10/$R$4)^2*$S$4^2-2*LN($R$4)*AVERAGE(M10:M14)*O11^2)</f>
        <v>3.1395679142745751E-5</v>
      </c>
      <c r="U10" s="9"/>
      <c r="AL10" s="42"/>
      <c r="AM10" s="43"/>
      <c r="AN10" s="43"/>
      <c r="AO10" s="43"/>
      <c r="AQ10" s="44"/>
      <c r="AR10" s="45"/>
      <c r="AS10" s="45"/>
      <c r="AT10" s="45"/>
      <c r="AU10" s="45"/>
      <c r="AV10" s="45"/>
      <c r="AW10" s="45"/>
      <c r="AX10" s="45"/>
      <c r="AY10" s="45"/>
      <c r="AZ10" s="45"/>
    </row>
    <row r="11" spans="1:60" s="11" customFormat="1">
      <c r="A11" s="6">
        <v>1</v>
      </c>
      <c r="B11" s="6"/>
      <c r="C11" s="7" t="s">
        <v>2</v>
      </c>
      <c r="D11" s="32">
        <v>4.0357963000000003</v>
      </c>
      <c r="E11" s="32">
        <v>35.393594</v>
      </c>
      <c r="F11" s="32">
        <v>31.660836</v>
      </c>
      <c r="G11" s="32">
        <v>7.0610859000000001</v>
      </c>
      <c r="H11" s="32"/>
      <c r="I11" s="32">
        <v>0.22302272000000001</v>
      </c>
      <c r="J11" s="32">
        <v>8.7699139000000006</v>
      </c>
      <c r="K11" s="38"/>
      <c r="L11" s="39">
        <f t="shared" ref="L11:M14" si="0">LN(I11)</f>
        <v>-1.5004816293037084</v>
      </c>
      <c r="M11" s="39">
        <f t="shared" si="0"/>
        <v>2.1713269887760358</v>
      </c>
      <c r="N11" s="10"/>
      <c r="O11" s="40">
        <v>2.3753940090214566E-3</v>
      </c>
      <c r="P11" s="40">
        <v>5.154693244277587E-3</v>
      </c>
      <c r="Q11" s="9"/>
      <c r="R11" s="56"/>
      <c r="S11" s="56"/>
      <c r="U11" s="9"/>
      <c r="W11" s="43"/>
      <c r="Z11" s="43"/>
      <c r="AC11" s="43"/>
    </row>
    <row r="12" spans="1:60" s="11" customFormat="1">
      <c r="A12" s="6">
        <v>1</v>
      </c>
      <c r="B12" s="6"/>
      <c r="C12" s="7" t="s">
        <v>3</v>
      </c>
      <c r="D12" s="32">
        <v>3.5492216999999999</v>
      </c>
      <c r="E12" s="32">
        <v>31.093236999999998</v>
      </c>
      <c r="F12" s="32">
        <v>28.422879999999999</v>
      </c>
      <c r="G12" s="32">
        <v>6.3355737000000003</v>
      </c>
      <c r="H12" s="32"/>
      <c r="I12" s="32">
        <v>0.22290359000000001</v>
      </c>
      <c r="J12" s="32">
        <v>8.7605450999999999</v>
      </c>
      <c r="K12" s="38"/>
      <c r="L12" s="39">
        <f t="shared" si="0"/>
        <v>-1.5010159328429371</v>
      </c>
      <c r="M12" s="39">
        <f t="shared" si="0"/>
        <v>2.1702581290397385</v>
      </c>
      <c r="N12" s="10"/>
      <c r="O12" s="47">
        <f>ABS(O11/O10)</f>
        <v>4.6926787916014793E-3</v>
      </c>
      <c r="P12" s="47">
        <f>ABS(P11/P10)</f>
        <v>1.9828929030716218E-3</v>
      </c>
      <c r="Q12" s="9"/>
      <c r="R12" s="56"/>
      <c r="S12" s="56"/>
      <c r="U12" s="9"/>
      <c r="W12" s="48"/>
      <c r="X12" s="48"/>
      <c r="Z12" s="48"/>
      <c r="AA12" s="48"/>
      <c r="AC12" s="48"/>
      <c r="AD12" s="48"/>
      <c r="AK12" s="48"/>
      <c r="AL12" s="48"/>
      <c r="AP12" s="49"/>
      <c r="AY12" s="43"/>
      <c r="AZ12" s="43"/>
    </row>
    <row r="13" spans="1:60" s="11" customFormat="1">
      <c r="A13" s="6">
        <v>1</v>
      </c>
      <c r="B13" s="6"/>
      <c r="C13" s="7" t="s">
        <v>4</v>
      </c>
      <c r="D13" s="32">
        <v>3.0740261000000002</v>
      </c>
      <c r="E13" s="32">
        <v>26.899543999999999</v>
      </c>
      <c r="F13" s="32">
        <v>25.029156</v>
      </c>
      <c r="G13" s="32">
        <v>5.5759447</v>
      </c>
      <c r="H13" s="32"/>
      <c r="I13" s="32">
        <v>0.22277796999999999</v>
      </c>
      <c r="J13" s="32">
        <v>8.7505901999999995</v>
      </c>
      <c r="K13" s="38"/>
      <c r="L13" s="39">
        <f t="shared" si="0"/>
        <v>-1.5015796537351664</v>
      </c>
      <c r="M13" s="39">
        <f t="shared" si="0"/>
        <v>2.1691211495233493</v>
      </c>
      <c r="N13" s="10"/>
      <c r="O13" s="50"/>
      <c r="P13" s="50"/>
      <c r="Q13" s="9"/>
      <c r="R13" s="56"/>
      <c r="S13" s="56"/>
      <c r="U13" s="9"/>
      <c r="W13" s="51"/>
      <c r="X13" s="51"/>
      <c r="Z13" s="51"/>
      <c r="AA13" s="51"/>
      <c r="AC13" s="51"/>
      <c r="AD13" s="51"/>
      <c r="AI13" s="52"/>
      <c r="AJ13" s="52"/>
      <c r="AK13" s="53"/>
      <c r="AL13" s="53"/>
      <c r="AM13" s="53"/>
      <c r="AN13" s="53"/>
      <c r="AO13" s="53"/>
    </row>
    <row r="14" spans="1:60" s="11" customFormat="1">
      <c r="A14" s="6">
        <v>1</v>
      </c>
      <c r="B14" s="6"/>
      <c r="C14" s="7" t="s">
        <v>5</v>
      </c>
      <c r="D14" s="32">
        <v>2.5256552999999999</v>
      </c>
      <c r="E14" s="32">
        <v>22.063013999999999</v>
      </c>
      <c r="F14" s="32">
        <v>20.995249999999999</v>
      </c>
      <c r="G14" s="32">
        <v>4.6731242000000002</v>
      </c>
      <c r="H14" s="32"/>
      <c r="I14" s="32">
        <v>0.22257990999999999</v>
      </c>
      <c r="J14" s="32">
        <v>8.7355482999999996</v>
      </c>
      <c r="K14" s="54"/>
      <c r="L14" s="39">
        <f t="shared" si="0"/>
        <v>-1.5024690957859379</v>
      </c>
      <c r="M14" s="39">
        <f t="shared" si="0"/>
        <v>2.1674007120796888</v>
      </c>
      <c r="N14" s="10"/>
      <c r="Q14" s="9"/>
      <c r="R14" s="56"/>
      <c r="S14" s="56"/>
      <c r="U14" s="9"/>
      <c r="W14" s="51"/>
      <c r="X14" s="51"/>
      <c r="Z14" s="51"/>
      <c r="AA14" s="51"/>
      <c r="AC14" s="51"/>
      <c r="AD14" s="51"/>
      <c r="AI14" s="52"/>
      <c r="AJ14" s="52"/>
      <c r="AK14" s="53"/>
      <c r="AL14" s="53"/>
      <c r="AM14" s="53"/>
      <c r="AN14" s="53"/>
      <c r="AO14" s="53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</row>
    <row r="15" spans="1:60" s="11" customFormat="1">
      <c r="A15" s="6"/>
      <c r="B15" s="6"/>
      <c r="C15" s="7"/>
      <c r="D15" s="36"/>
      <c r="E15" s="36"/>
      <c r="F15" s="36"/>
      <c r="G15" s="36"/>
      <c r="H15" s="36"/>
      <c r="I15" s="55"/>
      <c r="J15" s="55"/>
      <c r="K15" s="9"/>
      <c r="L15" s="9"/>
      <c r="M15" s="9"/>
      <c r="N15" s="9"/>
      <c r="O15" s="9"/>
      <c r="P15" s="9"/>
      <c r="Q15" s="9"/>
      <c r="R15" s="56"/>
      <c r="S15" s="56"/>
      <c r="U15" s="9"/>
    </row>
    <row r="16" spans="1:60" s="11" customFormat="1">
      <c r="A16" s="26">
        <v>2</v>
      </c>
      <c r="B16" s="63">
        <v>43789</v>
      </c>
      <c r="C16" s="26" t="s">
        <v>0</v>
      </c>
      <c r="D16" s="32">
        <v>6.3190320999999999E-4</v>
      </c>
      <c r="E16" s="32">
        <v>4.8376451999999999E-3</v>
      </c>
      <c r="F16" s="32">
        <v>8.2880366999999995E-4</v>
      </c>
      <c r="G16" s="32">
        <v>1.5366328E-4</v>
      </c>
      <c r="H16" s="32"/>
      <c r="I16" s="32"/>
      <c r="J16" s="32"/>
      <c r="K16" s="9"/>
      <c r="L16" s="9"/>
      <c r="M16" s="9"/>
      <c r="N16" s="10"/>
      <c r="O16" s="9"/>
      <c r="P16" s="9"/>
      <c r="Q16" s="9"/>
      <c r="R16" s="64"/>
      <c r="S16" s="65"/>
      <c r="U16" s="9"/>
    </row>
    <row r="17" spans="1:60" s="11" customFormat="1">
      <c r="A17" s="26">
        <v>2</v>
      </c>
      <c r="B17" s="26"/>
      <c r="C17" s="7" t="s">
        <v>1</v>
      </c>
      <c r="D17" s="32">
        <v>4.1279519999999996</v>
      </c>
      <c r="E17" s="32">
        <v>36.242362</v>
      </c>
      <c r="F17" s="32">
        <v>31.374569000000001</v>
      </c>
      <c r="G17" s="32">
        <v>7.0011739000000004</v>
      </c>
      <c r="H17" s="32"/>
      <c r="I17" s="32">
        <v>0.22314811000000001</v>
      </c>
      <c r="J17" s="32">
        <v>8.7797461000000006</v>
      </c>
      <c r="K17" s="38"/>
      <c r="L17" s="39">
        <f>LN(I17)</f>
        <v>-1.4999195575819817</v>
      </c>
      <c r="M17" s="39">
        <f>LN(J17)</f>
        <v>2.172447489233448</v>
      </c>
      <c r="N17" s="10"/>
      <c r="O17" s="40">
        <f t="array" ref="O17:P18">LINEST(L17:L21,M17:M21,TRUE,TRUE)</f>
        <v>0.50250391905834946</v>
      </c>
      <c r="P17" s="40">
        <v>-2.5915755001948497</v>
      </c>
      <c r="Q17" s="9"/>
      <c r="R17" s="41">
        <f>EXP(P17)*$R$4^O17</f>
        <v>0.21796692461754788</v>
      </c>
      <c r="S17" s="41">
        <f>R17*SQRT(P18^2+(LN($R$4))^2*O18^2+(O17/$R$4)^2*$S$4^2-2*LN($R$4)*AVERAGE(M17:M21)*O18^2)</f>
        <v>2.8210239148097185E-5</v>
      </c>
      <c r="U17" s="9"/>
      <c r="AL17" s="42"/>
      <c r="AM17" s="43"/>
      <c r="AN17" s="43"/>
      <c r="AO17" s="43"/>
      <c r="AQ17" s="44"/>
      <c r="AR17" s="45"/>
      <c r="AS17" s="45"/>
      <c r="AT17" s="45"/>
      <c r="AU17" s="45"/>
      <c r="AV17" s="45"/>
      <c r="AW17" s="45"/>
      <c r="AX17" s="45"/>
      <c r="AY17" s="45"/>
      <c r="AZ17" s="45"/>
    </row>
    <row r="18" spans="1:60" s="11" customFormat="1">
      <c r="A18" s="26">
        <v>2</v>
      </c>
      <c r="B18" s="26"/>
      <c r="C18" s="7" t="s">
        <v>2</v>
      </c>
      <c r="D18" s="32">
        <v>3.8205341000000002</v>
      </c>
      <c r="E18" s="32">
        <v>33.507672999999997</v>
      </c>
      <c r="F18" s="32">
        <v>30.112041000000001</v>
      </c>
      <c r="G18" s="32">
        <v>6.7159522000000003</v>
      </c>
      <c r="H18" s="32"/>
      <c r="I18" s="32">
        <v>0.22303207999999999</v>
      </c>
      <c r="J18" s="32">
        <v>8.7704123000000003</v>
      </c>
      <c r="K18" s="38"/>
      <c r="L18" s="39">
        <f t="shared" ref="L18:L21" si="1">LN(I18)</f>
        <v>-1.5004396613661306</v>
      </c>
      <c r="M18" s="39">
        <f t="shared" ref="M18:M21" si="2">LN(J18)</f>
        <v>2.1713838178217961</v>
      </c>
      <c r="N18" s="10"/>
      <c r="O18" s="40">
        <v>1.905026206089997E-3</v>
      </c>
      <c r="P18" s="40">
        <v>4.1345919359253502E-3</v>
      </c>
      <c r="Q18" s="9"/>
      <c r="R18" s="56"/>
      <c r="S18" s="56"/>
      <c r="U18" s="9"/>
      <c r="W18" s="43"/>
      <c r="Z18" s="43"/>
      <c r="AC18" s="43"/>
    </row>
    <row r="19" spans="1:60" s="11" customFormat="1">
      <c r="A19" s="26">
        <v>2</v>
      </c>
      <c r="B19" s="26"/>
      <c r="C19" s="7" t="s">
        <v>3</v>
      </c>
      <c r="D19" s="32">
        <v>3.5180669</v>
      </c>
      <c r="E19" s="32">
        <v>30.829927999999999</v>
      </c>
      <c r="F19" s="32">
        <v>28.161671999999999</v>
      </c>
      <c r="G19" s="32">
        <v>6.2783772999999998</v>
      </c>
      <c r="H19" s="32"/>
      <c r="I19" s="32">
        <v>0.22294037</v>
      </c>
      <c r="J19" s="32">
        <v>8.7633004999999997</v>
      </c>
      <c r="K19" s="38"/>
      <c r="L19" s="39">
        <f t="shared" si="1"/>
        <v>-1.5008509423826719</v>
      </c>
      <c r="M19" s="39">
        <f t="shared" si="2"/>
        <v>2.1705726033949229</v>
      </c>
      <c r="N19" s="10"/>
      <c r="O19" s="47">
        <f>ABS(O18/O17)</f>
        <v>3.7910673605488642E-3</v>
      </c>
      <c r="P19" s="47">
        <f>ABS(P18/P17)</f>
        <v>1.5953970608282443E-3</v>
      </c>
      <c r="Q19" s="9"/>
      <c r="R19" s="56"/>
      <c r="S19" s="56"/>
      <c r="U19" s="9"/>
      <c r="W19" s="48"/>
      <c r="X19" s="48"/>
      <c r="Z19" s="48"/>
      <c r="AA19" s="48"/>
      <c r="AC19" s="48"/>
      <c r="AD19" s="48"/>
      <c r="AK19" s="48"/>
      <c r="AL19" s="48"/>
      <c r="AP19" s="49"/>
      <c r="AY19" s="43"/>
      <c r="AZ19" s="43"/>
    </row>
    <row r="20" spans="1:60" s="11" customFormat="1">
      <c r="A20" s="26">
        <v>2</v>
      </c>
      <c r="B20" s="26"/>
      <c r="C20" s="7" t="s">
        <v>4</v>
      </c>
      <c r="D20" s="32">
        <v>3.1250833999999998</v>
      </c>
      <c r="E20" s="32">
        <v>27.352602999999998</v>
      </c>
      <c r="F20" s="32">
        <v>25.465315</v>
      </c>
      <c r="G20" s="32">
        <v>5.6737476999999998</v>
      </c>
      <c r="H20" s="32"/>
      <c r="I20" s="32">
        <v>0.22280288000000001</v>
      </c>
      <c r="J20" s="32">
        <v>8.7525919999999999</v>
      </c>
      <c r="K20" s="38"/>
      <c r="L20" s="39">
        <f t="shared" si="1"/>
        <v>-1.5014678446211707</v>
      </c>
      <c r="M20" s="39">
        <f t="shared" si="2"/>
        <v>2.1693498850739314</v>
      </c>
      <c r="N20" s="10"/>
      <c r="O20" s="50"/>
      <c r="P20" s="50"/>
      <c r="Q20" s="9"/>
      <c r="R20" s="56"/>
      <c r="S20" s="56"/>
      <c r="U20" s="9"/>
      <c r="W20" s="51"/>
      <c r="X20" s="51"/>
      <c r="Z20" s="51"/>
      <c r="AA20" s="51"/>
      <c r="AC20" s="51"/>
      <c r="AD20" s="51"/>
      <c r="AI20" s="52"/>
      <c r="AJ20" s="52"/>
      <c r="AK20" s="53"/>
      <c r="AL20" s="53"/>
      <c r="AM20" s="53"/>
      <c r="AN20" s="53"/>
      <c r="AO20" s="53"/>
    </row>
    <row r="21" spans="1:60" s="11" customFormat="1">
      <c r="A21" s="26">
        <v>2</v>
      </c>
      <c r="B21" s="26"/>
      <c r="C21" s="7" t="s">
        <v>5</v>
      </c>
      <c r="D21" s="32">
        <v>2.660285</v>
      </c>
      <c r="E21" s="32">
        <v>23.253999</v>
      </c>
      <c r="F21" s="32">
        <v>22.021003</v>
      </c>
      <c r="G21" s="32">
        <v>4.9031019999999996</v>
      </c>
      <c r="H21" s="66"/>
      <c r="I21" s="32">
        <v>0.22265544000000001</v>
      </c>
      <c r="J21" s="32">
        <v>8.7411480000000008</v>
      </c>
      <c r="K21" s="54"/>
      <c r="L21" s="39">
        <f t="shared" si="1"/>
        <v>-1.5021298145463662</v>
      </c>
      <c r="M21" s="39">
        <f t="shared" si="2"/>
        <v>2.1680415311561898</v>
      </c>
      <c r="N21" s="10"/>
      <c r="Q21" s="9"/>
      <c r="R21" s="56"/>
      <c r="S21" s="56"/>
      <c r="U21" s="9"/>
      <c r="W21" s="51"/>
      <c r="X21" s="51"/>
      <c r="Z21" s="51"/>
      <c r="AA21" s="51"/>
      <c r="AC21" s="51"/>
      <c r="AD21" s="51"/>
      <c r="AI21" s="52"/>
      <c r="AJ21" s="52"/>
      <c r="AK21" s="53"/>
      <c r="AL21" s="53"/>
      <c r="AM21" s="53"/>
      <c r="AN21" s="53"/>
      <c r="AO21" s="53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</row>
    <row r="22" spans="1:60" s="11" customFormat="1">
      <c r="A22" s="6"/>
      <c r="B22" s="6"/>
      <c r="C22" s="7"/>
      <c r="D22" s="36"/>
      <c r="E22" s="36"/>
      <c r="F22" s="36"/>
      <c r="G22" s="36"/>
      <c r="H22" s="36"/>
      <c r="I22" s="55"/>
      <c r="J22" s="55"/>
      <c r="K22" s="9"/>
      <c r="L22" s="9"/>
      <c r="M22" s="9"/>
      <c r="N22" s="9"/>
      <c r="O22" s="9"/>
      <c r="P22" s="9"/>
      <c r="Q22" s="9"/>
      <c r="R22" s="56"/>
      <c r="S22" s="56"/>
      <c r="U22" s="9"/>
    </row>
    <row r="23" spans="1:60" s="11" customFormat="1">
      <c r="A23" s="26">
        <v>3</v>
      </c>
      <c r="B23" s="63">
        <v>43789</v>
      </c>
      <c r="C23" s="26" t="s">
        <v>0</v>
      </c>
      <c r="D23" s="32">
        <v>6.3190320999999999E-4</v>
      </c>
      <c r="E23" s="32">
        <v>4.8376451999999999E-3</v>
      </c>
      <c r="F23" s="32">
        <v>8.2880366999999995E-4</v>
      </c>
      <c r="G23" s="32">
        <v>1.5366328E-4</v>
      </c>
      <c r="H23" s="32"/>
      <c r="I23" s="32"/>
      <c r="J23" s="32"/>
      <c r="K23" s="9"/>
      <c r="L23" s="9"/>
      <c r="M23" s="9"/>
      <c r="N23" s="10"/>
      <c r="O23" s="9"/>
      <c r="P23" s="9"/>
      <c r="Q23" s="9"/>
      <c r="R23" s="64"/>
      <c r="S23" s="65"/>
      <c r="U23" s="9"/>
    </row>
    <row r="24" spans="1:60" s="11" customFormat="1">
      <c r="A24" s="26">
        <v>3</v>
      </c>
      <c r="B24" s="26"/>
      <c r="C24" s="7" t="s">
        <v>1</v>
      </c>
      <c r="D24" s="32">
        <v>4.0484634000000002</v>
      </c>
      <c r="E24" s="32">
        <v>35.549413999999999</v>
      </c>
      <c r="F24" s="32">
        <v>30.820429000000001</v>
      </c>
      <c r="G24" s="32">
        <v>6.8780894999999997</v>
      </c>
      <c r="H24" s="32"/>
      <c r="I24" s="32">
        <v>0.22316658</v>
      </c>
      <c r="J24" s="32">
        <v>8.7809630999999992</v>
      </c>
      <c r="K24" s="38"/>
      <c r="L24" s="39">
        <f>LN(I24)</f>
        <v>-1.4998367908686094</v>
      </c>
      <c r="M24" s="39">
        <f>LN(J24)</f>
        <v>2.1725860941141604</v>
      </c>
      <c r="N24" s="10"/>
      <c r="O24" s="40">
        <f t="array" ref="O24:P25">LINEST(L24:L28,M24:M28,TRUE,TRUE)</f>
        <v>0.50340438807874843</v>
      </c>
      <c r="P24" s="40">
        <v>-2.593524910625467</v>
      </c>
      <c r="Q24" s="9"/>
      <c r="R24" s="41">
        <f>EXP(P24)*$R$4^O24</f>
        <v>0.21795923060466552</v>
      </c>
      <c r="S24" s="41">
        <f>R24*SQRT(P25^2+(LN($R$4))^2*O25^2+(O24/$R$4)^2*$S$4^2-2*LN($R$4)*AVERAGE(M24:M28)*O25^2)</f>
        <v>3.0705682097520351E-5</v>
      </c>
      <c r="U24" s="9"/>
      <c r="AL24" s="42"/>
      <c r="AM24" s="43"/>
      <c r="AN24" s="43"/>
      <c r="AO24" s="43"/>
      <c r="AQ24" s="44"/>
      <c r="AR24" s="45"/>
      <c r="AS24" s="45"/>
      <c r="AT24" s="45"/>
      <c r="AU24" s="45"/>
      <c r="AV24" s="45"/>
      <c r="AW24" s="45"/>
      <c r="AX24" s="45"/>
      <c r="AY24" s="45"/>
      <c r="AZ24" s="45"/>
    </row>
    <row r="25" spans="1:60" s="11" customFormat="1">
      <c r="A25" s="26">
        <v>3</v>
      </c>
      <c r="B25" s="26"/>
      <c r="C25" s="7" t="s">
        <v>2</v>
      </c>
      <c r="D25" s="32">
        <v>3.7926308</v>
      </c>
      <c r="E25" s="32">
        <v>33.273800999999999</v>
      </c>
      <c r="F25" s="32">
        <v>29.835923999999999</v>
      </c>
      <c r="G25" s="32">
        <v>6.6554254999999998</v>
      </c>
      <c r="H25" s="32"/>
      <c r="I25" s="32">
        <v>0.22306738000000001</v>
      </c>
      <c r="J25" s="32">
        <v>8.7732636999999993</v>
      </c>
      <c r="K25" s="38"/>
      <c r="L25" s="39">
        <f t="shared" ref="L25:L28" si="3">LN(I25)</f>
        <v>-1.500281400694514</v>
      </c>
      <c r="M25" s="39">
        <f t="shared" ref="M25:M28" si="4">LN(J25)</f>
        <v>2.1717088808274179</v>
      </c>
      <c r="N25" s="10"/>
      <c r="O25" s="40">
        <v>2.2556743522163334E-3</v>
      </c>
      <c r="P25" s="40">
        <v>4.8963533341322809E-3</v>
      </c>
      <c r="Q25" s="9"/>
      <c r="R25" s="56"/>
      <c r="S25" s="56"/>
      <c r="U25" s="9"/>
      <c r="W25" s="43"/>
      <c r="Z25" s="43"/>
      <c r="AC25" s="43"/>
    </row>
    <row r="26" spans="1:60" s="11" customFormat="1">
      <c r="A26" s="26">
        <v>3</v>
      </c>
      <c r="B26" s="26"/>
      <c r="C26" s="7" t="s">
        <v>3</v>
      </c>
      <c r="D26" s="32">
        <v>3.5506042</v>
      </c>
      <c r="E26" s="32">
        <v>31.127870000000001</v>
      </c>
      <c r="F26" s="32">
        <v>28.355592000000001</v>
      </c>
      <c r="G26" s="32">
        <v>6.3229518999999996</v>
      </c>
      <c r="H26" s="32"/>
      <c r="I26" s="32">
        <v>0.22298777</v>
      </c>
      <c r="J26" s="32">
        <v>8.7669183000000004</v>
      </c>
      <c r="K26" s="38"/>
      <c r="L26" s="39">
        <f t="shared" si="3"/>
        <v>-1.5006383520752806</v>
      </c>
      <c r="M26" s="39">
        <f t="shared" si="4"/>
        <v>2.1709853535257273</v>
      </c>
      <c r="N26" s="10"/>
      <c r="O26" s="47">
        <f>ABS(O25/O24)</f>
        <v>4.4808396701211794E-3</v>
      </c>
      <c r="P26" s="47">
        <f>ABS(P25/P24)</f>
        <v>1.8879145189900847E-3</v>
      </c>
      <c r="Q26" s="9"/>
      <c r="R26" s="56"/>
      <c r="S26" s="56"/>
      <c r="U26" s="9"/>
      <c r="W26" s="48"/>
      <c r="X26" s="48"/>
      <c r="Z26" s="48"/>
      <c r="AA26" s="48"/>
      <c r="AC26" s="48"/>
      <c r="AD26" s="48"/>
      <c r="AK26" s="48"/>
      <c r="AL26" s="48"/>
      <c r="AP26" s="49"/>
      <c r="AY26" s="43"/>
      <c r="AZ26" s="43"/>
    </row>
    <row r="27" spans="1:60" s="11" customFormat="1">
      <c r="A27" s="26">
        <v>3</v>
      </c>
      <c r="B27" s="26"/>
      <c r="C27" s="7" t="s">
        <v>4</v>
      </c>
      <c r="D27" s="32">
        <v>3.1141217000000001</v>
      </c>
      <c r="E27" s="32">
        <v>27.265588999999999</v>
      </c>
      <c r="F27" s="32">
        <v>25.343495000000001</v>
      </c>
      <c r="G27" s="32">
        <v>5.6476072999999998</v>
      </c>
      <c r="H27" s="32"/>
      <c r="I27" s="32">
        <v>0.22284233000000001</v>
      </c>
      <c r="J27" s="32">
        <v>8.7554522000000006</v>
      </c>
      <c r="K27" s="38"/>
      <c r="L27" s="39">
        <f t="shared" si="3"/>
        <v>-1.5012907979516776</v>
      </c>
      <c r="M27" s="39">
        <f t="shared" si="4"/>
        <v>2.1696766148894118</v>
      </c>
      <c r="N27" s="10"/>
      <c r="O27" s="50"/>
      <c r="P27" s="50"/>
      <c r="Q27" s="9"/>
      <c r="R27" s="56"/>
      <c r="S27" s="56"/>
      <c r="U27" s="9"/>
      <c r="W27" s="51"/>
      <c r="X27" s="51"/>
      <c r="Z27" s="51"/>
      <c r="AA27" s="51"/>
      <c r="AC27" s="51"/>
      <c r="AD27" s="51"/>
      <c r="AI27" s="52"/>
      <c r="AJ27" s="52"/>
      <c r="AK27" s="53"/>
      <c r="AL27" s="53"/>
      <c r="AM27" s="53"/>
      <c r="AN27" s="53"/>
      <c r="AO27" s="53"/>
    </row>
    <row r="28" spans="1:60" s="11" customFormat="1">
      <c r="A28" s="26">
        <v>3</v>
      </c>
      <c r="B28" s="26"/>
      <c r="C28" s="7" t="s">
        <v>5</v>
      </c>
      <c r="D28" s="32">
        <v>2.7165917999999998</v>
      </c>
      <c r="E28" s="32">
        <v>23.755956000000001</v>
      </c>
      <c r="F28" s="32">
        <v>22.442102999999999</v>
      </c>
      <c r="G28" s="32">
        <v>4.9978964000000001</v>
      </c>
      <c r="H28" s="32"/>
      <c r="I28" s="32">
        <v>0.22270161999999999</v>
      </c>
      <c r="J28" s="32">
        <v>8.7447557000000007</v>
      </c>
      <c r="K28" s="54"/>
      <c r="L28" s="39">
        <f t="shared" si="3"/>
        <v>-1.5019224303851475</v>
      </c>
      <c r="M28" s="39">
        <f t="shared" si="4"/>
        <v>2.1684541721169417</v>
      </c>
      <c r="N28" s="10"/>
      <c r="Q28" s="9"/>
      <c r="R28" s="56"/>
      <c r="S28" s="56"/>
      <c r="U28" s="9"/>
      <c r="W28" s="51"/>
      <c r="X28" s="51"/>
      <c r="Z28" s="51"/>
      <c r="AA28" s="51"/>
      <c r="AC28" s="51"/>
      <c r="AD28" s="51"/>
      <c r="AI28" s="52"/>
      <c r="AJ28" s="52"/>
      <c r="AK28" s="53"/>
      <c r="AL28" s="53"/>
      <c r="AM28" s="53"/>
      <c r="AN28" s="53"/>
      <c r="AO28" s="53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</row>
    <row r="29" spans="1:60" s="11" customFormat="1">
      <c r="A29" s="6"/>
      <c r="B29" s="6"/>
      <c r="C29" s="7"/>
      <c r="D29" s="36"/>
      <c r="E29" s="36"/>
      <c r="F29" s="36"/>
      <c r="G29" s="36"/>
      <c r="H29" s="36"/>
      <c r="I29" s="55"/>
      <c r="J29" s="55"/>
      <c r="K29" s="9"/>
      <c r="L29" s="9"/>
      <c r="M29" s="9"/>
      <c r="N29" s="9"/>
      <c r="O29" s="9"/>
      <c r="P29" s="9"/>
      <c r="Q29" s="9"/>
      <c r="R29" s="56"/>
      <c r="S29" s="56"/>
      <c r="U29" s="9"/>
    </row>
    <row r="30" spans="1:60" s="11" customFormat="1">
      <c r="A30" s="26">
        <v>4</v>
      </c>
      <c r="B30" s="63">
        <v>43789</v>
      </c>
      <c r="C30" s="26" t="s">
        <v>0</v>
      </c>
      <c r="D30" s="32"/>
      <c r="E30" s="32">
        <v>4.8376451999999999E-3</v>
      </c>
      <c r="F30" s="32">
        <v>8.2880366999999995E-4</v>
      </c>
      <c r="G30" s="32">
        <v>1.5366328E-4</v>
      </c>
      <c r="H30" s="32"/>
      <c r="I30" s="32"/>
      <c r="J30" s="32"/>
      <c r="K30" s="9"/>
      <c r="L30" s="9"/>
      <c r="M30" s="9"/>
      <c r="N30" s="10"/>
      <c r="O30" s="9"/>
      <c r="P30" s="9"/>
      <c r="Q30" s="9"/>
      <c r="R30" s="64"/>
      <c r="S30" s="65"/>
      <c r="U30" s="9"/>
    </row>
    <row r="31" spans="1:60" s="11" customFormat="1">
      <c r="A31" s="26">
        <v>4</v>
      </c>
      <c r="B31" s="26"/>
      <c r="C31" s="7" t="s">
        <v>1</v>
      </c>
      <c r="D31" s="32">
        <v>3.9709536000000001</v>
      </c>
      <c r="E31" s="32">
        <v>34.875556000000003</v>
      </c>
      <c r="F31" s="32">
        <v>30.162898999999999</v>
      </c>
      <c r="G31" s="32">
        <v>6.7319509999999996</v>
      </c>
      <c r="H31" s="32"/>
      <c r="I31" s="32">
        <v>0.22318642999999999</v>
      </c>
      <c r="J31" s="32">
        <v>8.7826632</v>
      </c>
      <c r="K31" s="38"/>
      <c r="L31" s="39">
        <f>LN(I31)</f>
        <v>-1.499747847814263</v>
      </c>
      <c r="M31" s="39">
        <f>LN(J31)</f>
        <v>2.1727796873933922</v>
      </c>
      <c r="N31" s="10"/>
      <c r="O31" s="40">
        <f t="array" ref="O31:P32">LINEST(L31:L35,M31:M35,TRUE,TRUE)</f>
        <v>0.50221713070300877</v>
      </c>
      <c r="P31" s="40">
        <v>-2.5909429242403124</v>
      </c>
      <c r="Q31" s="9"/>
      <c r="R31" s="41">
        <f>EXP(P31)*$R$4^O31</f>
        <v>0.21797192812780752</v>
      </c>
      <c r="S31" s="41">
        <f>R31*SQRT(P32^2+(LN($R$4))^2*O32^2+(O31/$R$4)^2*$S$4^2-2*LN($R$4)*AVERAGE(M31:M35)*O32^2)</f>
        <v>4.3507959203129497E-5</v>
      </c>
      <c r="U31" s="9"/>
      <c r="AL31" s="42"/>
      <c r="AM31" s="43"/>
      <c r="AN31" s="43"/>
      <c r="AO31" s="43"/>
      <c r="AQ31" s="44"/>
      <c r="AR31" s="45"/>
      <c r="AS31" s="45"/>
      <c r="AT31" s="45"/>
      <c r="AU31" s="45"/>
      <c r="AV31" s="45"/>
      <c r="AW31" s="45"/>
      <c r="AX31" s="45"/>
      <c r="AY31" s="45"/>
      <c r="AZ31" s="45"/>
    </row>
    <row r="32" spans="1:60" s="11" customFormat="1">
      <c r="A32" s="26">
        <v>4</v>
      </c>
      <c r="B32" s="26"/>
      <c r="C32" s="7" t="s">
        <v>2</v>
      </c>
      <c r="D32" s="32">
        <v>3.7764631999999998</v>
      </c>
      <c r="E32" s="32">
        <v>33.139487000000003</v>
      </c>
      <c r="F32" s="32">
        <v>29.660990999999999</v>
      </c>
      <c r="G32" s="32">
        <v>6.6172569000000001</v>
      </c>
      <c r="H32" s="32"/>
      <c r="I32" s="32">
        <v>0.22309628000000001</v>
      </c>
      <c r="J32" s="32">
        <v>8.7752709000000007</v>
      </c>
      <c r="K32" s="38"/>
      <c r="L32" s="39">
        <f t="shared" ref="L32:L35" si="5">LN(I32)</f>
        <v>-1.5001518518198234</v>
      </c>
      <c r="M32" s="39">
        <f t="shared" ref="M32:M35" si="6">LN(J32)</f>
        <v>2.1719376406702775</v>
      </c>
      <c r="N32" s="10"/>
      <c r="O32" s="40">
        <v>3.8476980471401651E-3</v>
      </c>
      <c r="P32" s="40">
        <v>8.3531223563736833E-3</v>
      </c>
      <c r="Q32" s="9"/>
      <c r="R32" s="56"/>
      <c r="S32" s="56"/>
      <c r="U32" s="9"/>
      <c r="W32" s="43"/>
      <c r="Z32" s="43"/>
      <c r="AC32" s="43"/>
    </row>
    <row r="33" spans="1:60" s="11" customFormat="1">
      <c r="A33" s="26">
        <v>4</v>
      </c>
      <c r="B33" s="26"/>
      <c r="C33" s="7" t="s">
        <v>3</v>
      </c>
      <c r="D33" s="32">
        <v>3.4922010000000001</v>
      </c>
      <c r="E33" s="32">
        <v>30.623629000000001</v>
      </c>
      <c r="F33" s="32">
        <v>27.847708999999998</v>
      </c>
      <c r="G33" s="32">
        <v>6.2105351999999998</v>
      </c>
      <c r="H33" s="32"/>
      <c r="I33" s="32">
        <v>0.22301755000000001</v>
      </c>
      <c r="J33" s="32">
        <v>8.7691277999999997</v>
      </c>
      <c r="K33" s="38"/>
      <c r="L33" s="39">
        <f t="shared" si="5"/>
        <v>-1.500504811067096</v>
      </c>
      <c r="M33" s="39">
        <f t="shared" si="6"/>
        <v>2.1712373487587566</v>
      </c>
      <c r="N33" s="10"/>
      <c r="O33" s="47">
        <f>ABS(O32/O31)</f>
        <v>7.6614233404466254E-3</v>
      </c>
      <c r="P33" s="47">
        <f>ABS(P32/P31)</f>
        <v>3.2239700374036197E-3</v>
      </c>
      <c r="Q33" s="9"/>
      <c r="R33" s="56"/>
      <c r="S33" s="56"/>
      <c r="U33" s="9"/>
      <c r="W33" s="48"/>
      <c r="X33" s="48"/>
      <c r="Z33" s="48"/>
      <c r="AA33" s="48"/>
      <c r="AC33" s="48"/>
      <c r="AD33" s="48"/>
      <c r="AK33" s="48"/>
      <c r="AL33" s="48"/>
      <c r="AP33" s="49"/>
      <c r="AY33" s="43"/>
      <c r="AZ33" s="43"/>
    </row>
    <row r="34" spans="1:60" s="11" customFormat="1">
      <c r="A34" s="26">
        <v>4</v>
      </c>
      <c r="B34" s="26"/>
      <c r="C34" s="7" t="s">
        <v>4</v>
      </c>
      <c r="D34" s="32">
        <v>3.0885015999999998</v>
      </c>
      <c r="E34" s="32">
        <v>27.050131</v>
      </c>
      <c r="F34" s="32">
        <v>25.094733999999999</v>
      </c>
      <c r="G34" s="32">
        <v>5.5931331999999996</v>
      </c>
      <c r="H34" s="32"/>
      <c r="I34" s="32">
        <v>0.22288063</v>
      </c>
      <c r="J34" s="32">
        <v>8.7583224000000008</v>
      </c>
      <c r="K34" s="38"/>
      <c r="L34" s="39">
        <f t="shared" si="5"/>
        <v>-1.5011189423214706</v>
      </c>
      <c r="M34" s="39">
        <f t="shared" si="6"/>
        <v>2.1700043797592068</v>
      </c>
      <c r="N34" s="10"/>
      <c r="O34" s="50"/>
      <c r="P34" s="50"/>
      <c r="Q34" s="9"/>
      <c r="R34" s="56"/>
      <c r="S34" s="56"/>
      <c r="U34" s="9"/>
      <c r="W34" s="51"/>
      <c r="X34" s="51"/>
      <c r="Z34" s="51"/>
      <c r="AA34" s="51"/>
      <c r="AC34" s="51"/>
      <c r="AD34" s="51"/>
      <c r="AI34" s="52"/>
      <c r="AJ34" s="52"/>
      <c r="AK34" s="53"/>
      <c r="AL34" s="53"/>
      <c r="AM34" s="53"/>
      <c r="AN34" s="53"/>
      <c r="AO34" s="53"/>
    </row>
    <row r="35" spans="1:60" s="11" customFormat="1">
      <c r="A35" s="26">
        <v>4</v>
      </c>
      <c r="B35" s="26"/>
      <c r="C35" s="7" t="s">
        <v>5</v>
      </c>
      <c r="D35" s="32">
        <v>2.6694602999999999</v>
      </c>
      <c r="E35" s="32">
        <v>23.350580999999998</v>
      </c>
      <c r="F35" s="32">
        <v>22.030999000000001</v>
      </c>
      <c r="G35" s="32">
        <v>4.9070767999999996</v>
      </c>
      <c r="H35" s="32"/>
      <c r="I35" s="32">
        <v>0.22273433000000001</v>
      </c>
      <c r="J35" s="32">
        <v>8.7472519000000002</v>
      </c>
      <c r="K35" s="54"/>
      <c r="L35" s="39">
        <f t="shared" si="5"/>
        <v>-1.5017755630294307</v>
      </c>
      <c r="M35" s="39">
        <f t="shared" si="6"/>
        <v>2.1687395824682318</v>
      </c>
      <c r="N35" s="10"/>
      <c r="Q35" s="9"/>
      <c r="R35" s="56"/>
      <c r="S35" s="56"/>
      <c r="U35" s="9"/>
      <c r="W35" s="51"/>
      <c r="X35" s="51"/>
      <c r="Z35" s="51"/>
      <c r="AA35" s="51"/>
      <c r="AC35" s="51"/>
      <c r="AD35" s="51"/>
      <c r="AI35" s="52"/>
      <c r="AJ35" s="52"/>
      <c r="AK35" s="53"/>
      <c r="AL35" s="53"/>
      <c r="AM35" s="53"/>
      <c r="AN35" s="53"/>
      <c r="AO35" s="53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</row>
    <row r="36" spans="1:60" s="11" customFormat="1">
      <c r="A36" s="6"/>
      <c r="B36" s="6"/>
      <c r="C36" s="7"/>
      <c r="D36" s="36"/>
      <c r="E36" s="36"/>
      <c r="F36" s="36"/>
      <c r="G36" s="36"/>
      <c r="H36" s="36"/>
      <c r="I36" s="55"/>
      <c r="J36" s="55"/>
      <c r="K36" s="9"/>
      <c r="L36" s="9"/>
      <c r="M36" s="9"/>
      <c r="N36" s="9"/>
      <c r="O36" s="9"/>
      <c r="P36" s="9"/>
      <c r="Q36" s="9"/>
      <c r="R36" s="56"/>
      <c r="S36" s="56"/>
      <c r="U36" s="9"/>
    </row>
    <row r="37" spans="1:60" s="11" customFormat="1">
      <c r="A37" s="26">
        <v>5</v>
      </c>
      <c r="B37" s="31">
        <v>43790</v>
      </c>
      <c r="C37" s="26" t="s">
        <v>0</v>
      </c>
      <c r="D37" s="32">
        <v>8.3190320999999997E-4</v>
      </c>
      <c r="E37" s="32">
        <v>5.2376452E-3</v>
      </c>
      <c r="F37" s="32">
        <v>9.6190152999999997E-4</v>
      </c>
      <c r="G37" s="32">
        <v>1.6523959E-4</v>
      </c>
      <c r="H37" s="32"/>
      <c r="I37" s="32">
        <v>0.17188485000000001</v>
      </c>
      <c r="J37" s="32">
        <v>8.0072165000000002</v>
      </c>
      <c r="K37" s="9"/>
      <c r="L37" s="9"/>
      <c r="M37" s="9"/>
      <c r="N37" s="10"/>
      <c r="O37" s="9"/>
      <c r="P37" s="9"/>
      <c r="Q37" s="9"/>
      <c r="R37" s="64"/>
      <c r="S37" s="65"/>
      <c r="U37" s="9"/>
    </row>
    <row r="38" spans="1:60" s="11" customFormat="1">
      <c r="A38" s="26">
        <v>5</v>
      </c>
      <c r="B38" s="26"/>
      <c r="C38" s="7" t="s">
        <v>1</v>
      </c>
      <c r="D38" s="32">
        <v>4.4945656999999999</v>
      </c>
      <c r="E38" s="32">
        <v>39.451487</v>
      </c>
      <c r="F38" s="32">
        <v>33.692920000000001</v>
      </c>
      <c r="G38" s="32">
        <v>7.5178947000000003</v>
      </c>
      <c r="H38" s="32"/>
      <c r="I38" s="66">
        <v>0.22312987000000001</v>
      </c>
      <c r="J38" s="32">
        <v>8.7775987000000004</v>
      </c>
      <c r="K38" s="38"/>
      <c r="L38" s="39">
        <f>LN(I38)</f>
        <v>-1.5000013003558921</v>
      </c>
      <c r="M38" s="39">
        <f>LN(J38)</f>
        <v>2.1722028736568708</v>
      </c>
      <c r="N38" s="10"/>
      <c r="O38" s="40">
        <f t="array" ref="O38:P39">LINEST(L38:L42,M38:M42,TRUE,TRUE)</f>
        <v>0.50501681861598724</v>
      </c>
      <c r="P38" s="40">
        <v>-2.5970038536449258</v>
      </c>
      <c r="Q38" s="9"/>
      <c r="R38" s="41">
        <f>EXP(P38)*$R$4^O38</f>
        <v>0.21794802159786955</v>
      </c>
      <c r="S38" s="41">
        <f>R38*SQRT(P39^2+(LN($R$4))^2*O39^2+(O38/$R$4)^2*$S$4^2-2*LN($R$4)*AVERAGE(M38:M42)*O39^2)</f>
        <v>3.6796903000337527E-5</v>
      </c>
      <c r="U38" s="9"/>
      <c r="AL38" s="42"/>
      <c r="AM38" s="43"/>
      <c r="AN38" s="43"/>
      <c r="AO38" s="43"/>
      <c r="AQ38" s="44"/>
      <c r="AR38" s="45"/>
      <c r="AS38" s="45"/>
      <c r="AT38" s="45"/>
      <c r="AU38" s="45"/>
      <c r="AV38" s="45"/>
      <c r="AW38" s="45"/>
      <c r="AX38" s="45"/>
      <c r="AY38" s="45"/>
      <c r="AZ38" s="45"/>
    </row>
    <row r="39" spans="1:60" s="11" customFormat="1">
      <c r="A39" s="26">
        <v>5</v>
      </c>
      <c r="B39" s="26"/>
      <c r="C39" s="7" t="s">
        <v>2</v>
      </c>
      <c r="D39" s="32">
        <v>4.3071520999999997</v>
      </c>
      <c r="E39" s="32">
        <v>37.785687000000003</v>
      </c>
      <c r="F39" s="32">
        <v>32.875486000000002</v>
      </c>
      <c r="G39" s="32">
        <v>7.3333978999999996</v>
      </c>
      <c r="H39" s="32"/>
      <c r="I39" s="66">
        <v>0.22306582999999999</v>
      </c>
      <c r="J39" s="32">
        <v>8.7727769999999996</v>
      </c>
      <c r="K39" s="38"/>
      <c r="L39" s="39">
        <f t="shared" ref="L39:L42" si="7">LN(I39)</f>
        <v>-1.5002883492917727</v>
      </c>
      <c r="M39" s="39">
        <f t="shared" ref="M39:M42" si="8">LN(J39)</f>
        <v>2.171653403924287</v>
      </c>
      <c r="N39" s="10"/>
      <c r="O39" s="40">
        <v>3.0619607110977149E-3</v>
      </c>
      <c r="P39" s="40">
        <v>6.6462107319892978E-3</v>
      </c>
      <c r="Q39" s="9"/>
      <c r="R39" s="56"/>
      <c r="S39" s="56"/>
      <c r="U39" s="9"/>
      <c r="W39" s="43"/>
      <c r="Z39" s="43"/>
      <c r="AC39" s="43"/>
    </row>
    <row r="40" spans="1:60" s="11" customFormat="1">
      <c r="A40" s="26">
        <v>5</v>
      </c>
      <c r="B40" s="26"/>
      <c r="C40" s="7" t="s">
        <v>3</v>
      </c>
      <c r="D40" s="32">
        <v>4.0544225000000003</v>
      </c>
      <c r="E40" s="32">
        <v>35.540913000000003</v>
      </c>
      <c r="F40" s="32">
        <v>31.460991</v>
      </c>
      <c r="G40" s="32">
        <v>7.0151289999999999</v>
      </c>
      <c r="H40" s="32"/>
      <c r="I40" s="66">
        <v>0.22297868000000001</v>
      </c>
      <c r="J40" s="32">
        <v>8.7659643000000003</v>
      </c>
      <c r="K40" s="38"/>
      <c r="L40" s="39">
        <f t="shared" si="7"/>
        <v>-1.50067911747367</v>
      </c>
      <c r="M40" s="39">
        <f t="shared" si="8"/>
        <v>2.1708765294352785</v>
      </c>
      <c r="N40" s="10"/>
      <c r="O40" s="47">
        <f>ABS(O39/O38)</f>
        <v>6.0630866106382436E-3</v>
      </c>
      <c r="P40" s="47">
        <f>ABS(P39/P38)</f>
        <v>2.5591840083953907E-3</v>
      </c>
      <c r="Q40" s="9"/>
      <c r="R40" s="56"/>
      <c r="S40" s="56"/>
      <c r="U40" s="9"/>
      <c r="W40" s="48"/>
      <c r="X40" s="48"/>
      <c r="Z40" s="48"/>
      <c r="AA40" s="48"/>
      <c r="AC40" s="48"/>
      <c r="AD40" s="48"/>
      <c r="AK40" s="48"/>
      <c r="AL40" s="48"/>
      <c r="AP40" s="49"/>
      <c r="AY40" s="43"/>
      <c r="AZ40" s="43"/>
    </row>
    <row r="41" spans="1:60" s="11" customFormat="1">
      <c r="A41" s="26">
        <v>5</v>
      </c>
      <c r="B41" s="26"/>
      <c r="C41" s="7" t="s">
        <v>4</v>
      </c>
      <c r="D41" s="32">
        <v>3.6413277000000002</v>
      </c>
      <c r="E41" s="32">
        <v>31.883230999999999</v>
      </c>
      <c r="F41" s="32">
        <v>28.749987000000001</v>
      </c>
      <c r="G41" s="32">
        <v>6.4070384000000002</v>
      </c>
      <c r="H41" s="32"/>
      <c r="I41" s="66">
        <v>0.22285357</v>
      </c>
      <c r="J41" s="32">
        <v>8.7559313999999997</v>
      </c>
      <c r="K41" s="38"/>
      <c r="L41" s="39">
        <f t="shared" si="7"/>
        <v>-1.5012403599736643</v>
      </c>
      <c r="M41" s="39">
        <f t="shared" si="8"/>
        <v>2.169731345002242</v>
      </c>
      <c r="N41" s="10"/>
      <c r="O41" s="50"/>
      <c r="P41" s="50"/>
      <c r="Q41" s="9"/>
      <c r="R41" s="56"/>
      <c r="S41" s="56"/>
      <c r="U41" s="9"/>
      <c r="W41" s="51"/>
      <c r="X41" s="51"/>
      <c r="Z41" s="51"/>
      <c r="AA41" s="51"/>
      <c r="AC41" s="51"/>
      <c r="AD41" s="51"/>
      <c r="AI41" s="52"/>
      <c r="AJ41" s="52"/>
      <c r="AK41" s="53"/>
      <c r="AL41" s="53"/>
      <c r="AM41" s="53"/>
      <c r="AN41" s="53"/>
      <c r="AO41" s="53"/>
    </row>
    <row r="42" spans="1:60" s="11" customFormat="1">
      <c r="A42" s="26">
        <v>5</v>
      </c>
      <c r="B42" s="26"/>
      <c r="C42" s="7" t="s">
        <v>5</v>
      </c>
      <c r="D42" s="32">
        <v>3.1588892999999998</v>
      </c>
      <c r="E42" s="32">
        <v>27.622367000000001</v>
      </c>
      <c r="F42" s="32">
        <v>25.370448</v>
      </c>
      <c r="G42" s="32">
        <v>5.6500073000000004</v>
      </c>
      <c r="H42" s="32"/>
      <c r="I42" s="66">
        <v>0.22269979000000001</v>
      </c>
      <c r="J42" s="32">
        <v>8.7442917999999992</v>
      </c>
      <c r="K42" s="54"/>
      <c r="L42" s="39">
        <f t="shared" si="7"/>
        <v>-1.5019306476918686</v>
      </c>
      <c r="M42" s="39">
        <f t="shared" si="8"/>
        <v>2.1684011217721344</v>
      </c>
      <c r="N42" s="10"/>
      <c r="Q42" s="9"/>
      <c r="R42" s="56"/>
      <c r="S42" s="56"/>
      <c r="U42" s="9"/>
      <c r="W42" s="51"/>
      <c r="X42" s="51"/>
      <c r="Z42" s="51"/>
      <c r="AA42" s="51"/>
      <c r="AC42" s="51"/>
      <c r="AD42" s="51"/>
      <c r="AI42" s="52"/>
      <c r="AJ42" s="52"/>
      <c r="AK42" s="53"/>
      <c r="AL42" s="53"/>
      <c r="AM42" s="53"/>
      <c r="AN42" s="53"/>
      <c r="AO42" s="53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</row>
    <row r="43" spans="1:60" s="11" customFormat="1">
      <c r="A43" s="6"/>
      <c r="B43" s="6"/>
      <c r="C43" s="7"/>
      <c r="D43" s="36"/>
      <c r="E43" s="36"/>
      <c r="F43" s="36"/>
      <c r="G43" s="36"/>
      <c r="H43" s="36"/>
      <c r="I43" s="55"/>
      <c r="J43" s="55"/>
      <c r="K43" s="9"/>
      <c r="L43" s="9"/>
      <c r="M43" s="9"/>
      <c r="N43" s="9"/>
      <c r="O43" s="9"/>
      <c r="P43" s="9"/>
      <c r="Q43" s="9"/>
      <c r="R43" s="56"/>
      <c r="S43" s="56"/>
      <c r="U43" s="9"/>
    </row>
    <row r="44" spans="1:60" s="11" customFormat="1">
      <c r="A44" s="26">
        <v>6</v>
      </c>
      <c r="B44" s="31">
        <v>43790</v>
      </c>
      <c r="C44" s="26" t="s">
        <v>0</v>
      </c>
      <c r="D44" s="32">
        <v>8.3190320999999997E-4</v>
      </c>
      <c r="E44" s="32">
        <v>5.2376452E-3</v>
      </c>
      <c r="F44" s="32">
        <v>6.7658989000000003E-4</v>
      </c>
      <c r="G44" s="32">
        <v>1.7480497999999999E-4</v>
      </c>
      <c r="H44" s="32"/>
      <c r="I44" s="32"/>
      <c r="J44" s="32"/>
      <c r="K44" s="9"/>
      <c r="L44" s="9"/>
      <c r="M44" s="9"/>
      <c r="N44" s="10"/>
      <c r="O44" s="9"/>
      <c r="P44" s="9"/>
      <c r="Q44" s="9"/>
      <c r="R44" s="64"/>
      <c r="S44" s="65"/>
      <c r="U44" s="9"/>
    </row>
    <row r="45" spans="1:60" s="11" customFormat="1">
      <c r="A45" s="26">
        <v>6</v>
      </c>
      <c r="B45" s="26"/>
      <c r="C45" s="7" t="s">
        <v>1</v>
      </c>
      <c r="D45" s="32">
        <v>4.5489255999999996</v>
      </c>
      <c r="E45" s="32">
        <v>39.934846999999998</v>
      </c>
      <c r="F45" s="32">
        <v>34.007209000000003</v>
      </c>
      <c r="G45" s="32">
        <v>7.5890369</v>
      </c>
      <c r="H45" s="32"/>
      <c r="I45" s="66">
        <v>0.22315967</v>
      </c>
      <c r="J45" s="32">
        <v>8.7789605000000002</v>
      </c>
      <c r="K45" s="38"/>
      <c r="L45" s="39">
        <f>LN(I45)</f>
        <v>-1.4998677547655372</v>
      </c>
      <c r="M45" s="39">
        <f>LN(J45)</f>
        <v>2.1723580065604446</v>
      </c>
      <c r="N45" s="10"/>
      <c r="O45" s="40">
        <f t="array" ref="O45:P46">LINEST(L45:L49,M45:M49,TRUE,TRUE)</f>
        <v>0.49953358532780573</v>
      </c>
      <c r="P45" s="40">
        <v>-2.5850296528405274</v>
      </c>
      <c r="Q45" s="9"/>
      <c r="R45" s="41">
        <f>EXP(P45)*$R$4^O45</f>
        <v>0.21801746879408557</v>
      </c>
      <c r="S45" s="41">
        <f>R45*SQRT(P46^2+(LN($R$4))^2*O46^2+(O45/$R$4)^2*$S$4^2-2*LN($R$4)*AVERAGE(M45:M49)*O46^2)</f>
        <v>3.8240522320709308E-5</v>
      </c>
      <c r="U45" s="9"/>
      <c r="AL45" s="42"/>
      <c r="AM45" s="43"/>
      <c r="AN45" s="43"/>
      <c r="AO45" s="43"/>
      <c r="AQ45" s="44"/>
      <c r="AR45" s="45"/>
      <c r="AS45" s="45"/>
      <c r="AT45" s="45"/>
      <c r="AU45" s="45"/>
      <c r="AV45" s="45"/>
      <c r="AW45" s="45"/>
      <c r="AX45" s="45"/>
      <c r="AY45" s="45"/>
      <c r="AZ45" s="45"/>
    </row>
    <row r="46" spans="1:60" s="11" customFormat="1">
      <c r="A46" s="26">
        <v>6</v>
      </c>
      <c r="B46" s="26"/>
      <c r="C46" s="7" t="s">
        <v>2</v>
      </c>
      <c r="D46" s="32">
        <v>4.3963945000000004</v>
      </c>
      <c r="E46" s="32">
        <v>38.577150000000003</v>
      </c>
      <c r="F46" s="32">
        <v>33.470098</v>
      </c>
      <c r="G46" s="32">
        <v>7.4673597000000003</v>
      </c>
      <c r="H46" s="32"/>
      <c r="I46" s="66">
        <v>0.22310542999999999</v>
      </c>
      <c r="J46" s="32">
        <v>8.7747282000000002</v>
      </c>
      <c r="K46" s="38"/>
      <c r="L46" s="39">
        <f t="shared" ref="L46:L49" si="9">LN(I46)</f>
        <v>-1.5001108389783384</v>
      </c>
      <c r="M46" s="39">
        <f t="shared" ref="M46:M49" si="10">LN(J46)</f>
        <v>2.1718757945132396</v>
      </c>
      <c r="N46" s="10"/>
      <c r="O46" s="40">
        <v>3.2343633157348168E-3</v>
      </c>
      <c r="P46" s="40">
        <v>7.0213890598779007E-3</v>
      </c>
      <c r="Q46" s="9"/>
      <c r="R46" s="56"/>
      <c r="S46" s="56"/>
      <c r="U46" s="9"/>
      <c r="W46" s="43"/>
      <c r="Z46" s="43"/>
      <c r="AC46" s="43"/>
    </row>
    <row r="47" spans="1:60" s="11" customFormat="1">
      <c r="A47" s="26">
        <v>6</v>
      </c>
      <c r="B47" s="26"/>
      <c r="C47" s="7" t="s">
        <v>3</v>
      </c>
      <c r="D47" s="32">
        <v>4.0861786999999996</v>
      </c>
      <c r="E47" s="32">
        <v>35.830410999999998</v>
      </c>
      <c r="F47" s="32">
        <v>31.617331</v>
      </c>
      <c r="G47" s="32">
        <v>7.0516898000000001</v>
      </c>
      <c r="H47" s="32"/>
      <c r="I47" s="66">
        <v>0.22303244999999999</v>
      </c>
      <c r="J47" s="32">
        <v>8.7686887000000002</v>
      </c>
      <c r="K47" s="38"/>
      <c r="L47" s="39">
        <f t="shared" si="9"/>
        <v>-1.5004380024133328</v>
      </c>
      <c r="M47" s="39">
        <f t="shared" si="10"/>
        <v>2.1711872741100575</v>
      </c>
      <c r="N47" s="10"/>
      <c r="O47" s="47">
        <f>ABS(O46/O45)</f>
        <v>6.4747664836436397E-3</v>
      </c>
      <c r="P47" s="47">
        <f>ABS(P46/P45)</f>
        <v>2.7161735077826034E-3</v>
      </c>
      <c r="Q47" s="9"/>
      <c r="R47" s="56"/>
      <c r="S47" s="56"/>
      <c r="U47" s="9"/>
      <c r="W47" s="48"/>
      <c r="X47" s="48"/>
      <c r="Z47" s="48"/>
      <c r="AA47" s="48"/>
      <c r="AC47" s="48"/>
      <c r="AD47" s="48"/>
      <c r="AK47" s="48"/>
      <c r="AL47" s="48"/>
      <c r="AP47" s="49"/>
      <c r="AY47" s="43"/>
      <c r="AZ47" s="43"/>
    </row>
    <row r="48" spans="1:60" s="11" customFormat="1">
      <c r="A48" s="26">
        <v>6</v>
      </c>
      <c r="B48" s="26"/>
      <c r="C48" s="7" t="s">
        <v>4</v>
      </c>
      <c r="D48" s="32">
        <v>3.6898488999999999</v>
      </c>
      <c r="E48" s="32">
        <v>32.318503</v>
      </c>
      <c r="F48" s="32">
        <v>29.097256999999999</v>
      </c>
      <c r="G48" s="32">
        <v>6.4859315000000004</v>
      </c>
      <c r="H48" s="32"/>
      <c r="I48" s="66">
        <v>0.22290519</v>
      </c>
      <c r="J48" s="32">
        <v>8.7587565999999999</v>
      </c>
      <c r="K48" s="38"/>
      <c r="L48" s="39">
        <f t="shared" si="9"/>
        <v>-1.5010087548775324</v>
      </c>
      <c r="M48" s="39">
        <f t="shared" si="10"/>
        <v>2.170053954234505</v>
      </c>
      <c r="N48" s="10"/>
      <c r="O48" s="50"/>
      <c r="P48" s="50"/>
      <c r="Q48" s="9"/>
      <c r="R48" s="56"/>
      <c r="S48" s="56"/>
      <c r="U48" s="9"/>
      <c r="W48" s="51"/>
      <c r="X48" s="51"/>
      <c r="Z48" s="51"/>
      <c r="AA48" s="51"/>
      <c r="AC48" s="51"/>
      <c r="AD48" s="51"/>
      <c r="AI48" s="52"/>
      <c r="AJ48" s="52"/>
      <c r="AK48" s="53"/>
      <c r="AL48" s="53"/>
      <c r="AM48" s="53"/>
      <c r="AN48" s="53"/>
      <c r="AO48" s="53"/>
    </row>
    <row r="49" spans="1:60" s="11" customFormat="1">
      <c r="A49" s="26">
        <v>6</v>
      </c>
      <c r="B49" s="26"/>
      <c r="C49" s="7" t="s">
        <v>5</v>
      </c>
      <c r="D49" s="32">
        <v>3.2488158999999999</v>
      </c>
      <c r="E49" s="32">
        <v>28.422325000000001</v>
      </c>
      <c r="F49" s="32">
        <v>26.018435</v>
      </c>
      <c r="G49" s="32">
        <v>5.7961786000000002</v>
      </c>
      <c r="H49" s="32"/>
      <c r="I49" s="66">
        <v>0.22277205</v>
      </c>
      <c r="J49" s="32">
        <v>8.7485117999999993</v>
      </c>
      <c r="K49" s="54"/>
      <c r="L49" s="39">
        <f t="shared" si="9"/>
        <v>-1.5016062276314053</v>
      </c>
      <c r="M49" s="39">
        <f t="shared" si="10"/>
        <v>2.1688836059042798</v>
      </c>
      <c r="N49" s="10"/>
      <c r="Q49" s="9"/>
      <c r="R49" s="56"/>
      <c r="S49" s="56"/>
      <c r="U49" s="9"/>
      <c r="W49" s="51"/>
      <c r="X49" s="51"/>
      <c r="Z49" s="51"/>
      <c r="AA49" s="51"/>
      <c r="AC49" s="51"/>
      <c r="AD49" s="51"/>
      <c r="AI49" s="52"/>
      <c r="AJ49" s="52"/>
      <c r="AK49" s="53"/>
      <c r="AL49" s="53"/>
      <c r="AM49" s="53"/>
      <c r="AN49" s="53"/>
      <c r="AO49" s="53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</row>
    <row r="50" spans="1:60" s="11" customFormat="1">
      <c r="A50" s="6"/>
      <c r="B50" s="6"/>
      <c r="C50" s="7"/>
      <c r="D50" s="36"/>
      <c r="E50" s="36"/>
      <c r="F50" s="36"/>
      <c r="G50" s="36"/>
      <c r="H50" s="36"/>
      <c r="I50" s="55"/>
      <c r="J50" s="55"/>
      <c r="K50" s="9"/>
      <c r="L50" s="9"/>
      <c r="M50" s="9"/>
      <c r="N50" s="9"/>
      <c r="O50" s="9"/>
      <c r="P50" s="9"/>
      <c r="Q50" s="9"/>
      <c r="R50" s="56"/>
      <c r="S50" s="56"/>
      <c r="U50" s="9"/>
    </row>
    <row r="51" spans="1:60" s="11" customFormat="1">
      <c r="A51" s="26">
        <v>7</v>
      </c>
      <c r="B51" s="31">
        <v>43790</v>
      </c>
      <c r="C51" s="26" t="s">
        <v>0</v>
      </c>
      <c r="D51" s="32">
        <v>8.3190320999999997E-4</v>
      </c>
      <c r="E51" s="32">
        <v>5.2376452E-3</v>
      </c>
      <c r="F51" s="32">
        <v>6.7658989000000003E-4</v>
      </c>
      <c r="G51" s="32">
        <v>1.7480497999999999E-4</v>
      </c>
      <c r="H51" s="32"/>
      <c r="I51" s="32"/>
      <c r="J51" s="32"/>
      <c r="K51" s="9"/>
      <c r="L51" s="9"/>
      <c r="M51" s="9"/>
      <c r="N51" s="10"/>
      <c r="O51" s="9"/>
      <c r="P51" s="9"/>
      <c r="Q51" s="9"/>
      <c r="R51" s="64"/>
      <c r="S51" s="65"/>
      <c r="U51" s="9"/>
    </row>
    <row r="52" spans="1:60" s="11" customFormat="1">
      <c r="A52" s="26">
        <v>7</v>
      </c>
      <c r="B52" s="26"/>
      <c r="C52" s="7" t="s">
        <v>1</v>
      </c>
      <c r="D52" s="32">
        <v>4.4531828999999998</v>
      </c>
      <c r="E52" s="32">
        <v>39.112228000000002</v>
      </c>
      <c r="F52" s="32">
        <v>32.594858000000002</v>
      </c>
      <c r="G52" s="32">
        <v>7.2755745999999997</v>
      </c>
      <c r="H52" s="32"/>
      <c r="I52" s="66">
        <v>0.22321241999999999</v>
      </c>
      <c r="J52" s="32">
        <v>8.7829823999999999</v>
      </c>
      <c r="K52" s="38"/>
      <c r="L52" s="39">
        <f>LN(I52)</f>
        <v>-1.4996314048618253</v>
      </c>
      <c r="M52" s="39">
        <f>LN(J52)</f>
        <v>2.1728160310618581</v>
      </c>
      <c r="N52" s="10"/>
      <c r="O52" s="40">
        <f t="array" ref="O52:P53">LINEST(L52:L56,M52:M56,TRUE,TRUE)</f>
        <v>0.50145712210500348</v>
      </c>
      <c r="P52" s="40">
        <v>-2.5891981864049307</v>
      </c>
      <c r="Q52" s="9"/>
      <c r="R52" s="41">
        <f>EXP(P52)*$R$4^O52</f>
        <v>0.21800009218540597</v>
      </c>
      <c r="S52" s="41">
        <f>R52*SQRT(P53^2+(LN($R$4))^2*O53^2+(O52/$R$4)^2*$S$4^2-2*LN($R$4)*AVERAGE(M52:M56)*O53^2)</f>
        <v>3.778437240184248E-5</v>
      </c>
      <c r="U52" s="9"/>
      <c r="AL52" s="42"/>
      <c r="AM52" s="43"/>
      <c r="AN52" s="43"/>
      <c r="AO52" s="43"/>
      <c r="AQ52" s="44"/>
      <c r="AR52" s="45"/>
      <c r="AS52" s="45"/>
      <c r="AT52" s="45"/>
      <c r="AU52" s="45"/>
      <c r="AV52" s="45"/>
      <c r="AW52" s="45"/>
      <c r="AX52" s="45"/>
      <c r="AY52" s="45"/>
      <c r="AZ52" s="45"/>
    </row>
    <row r="53" spans="1:60" s="11" customFormat="1">
      <c r="A53" s="26">
        <v>7</v>
      </c>
      <c r="B53" s="26"/>
      <c r="C53" s="7" t="s">
        <v>2</v>
      </c>
      <c r="D53" s="32">
        <v>4.4103443999999996</v>
      </c>
      <c r="E53" s="32">
        <v>38.718722</v>
      </c>
      <c r="F53" s="32">
        <v>33.165143</v>
      </c>
      <c r="G53" s="32">
        <v>7.4012833000000002</v>
      </c>
      <c r="H53" s="32"/>
      <c r="I53" s="66">
        <v>0.22316459999999999</v>
      </c>
      <c r="J53" s="32">
        <v>8.7790736999999996</v>
      </c>
      <c r="K53" s="38"/>
      <c r="L53" s="39">
        <f t="shared" ref="L53:L56" si="11">LN(I53)</f>
        <v>-1.4998456632041699</v>
      </c>
      <c r="M53" s="39">
        <f t="shared" ref="M53:M56" si="12">LN(J53)</f>
        <v>2.1723709009424366</v>
      </c>
      <c r="N53" s="10"/>
      <c r="O53" s="40">
        <v>3.1290856821279945E-3</v>
      </c>
      <c r="P53" s="40">
        <v>6.7948655971477728E-3</v>
      </c>
      <c r="Q53" s="9"/>
      <c r="R53" s="56"/>
      <c r="S53" s="56"/>
      <c r="U53" s="9"/>
      <c r="W53" s="43"/>
      <c r="Z53" s="43"/>
      <c r="AC53" s="43"/>
    </row>
    <row r="54" spans="1:60" s="11" customFormat="1">
      <c r="A54" s="26">
        <v>7</v>
      </c>
      <c r="B54" s="26"/>
      <c r="C54" s="7" t="s">
        <v>3</v>
      </c>
      <c r="D54" s="32">
        <v>4.1978454999999997</v>
      </c>
      <c r="E54" s="32">
        <v>36.831316999999999</v>
      </c>
      <c r="F54" s="32">
        <v>32.179017999999999</v>
      </c>
      <c r="G54" s="32">
        <v>7.1791001999999997</v>
      </c>
      <c r="H54" s="32"/>
      <c r="I54" s="66">
        <v>0.22309888</v>
      </c>
      <c r="J54" s="32">
        <v>8.7738644000000008</v>
      </c>
      <c r="K54" s="38"/>
      <c r="L54" s="39">
        <f t="shared" si="11"/>
        <v>-1.5001401977265785</v>
      </c>
      <c r="M54" s="39">
        <f t="shared" si="12"/>
        <v>2.171777347871918</v>
      </c>
      <c r="N54" s="10"/>
      <c r="O54" s="47">
        <f>ABS(O53/O52)</f>
        <v>6.2399865196705179E-3</v>
      </c>
      <c r="P54" s="47">
        <f>ABS(P53/P52)</f>
        <v>2.6243126666878904E-3</v>
      </c>
      <c r="Q54" s="9"/>
      <c r="R54" s="56"/>
      <c r="S54" s="56"/>
      <c r="U54" s="9"/>
      <c r="W54" s="48"/>
      <c r="X54" s="48"/>
      <c r="Z54" s="48"/>
      <c r="AA54" s="48"/>
      <c r="AC54" s="48"/>
      <c r="AD54" s="48"/>
      <c r="AK54" s="48"/>
      <c r="AL54" s="48"/>
      <c r="AP54" s="49"/>
      <c r="AY54" s="43"/>
      <c r="AZ54" s="43"/>
    </row>
    <row r="55" spans="1:60" s="11" customFormat="1">
      <c r="A55" s="26">
        <v>7</v>
      </c>
      <c r="B55" s="26"/>
      <c r="C55" s="7" t="s">
        <v>4</v>
      </c>
      <c r="D55" s="32">
        <v>3.8216180999999998</v>
      </c>
      <c r="E55" s="32">
        <v>33.500072000000003</v>
      </c>
      <c r="F55" s="32">
        <v>29.839471</v>
      </c>
      <c r="G55" s="32">
        <v>6.6541531000000003</v>
      </c>
      <c r="H55" s="32"/>
      <c r="I55" s="66">
        <v>0.22299833999999999</v>
      </c>
      <c r="J55" s="32">
        <v>8.7659348999999995</v>
      </c>
      <c r="K55" s="38"/>
      <c r="L55" s="39">
        <f t="shared" si="11"/>
        <v>-1.500590951495913</v>
      </c>
      <c r="M55" s="39">
        <f t="shared" si="12"/>
        <v>2.1708731755487811</v>
      </c>
      <c r="N55" s="10"/>
      <c r="O55" s="50"/>
      <c r="P55" s="50"/>
      <c r="Q55" s="9"/>
      <c r="R55" s="56"/>
      <c r="S55" s="56"/>
      <c r="U55" s="9"/>
      <c r="W55" s="51"/>
      <c r="X55" s="51"/>
      <c r="Z55" s="51"/>
      <c r="AA55" s="51"/>
      <c r="AC55" s="51"/>
      <c r="AD55" s="51"/>
      <c r="AI55" s="52"/>
      <c r="AJ55" s="52"/>
      <c r="AK55" s="53"/>
      <c r="AL55" s="53"/>
      <c r="AM55" s="53"/>
      <c r="AN55" s="53"/>
      <c r="AO55" s="53"/>
    </row>
    <row r="56" spans="1:60" s="11" customFormat="1">
      <c r="A56" s="26">
        <v>7</v>
      </c>
      <c r="B56" s="26"/>
      <c r="C56" s="7" t="s">
        <v>5</v>
      </c>
      <c r="D56" s="32">
        <v>3.4355150000000001</v>
      </c>
      <c r="E56" s="32">
        <v>30.081710999999999</v>
      </c>
      <c r="F56" s="32">
        <v>27.281027999999999</v>
      </c>
      <c r="G56" s="32">
        <v>6.0801141999999997</v>
      </c>
      <c r="H56" s="32"/>
      <c r="I56" s="66">
        <v>0.22286974000000001</v>
      </c>
      <c r="J56" s="32">
        <v>8.7561008999999999</v>
      </c>
      <c r="K56" s="54"/>
      <c r="L56" s="39">
        <f t="shared" si="11"/>
        <v>-1.5011678037503557</v>
      </c>
      <c r="M56" s="39">
        <f t="shared" si="12"/>
        <v>2.1697507031209455</v>
      </c>
      <c r="N56" s="10"/>
      <c r="Q56" s="9"/>
      <c r="R56" s="56"/>
      <c r="S56" s="56"/>
      <c r="U56" s="9"/>
      <c r="W56" s="51"/>
      <c r="X56" s="51"/>
      <c r="Z56" s="51"/>
      <c r="AA56" s="51"/>
      <c r="AC56" s="51"/>
      <c r="AD56" s="51"/>
      <c r="AI56" s="52"/>
      <c r="AJ56" s="52"/>
      <c r="AK56" s="53"/>
      <c r="AL56" s="53"/>
      <c r="AM56" s="53"/>
      <c r="AN56" s="53"/>
      <c r="AO56" s="53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</row>
    <row r="57" spans="1:60" s="11" customFormat="1">
      <c r="A57" s="6"/>
      <c r="B57" s="6"/>
      <c r="C57" s="7"/>
      <c r="D57" s="36"/>
      <c r="E57" s="36"/>
      <c r="F57" s="36"/>
      <c r="G57" s="36"/>
      <c r="H57" s="36"/>
      <c r="I57" s="55"/>
      <c r="J57" s="55"/>
      <c r="K57" s="9"/>
      <c r="L57" s="9"/>
      <c r="M57" s="9"/>
      <c r="N57" s="9"/>
      <c r="O57" s="9"/>
      <c r="P57" s="9"/>
      <c r="Q57" s="9"/>
      <c r="R57" s="56"/>
      <c r="S57" s="56"/>
      <c r="U57" s="9"/>
    </row>
    <row r="58" spans="1:60" s="11" customFormat="1">
      <c r="A58" s="26">
        <v>8</v>
      </c>
      <c r="B58" s="31">
        <v>43790</v>
      </c>
      <c r="C58" s="26" t="s">
        <v>0</v>
      </c>
      <c r="D58" s="32">
        <v>8.3190320999999997E-4</v>
      </c>
      <c r="E58" s="32">
        <v>5.2376452E-3</v>
      </c>
      <c r="F58" s="32">
        <v>6.7658989000000003E-4</v>
      </c>
      <c r="G58" s="32">
        <v>1.7480497999999999E-4</v>
      </c>
      <c r="H58" s="32"/>
      <c r="I58" s="32"/>
      <c r="J58" s="32"/>
      <c r="K58" s="9"/>
      <c r="L58" s="9"/>
      <c r="M58" s="9"/>
      <c r="N58" s="10"/>
      <c r="O58" s="9"/>
      <c r="P58" s="9"/>
      <c r="Q58" s="9"/>
      <c r="R58" s="64"/>
      <c r="S58" s="65"/>
      <c r="U58" s="9"/>
    </row>
    <row r="59" spans="1:60" s="11" customFormat="1">
      <c r="A59" s="26">
        <v>8</v>
      </c>
      <c r="B59" s="26"/>
      <c r="C59" s="7" t="s">
        <v>1</v>
      </c>
      <c r="D59" s="32">
        <v>4.4294878000000004</v>
      </c>
      <c r="E59" s="32">
        <v>38.906930000000003</v>
      </c>
      <c r="F59" s="32">
        <v>32.289251999999998</v>
      </c>
      <c r="G59" s="32">
        <v>7.2076310000000001</v>
      </c>
      <c r="H59" s="32"/>
      <c r="I59" s="66">
        <v>0.22322079</v>
      </c>
      <c r="J59" s="32">
        <v>8.7836215000000006</v>
      </c>
      <c r="K59" s="38"/>
      <c r="L59" s="39">
        <f>LN(I59)</f>
        <v>-1.499593907651432</v>
      </c>
      <c r="M59" s="39">
        <f>LN(J59)</f>
        <v>2.1728887941302255</v>
      </c>
      <c r="N59" s="10"/>
      <c r="O59" s="40">
        <f t="array" ref="O59:P60">LINEST(L59:L63,M59:M63,TRUE,TRUE)</f>
        <v>0.49838828960925646</v>
      </c>
      <c r="P59" s="40">
        <v>-2.5825304524661945</v>
      </c>
      <c r="Q59" s="9"/>
      <c r="R59" s="41">
        <f>EXP(P59)*$R$4^O59</f>
        <v>0.21803156753417502</v>
      </c>
      <c r="S59" s="41">
        <f>R59*SQRT(P60^2+(LN($R$4))^2*O60^2+(O59/$R$4)^2*$S$4^2-2*LN($R$4)*AVERAGE(M59:M63)*O60^2)</f>
        <v>2.9024389690607788E-5</v>
      </c>
      <c r="U59" s="9"/>
      <c r="AL59" s="42"/>
      <c r="AM59" s="43"/>
      <c r="AN59" s="43"/>
      <c r="AO59" s="43"/>
      <c r="AQ59" s="44"/>
      <c r="AR59" s="45"/>
      <c r="AS59" s="45"/>
      <c r="AT59" s="45"/>
      <c r="AU59" s="45"/>
      <c r="AV59" s="45"/>
      <c r="AW59" s="45"/>
      <c r="AX59" s="45"/>
      <c r="AY59" s="45"/>
      <c r="AZ59" s="45"/>
    </row>
    <row r="60" spans="1:60" s="11" customFormat="1">
      <c r="A60" s="26">
        <v>8</v>
      </c>
      <c r="B60" s="26"/>
      <c r="C60" s="7" t="s">
        <v>2</v>
      </c>
      <c r="D60" s="32">
        <v>4.3879714999999999</v>
      </c>
      <c r="E60" s="32">
        <v>38.526927000000001</v>
      </c>
      <c r="F60" s="32">
        <v>32.890562000000003</v>
      </c>
      <c r="G60" s="32">
        <v>7.3404752999999996</v>
      </c>
      <c r="H60" s="32"/>
      <c r="I60" s="66">
        <v>0.22317876</v>
      </c>
      <c r="J60" s="32">
        <v>8.7801264999999997</v>
      </c>
      <c r="K60" s="38"/>
      <c r="L60" s="39">
        <f t="shared" ref="L60:L63" si="13">LN(I60)</f>
        <v>-1.4997822142934265</v>
      </c>
      <c r="M60" s="39">
        <f t="shared" ref="M60:M63" si="14">LN(J60)</f>
        <v>2.1724908152881093</v>
      </c>
      <c r="N60" s="10"/>
      <c r="O60" s="40">
        <v>1.9885608108369452E-3</v>
      </c>
      <c r="P60" s="40">
        <v>4.3185553695421815E-3</v>
      </c>
      <c r="Q60" s="9"/>
      <c r="R60" s="56"/>
      <c r="S60" s="56"/>
      <c r="U60" s="9"/>
      <c r="W60" s="43"/>
      <c r="Z60" s="43"/>
      <c r="AC60" s="43"/>
    </row>
    <row r="61" spans="1:60" s="11" customFormat="1">
      <c r="A61" s="26">
        <v>8</v>
      </c>
      <c r="B61" s="26"/>
      <c r="C61" s="7" t="s">
        <v>3</v>
      </c>
      <c r="D61" s="32">
        <v>4.2455857999999997</v>
      </c>
      <c r="E61" s="32">
        <v>37.258716999999997</v>
      </c>
      <c r="F61" s="32">
        <v>32.425725</v>
      </c>
      <c r="G61" s="32">
        <v>7.234972</v>
      </c>
      <c r="H61" s="32"/>
      <c r="I61" s="66">
        <v>0.22312456</v>
      </c>
      <c r="J61" s="32">
        <v>8.7758769999999995</v>
      </c>
      <c r="K61" s="38"/>
      <c r="L61" s="39">
        <f t="shared" si="13"/>
        <v>-1.5000250984389734</v>
      </c>
      <c r="M61" s="39">
        <f t="shared" si="14"/>
        <v>2.1720067073779017</v>
      </c>
      <c r="N61" s="10"/>
      <c r="O61" s="47">
        <f>ABS(O60/O59)</f>
        <v>3.9899830158449459E-3</v>
      </c>
      <c r="P61" s="47">
        <f>ABS(P60/P59)</f>
        <v>1.6722185658713782E-3</v>
      </c>
      <c r="Q61" s="9"/>
      <c r="R61" s="56"/>
      <c r="S61" s="56"/>
      <c r="U61" s="9"/>
      <c r="W61" s="48"/>
      <c r="X61" s="48"/>
      <c r="Z61" s="48"/>
      <c r="AA61" s="48"/>
      <c r="AC61" s="48"/>
      <c r="AD61" s="48"/>
      <c r="AK61" s="48"/>
      <c r="AL61" s="48"/>
      <c r="AP61" s="49"/>
      <c r="AY61" s="43"/>
      <c r="AZ61" s="43"/>
    </row>
    <row r="62" spans="1:60" s="11" customFormat="1">
      <c r="A62" s="26">
        <v>8</v>
      </c>
      <c r="B62" s="26"/>
      <c r="C62" s="7" t="s">
        <v>4</v>
      </c>
      <c r="D62" s="32">
        <v>3.8590499</v>
      </c>
      <c r="E62" s="32">
        <v>33.835019000000003</v>
      </c>
      <c r="F62" s="32">
        <v>30.084119999999999</v>
      </c>
      <c r="G62" s="32">
        <v>6.7093756999999998</v>
      </c>
      <c r="H62" s="32"/>
      <c r="I62" s="66">
        <v>0.22302047</v>
      </c>
      <c r="J62" s="32">
        <v>8.7676967999999995</v>
      </c>
      <c r="K62" s="38"/>
      <c r="L62" s="39">
        <f t="shared" si="13"/>
        <v>-1.5004917180128312</v>
      </c>
      <c r="M62" s="39">
        <f t="shared" si="14"/>
        <v>2.1710741493157766</v>
      </c>
      <c r="N62" s="10"/>
      <c r="O62" s="50"/>
      <c r="P62" s="50"/>
      <c r="Q62" s="9"/>
      <c r="R62" s="56"/>
      <c r="S62" s="56"/>
      <c r="U62" s="9"/>
      <c r="W62" s="51"/>
      <c r="X62" s="51"/>
      <c r="Z62" s="51"/>
      <c r="AA62" s="51"/>
      <c r="AC62" s="51"/>
      <c r="AD62" s="51"/>
      <c r="AI62" s="52"/>
      <c r="AJ62" s="52"/>
      <c r="AK62" s="53"/>
      <c r="AL62" s="53"/>
      <c r="AM62" s="53"/>
      <c r="AN62" s="53"/>
      <c r="AO62" s="53"/>
    </row>
    <row r="63" spans="1:60" s="11" customFormat="1">
      <c r="A63" s="26">
        <v>8</v>
      </c>
      <c r="B63" s="26"/>
      <c r="C63" s="7" t="s">
        <v>5</v>
      </c>
      <c r="D63" s="32">
        <v>3.5132739000000002</v>
      </c>
      <c r="E63" s="32">
        <v>30.771266000000001</v>
      </c>
      <c r="F63" s="32">
        <v>27.813224999999999</v>
      </c>
      <c r="G63" s="32">
        <v>6.1996846999999997</v>
      </c>
      <c r="H63" s="32"/>
      <c r="I63" s="66">
        <v>0.22290415999999999</v>
      </c>
      <c r="J63" s="32">
        <v>8.7585724000000003</v>
      </c>
      <c r="K63" s="54"/>
      <c r="L63" s="39">
        <f t="shared" si="13"/>
        <v>-1.5010133756868538</v>
      </c>
      <c r="M63" s="39">
        <f t="shared" si="14"/>
        <v>2.1700329236310369</v>
      </c>
      <c r="N63" s="10"/>
      <c r="Q63" s="9"/>
      <c r="R63" s="56"/>
      <c r="S63" s="56"/>
      <c r="U63" s="9"/>
      <c r="W63" s="51"/>
      <c r="X63" s="51"/>
      <c r="Z63" s="51"/>
      <c r="AA63" s="51"/>
      <c r="AC63" s="51"/>
      <c r="AD63" s="51"/>
      <c r="AI63" s="52"/>
      <c r="AJ63" s="52"/>
      <c r="AK63" s="53"/>
      <c r="AL63" s="53"/>
      <c r="AM63" s="53"/>
      <c r="AN63" s="53"/>
      <c r="AO63" s="53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</row>
    <row r="64" spans="1:60" s="11" customFormat="1">
      <c r="A64" s="6"/>
      <c r="B64" s="6"/>
      <c r="C64" s="7"/>
      <c r="D64" s="36"/>
      <c r="E64" s="36"/>
      <c r="F64" s="36"/>
      <c r="G64" s="36"/>
      <c r="H64" s="36"/>
      <c r="I64" s="55"/>
      <c r="J64" s="55"/>
      <c r="K64" s="9"/>
      <c r="L64" s="9"/>
      <c r="M64" s="9"/>
      <c r="N64" s="9"/>
      <c r="O64" s="9"/>
      <c r="P64" s="9"/>
      <c r="Q64" s="9"/>
      <c r="R64" s="56"/>
      <c r="S64" s="56"/>
      <c r="U64" s="9"/>
    </row>
    <row r="65" spans="1:60" s="11" customFormat="1">
      <c r="A65" s="26">
        <v>9</v>
      </c>
      <c r="B65" s="31">
        <v>43790</v>
      </c>
      <c r="C65" s="26" t="s">
        <v>0</v>
      </c>
      <c r="D65" s="32">
        <v>8.3190320999999997E-4</v>
      </c>
      <c r="E65" s="32">
        <v>5.2376452E-3</v>
      </c>
      <c r="F65" s="32">
        <v>6.7658989000000003E-4</v>
      </c>
      <c r="G65" s="32">
        <v>1.7480497999999999E-4</v>
      </c>
      <c r="H65" s="32"/>
      <c r="I65" s="32"/>
      <c r="J65" s="32"/>
      <c r="K65" s="9"/>
      <c r="L65" s="9"/>
      <c r="M65" s="9"/>
      <c r="N65" s="10"/>
      <c r="O65" s="9"/>
      <c r="P65" s="9"/>
      <c r="Q65" s="9"/>
      <c r="R65" s="64"/>
      <c r="S65" s="65"/>
      <c r="U65" s="9"/>
    </row>
    <row r="66" spans="1:60" s="11" customFormat="1">
      <c r="A66" s="26">
        <v>9</v>
      </c>
      <c r="B66" s="26"/>
      <c r="C66" s="7" t="s">
        <v>1</v>
      </c>
      <c r="D66" s="32">
        <v>4.3693863000000004</v>
      </c>
      <c r="E66" s="32">
        <v>38.381701999999997</v>
      </c>
      <c r="F66" s="32">
        <v>31.818466999999998</v>
      </c>
      <c r="G66" s="32">
        <v>7.102913</v>
      </c>
      <c r="H66" s="32"/>
      <c r="I66" s="66">
        <v>0.22323243000000001</v>
      </c>
      <c r="J66" s="32">
        <v>8.7842328999999992</v>
      </c>
      <c r="K66" s="38"/>
      <c r="L66" s="39">
        <f>LN(I66)</f>
        <v>-1.4995417633304542</v>
      </c>
      <c r="M66" s="39">
        <f>LN(J66)</f>
        <v>2.1729583985322574</v>
      </c>
      <c r="N66" s="10"/>
      <c r="O66" s="40">
        <f t="array" ref="O66:P67">LINEST(L66:L70,M66:M70,TRUE,TRUE)</f>
        <v>0.50503374371170295</v>
      </c>
      <c r="P66" s="40">
        <v>-2.5969565011737568</v>
      </c>
      <c r="Q66" s="9"/>
      <c r="R66" s="41">
        <f>EXP(P66)*$R$4^O66</f>
        <v>0.21796618392900902</v>
      </c>
      <c r="S66" s="41">
        <f>R66*SQRT(P67^2+(LN($R$4))^2*O67^2+(O66/$R$4)^2*$S$4^2-2*LN($R$4)*AVERAGE(M66:M70)*O67^2)</f>
        <v>4.7451003171674732E-5</v>
      </c>
      <c r="U66" s="9"/>
      <c r="AL66" s="42"/>
      <c r="AM66" s="43"/>
      <c r="AN66" s="43"/>
      <c r="AO66" s="43"/>
      <c r="AQ66" s="44"/>
      <c r="AR66" s="45"/>
      <c r="AS66" s="45"/>
      <c r="AT66" s="45"/>
      <c r="AU66" s="45"/>
      <c r="AV66" s="45"/>
      <c r="AW66" s="45"/>
      <c r="AX66" s="45"/>
      <c r="AY66" s="45"/>
      <c r="AZ66" s="45"/>
    </row>
    <row r="67" spans="1:60" s="11" customFormat="1">
      <c r="A67" s="26">
        <v>9</v>
      </c>
      <c r="B67" s="26"/>
      <c r="C67" s="7" t="s">
        <v>2</v>
      </c>
      <c r="D67" s="32">
        <v>4.3563399</v>
      </c>
      <c r="E67" s="32">
        <v>38.259076</v>
      </c>
      <c r="F67" s="32">
        <v>32.501663999999998</v>
      </c>
      <c r="G67" s="32">
        <v>7.2547546000000001</v>
      </c>
      <c r="H67" s="32"/>
      <c r="I67" s="66">
        <v>0.22321186000000001</v>
      </c>
      <c r="J67" s="32">
        <v>8.7823940999999994</v>
      </c>
      <c r="K67" s="38"/>
      <c r="L67" s="39">
        <f t="shared" ref="L67:L70" si="15">LN(I67)</f>
        <v>-1.4996339136859422</v>
      </c>
      <c r="M67" s="39">
        <f t="shared" ref="M67:M70" si="16">LN(J67)</f>
        <v>2.1727490470151203</v>
      </c>
      <c r="N67" s="10"/>
      <c r="O67" s="40">
        <v>4.2046020147392575E-3</v>
      </c>
      <c r="P67" s="40">
        <v>9.1320242413297573E-3</v>
      </c>
      <c r="Q67" s="9"/>
      <c r="R67" s="56"/>
      <c r="S67" s="56"/>
      <c r="U67" s="9"/>
      <c r="W67" s="43"/>
      <c r="Z67" s="43"/>
      <c r="AC67" s="43"/>
    </row>
    <row r="68" spans="1:60" s="11" customFormat="1">
      <c r="A68" s="26">
        <v>9</v>
      </c>
      <c r="B68" s="26"/>
      <c r="C68" s="7" t="s">
        <v>3</v>
      </c>
      <c r="D68" s="32">
        <v>4.1826483999999997</v>
      </c>
      <c r="E68" s="32">
        <v>36.711112</v>
      </c>
      <c r="F68" s="32">
        <v>31.921403999999999</v>
      </c>
      <c r="G68" s="32">
        <v>7.1228968999999998</v>
      </c>
      <c r="H68" s="32"/>
      <c r="I68" s="66">
        <v>0.22313864999999999</v>
      </c>
      <c r="J68" s="32">
        <v>8.7770013000000002</v>
      </c>
      <c r="K68" s="38"/>
      <c r="L68" s="39">
        <f t="shared" si="15"/>
        <v>-1.4999619518488492</v>
      </c>
      <c r="M68" s="39">
        <f t="shared" si="16"/>
        <v>2.1721348117243595</v>
      </c>
      <c r="N68" s="10"/>
      <c r="O68" s="47">
        <f>ABS(O67/O66)</f>
        <v>8.3253882875981497E-3</v>
      </c>
      <c r="P68" s="47">
        <f>ABS(P67/P66)</f>
        <v>3.5164332699459231E-3</v>
      </c>
      <c r="Q68" s="9"/>
      <c r="R68" s="56"/>
      <c r="S68" s="56"/>
      <c r="U68" s="9"/>
      <c r="W68" s="48"/>
      <c r="X68" s="48"/>
      <c r="Z68" s="48"/>
      <c r="AA68" s="48"/>
      <c r="AC68" s="48"/>
      <c r="AD68" s="48"/>
      <c r="AK68" s="48"/>
      <c r="AL68" s="48"/>
      <c r="AP68" s="49"/>
      <c r="AY68" s="43"/>
      <c r="AZ68" s="43"/>
    </row>
    <row r="69" spans="1:60" s="11" customFormat="1">
      <c r="A69" s="26">
        <v>9</v>
      </c>
      <c r="B69" s="26"/>
      <c r="C69" s="7" t="s">
        <v>4</v>
      </c>
      <c r="D69" s="32">
        <v>3.9208954999999999</v>
      </c>
      <c r="E69" s="32">
        <v>34.388795999999999</v>
      </c>
      <c r="F69" s="32">
        <v>30.446802000000002</v>
      </c>
      <c r="G69" s="32">
        <v>6.7913739</v>
      </c>
      <c r="H69" s="32"/>
      <c r="I69" s="66">
        <v>0.22305711</v>
      </c>
      <c r="J69" s="32">
        <v>8.7706517999999996</v>
      </c>
      <c r="K69" s="38"/>
      <c r="L69" s="39">
        <f t="shared" si="15"/>
        <v>-1.5003274416549723</v>
      </c>
      <c r="M69" s="39">
        <f t="shared" si="16"/>
        <v>2.171411125173123</v>
      </c>
      <c r="N69" s="10"/>
      <c r="O69" s="50"/>
      <c r="P69" s="50"/>
      <c r="Q69" s="9"/>
      <c r="R69" s="56"/>
      <c r="S69" s="56"/>
      <c r="U69" s="9"/>
      <c r="W69" s="51"/>
      <c r="X69" s="51"/>
      <c r="Z69" s="51"/>
      <c r="AA69" s="51"/>
      <c r="AC69" s="51"/>
      <c r="AD69" s="51"/>
      <c r="AI69" s="52"/>
      <c r="AJ69" s="52"/>
      <c r="AK69" s="53"/>
      <c r="AL69" s="53"/>
      <c r="AM69" s="53"/>
      <c r="AN69" s="53"/>
      <c r="AO69" s="53"/>
    </row>
    <row r="70" spans="1:60" s="11" customFormat="1">
      <c r="A70" s="26">
        <v>9</v>
      </c>
      <c r="B70" s="26"/>
      <c r="C70" s="7" t="s">
        <v>5</v>
      </c>
      <c r="D70" s="32">
        <v>3.4982487</v>
      </c>
      <c r="E70" s="32">
        <v>30.648008999999998</v>
      </c>
      <c r="F70" s="32">
        <v>27.642156</v>
      </c>
      <c r="G70" s="32">
        <v>6.1624093000000002</v>
      </c>
      <c r="H70" s="32"/>
      <c r="I70" s="66">
        <v>0.22293510999999999</v>
      </c>
      <c r="J70" s="32">
        <v>8.7609466000000005</v>
      </c>
      <c r="K70" s="54"/>
      <c r="L70" s="39">
        <f t="shared" si="15"/>
        <v>-1.5008745364139036</v>
      </c>
      <c r="M70" s="39">
        <f t="shared" si="16"/>
        <v>2.1703039584710386</v>
      </c>
      <c r="N70" s="10"/>
      <c r="Q70" s="9"/>
      <c r="R70" s="56"/>
      <c r="S70" s="56"/>
      <c r="U70" s="9"/>
      <c r="W70" s="51"/>
      <c r="X70" s="51"/>
      <c r="Z70" s="51"/>
      <c r="AA70" s="51"/>
      <c r="AC70" s="51"/>
      <c r="AD70" s="51"/>
      <c r="AI70" s="52"/>
      <c r="AJ70" s="52"/>
      <c r="AK70" s="53"/>
      <c r="AL70" s="53"/>
      <c r="AM70" s="53"/>
      <c r="AN70" s="53"/>
      <c r="AO70" s="53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</row>
    <row r="71" spans="1:60" s="11" customFormat="1">
      <c r="A71" s="6"/>
      <c r="B71" s="6"/>
      <c r="C71" s="7"/>
      <c r="D71" s="36"/>
      <c r="E71" s="36"/>
      <c r="F71" s="36"/>
      <c r="G71" s="36"/>
      <c r="H71" s="36"/>
      <c r="I71" s="55"/>
      <c r="J71" s="55"/>
      <c r="K71" s="9"/>
      <c r="L71" s="9"/>
      <c r="M71" s="9"/>
      <c r="N71" s="9"/>
      <c r="O71" s="9"/>
      <c r="P71" s="9"/>
      <c r="Q71" s="9"/>
      <c r="R71" s="56"/>
      <c r="S71" s="56"/>
      <c r="U71" s="9"/>
    </row>
    <row r="72" spans="1:60" s="11" customFormat="1">
      <c r="A72" s="26">
        <v>10</v>
      </c>
      <c r="B72" s="31">
        <v>43790</v>
      </c>
      <c r="C72" s="26" t="s">
        <v>0</v>
      </c>
      <c r="D72" s="32">
        <v>8.3190320999999997E-4</v>
      </c>
      <c r="E72" s="32">
        <v>5.2376452E-3</v>
      </c>
      <c r="F72" s="32">
        <v>6.0853214000000004E-4</v>
      </c>
      <c r="G72" s="32">
        <v>1.4848786E-4</v>
      </c>
      <c r="H72" s="32"/>
      <c r="I72" s="57"/>
      <c r="J72" s="57"/>
      <c r="K72" s="9"/>
      <c r="L72" s="9"/>
      <c r="M72" s="9"/>
      <c r="N72" s="10"/>
      <c r="O72" s="9"/>
      <c r="P72" s="9"/>
      <c r="Q72" s="9"/>
      <c r="R72" s="64"/>
      <c r="S72" s="65"/>
      <c r="U72" s="9"/>
    </row>
    <row r="73" spans="1:60" s="11" customFormat="1">
      <c r="A73" s="26">
        <v>10</v>
      </c>
      <c r="B73" s="26"/>
      <c r="C73" s="7" t="s">
        <v>1</v>
      </c>
      <c r="D73" s="32">
        <f>E73/J73</f>
        <v>4.0949026564944191</v>
      </c>
      <c r="E73" s="66">
        <v>35.936041000000003</v>
      </c>
      <c r="F73" s="32">
        <v>31.087764</v>
      </c>
      <c r="G73" s="66">
        <v>6.9361065999999996</v>
      </c>
      <c r="H73" s="66"/>
      <c r="I73" s="66">
        <v>0.22311378000000001</v>
      </c>
      <c r="J73" s="32">
        <v>8.7757985999999999</v>
      </c>
      <c r="K73" s="38"/>
      <c r="L73" s="39">
        <f>LN(I73)</f>
        <v>-1.500073413426888</v>
      </c>
      <c r="M73" s="39">
        <f>LN(J73)</f>
        <v>2.1719977737579113</v>
      </c>
      <c r="N73" s="10"/>
      <c r="O73" s="40">
        <f t="array" ref="O73:P74">LINEST(L73:L77,M73:M77,TRUE,TRUE)</f>
        <v>0.50083132368139693</v>
      </c>
      <c r="P73" s="40">
        <v>-2.5878693830505339</v>
      </c>
      <c r="Q73" s="9"/>
      <c r="R73" s="41">
        <f>EXP(P73)*$R$4^O73</f>
        <v>0.21799977715177662</v>
      </c>
      <c r="S73" s="41">
        <f>R73*SQRT(P74^2+(LN($R$4))^2*O74^2+(O73/$R$4)^2*$S$4^2-2*LN($R$4)*AVERAGE(M73:M77)*O74^2)</f>
        <v>4.5019520239412033E-5</v>
      </c>
      <c r="U73" s="9"/>
      <c r="AL73" s="42"/>
      <c r="AM73" s="43"/>
      <c r="AN73" s="43"/>
      <c r="AO73" s="43"/>
      <c r="AQ73" s="44"/>
      <c r="AR73" s="45"/>
      <c r="AS73" s="45"/>
      <c r="AT73" s="45"/>
      <c r="AU73" s="45"/>
      <c r="AV73" s="45"/>
      <c r="AW73" s="45"/>
      <c r="AX73" s="45"/>
      <c r="AY73" s="45"/>
      <c r="AZ73" s="45"/>
    </row>
    <row r="74" spans="1:60" s="11" customFormat="1">
      <c r="A74" s="26">
        <v>10</v>
      </c>
      <c r="B74" s="26"/>
      <c r="C74" s="7" t="s">
        <v>2</v>
      </c>
      <c r="D74" s="32">
        <f>E74/J74</f>
        <v>3.9977063094614986</v>
      </c>
      <c r="E74" s="32">
        <v>35.069181</v>
      </c>
      <c r="F74" s="32">
        <v>30.704073000000001</v>
      </c>
      <c r="G74" s="32">
        <v>6.8491983999999997</v>
      </c>
      <c r="H74" s="32"/>
      <c r="I74" s="66">
        <v>0.22307125999999999</v>
      </c>
      <c r="J74" s="32">
        <v>8.7723255000000009</v>
      </c>
      <c r="K74" s="38"/>
      <c r="L74" s="39">
        <f t="shared" ref="L74:L77" si="17">LN(I74)</f>
        <v>-1.5002640069982403</v>
      </c>
      <c r="M74" s="39">
        <f t="shared" ref="M74:M77" si="18">LN(J74)</f>
        <v>2.1716019365703514</v>
      </c>
      <c r="N74" s="10"/>
      <c r="O74" s="40">
        <v>4.0719551996195201E-3</v>
      </c>
      <c r="P74" s="40">
        <v>8.8378452865540916E-3</v>
      </c>
      <c r="Q74" s="9"/>
      <c r="R74" s="56"/>
      <c r="S74" s="56"/>
      <c r="U74" s="9"/>
      <c r="W74" s="43"/>
      <c r="Z74" s="43"/>
      <c r="AC74" s="43"/>
    </row>
    <row r="75" spans="1:60" s="11" customFormat="1">
      <c r="A75" s="26">
        <v>10</v>
      </c>
      <c r="B75" s="26"/>
      <c r="C75" s="7" t="s">
        <v>3</v>
      </c>
      <c r="D75" s="32">
        <f>E75/J75</f>
        <v>3.7271966194308326</v>
      </c>
      <c r="E75" s="32">
        <v>32.662033000000001</v>
      </c>
      <c r="F75" s="32">
        <v>29.190123</v>
      </c>
      <c r="G75" s="32">
        <v>6.5081346</v>
      </c>
      <c r="H75" s="32"/>
      <c r="I75" s="66">
        <v>0.22295681000000001</v>
      </c>
      <c r="J75" s="32">
        <v>8.7631633999999998</v>
      </c>
      <c r="K75" s="38"/>
      <c r="L75" s="39">
        <f t="shared" si="17"/>
        <v>-1.5007772034099005</v>
      </c>
      <c r="M75" s="39">
        <f t="shared" si="18"/>
        <v>2.1705569584820887</v>
      </c>
      <c r="N75" s="10"/>
      <c r="O75" s="47">
        <f>ABS(O74/O73)</f>
        <v>8.130392423717268E-3</v>
      </c>
      <c r="P75" s="47">
        <f>ABS(P74/P73)</f>
        <v>3.4151048520602682E-3</v>
      </c>
      <c r="Q75" s="9"/>
      <c r="R75" s="56"/>
      <c r="S75" s="56"/>
      <c r="U75" s="9"/>
      <c r="W75" s="48"/>
      <c r="X75" s="48"/>
      <c r="Z75" s="48"/>
      <c r="AA75" s="48"/>
      <c r="AC75" s="48"/>
      <c r="AD75" s="48"/>
      <c r="AK75" s="48"/>
      <c r="AL75" s="48"/>
      <c r="AP75" s="49"/>
      <c r="AY75" s="43"/>
      <c r="AZ75" s="43"/>
    </row>
    <row r="76" spans="1:60" s="11" customFormat="1">
      <c r="A76" s="26">
        <v>10</v>
      </c>
      <c r="B76" s="26"/>
      <c r="C76" s="7" t="s">
        <v>4</v>
      </c>
      <c r="D76" s="32">
        <f>E76/J76</f>
        <v>3.2564365047233794</v>
      </c>
      <c r="E76" s="32">
        <v>28.507698999999999</v>
      </c>
      <c r="F76" s="32">
        <v>25.877320000000001</v>
      </c>
      <c r="G76" s="32">
        <v>5.7666088999999996</v>
      </c>
      <c r="H76" s="32"/>
      <c r="I76" s="66">
        <v>0.22284393999999999</v>
      </c>
      <c r="J76" s="32">
        <v>8.7542621999999994</v>
      </c>
      <c r="K76" s="38"/>
      <c r="L76" s="39">
        <f t="shared" si="17"/>
        <v>-1.5012835731385821</v>
      </c>
      <c r="M76" s="39">
        <f t="shared" si="18"/>
        <v>2.1695406903420835</v>
      </c>
      <c r="N76" s="10"/>
      <c r="O76" s="50"/>
      <c r="P76" s="50"/>
      <c r="Q76" s="9"/>
      <c r="R76" s="56"/>
      <c r="S76" s="56"/>
      <c r="U76" s="9"/>
      <c r="W76" s="51"/>
      <c r="X76" s="51"/>
      <c r="Z76" s="51"/>
      <c r="AA76" s="51"/>
      <c r="AC76" s="51"/>
      <c r="AD76" s="51"/>
      <c r="AI76" s="52"/>
      <c r="AJ76" s="52"/>
      <c r="AK76" s="53"/>
      <c r="AL76" s="53"/>
      <c r="AM76" s="53"/>
      <c r="AN76" s="53"/>
      <c r="AO76" s="53"/>
    </row>
    <row r="77" spans="1:60" s="11" customFormat="1">
      <c r="A77" s="26">
        <v>10</v>
      </c>
      <c r="B77" s="26"/>
      <c r="C77" s="7" t="s">
        <v>5</v>
      </c>
      <c r="D77" s="32">
        <f>E77/J77</f>
        <v>2.9559738681774879</v>
      </c>
      <c r="E77" s="32">
        <v>25.847639999999998</v>
      </c>
      <c r="F77" s="32">
        <v>23.802871</v>
      </c>
      <c r="G77" s="32">
        <v>5.3011489000000003</v>
      </c>
      <c r="H77" s="32"/>
      <c r="I77" s="66">
        <v>0.22271042999999999</v>
      </c>
      <c r="J77" s="32">
        <v>8.7442045000000004</v>
      </c>
      <c r="K77" s="54"/>
      <c r="L77" s="39">
        <f t="shared" si="17"/>
        <v>-1.5018828715092654</v>
      </c>
      <c r="M77" s="39">
        <f t="shared" si="18"/>
        <v>2.1683911380664456</v>
      </c>
      <c r="N77" s="10"/>
      <c r="Q77" s="9"/>
      <c r="R77" s="56"/>
      <c r="S77" s="56"/>
      <c r="U77" s="9"/>
      <c r="W77" s="51"/>
      <c r="X77" s="51"/>
      <c r="Z77" s="51"/>
      <c r="AA77" s="51"/>
      <c r="AC77" s="51"/>
      <c r="AD77" s="51"/>
      <c r="AI77" s="52"/>
      <c r="AJ77" s="52"/>
      <c r="AK77" s="53"/>
      <c r="AL77" s="53"/>
      <c r="AM77" s="53"/>
      <c r="AN77" s="53"/>
      <c r="AO77" s="53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</row>
    <row r="78" spans="1:60" s="11" customFormat="1">
      <c r="A78" s="6"/>
      <c r="B78" s="6"/>
      <c r="C78" s="7"/>
      <c r="D78" s="36"/>
      <c r="E78" s="36"/>
      <c r="F78" s="36"/>
      <c r="G78" s="36"/>
      <c r="H78" s="36"/>
      <c r="I78" s="55"/>
      <c r="J78" s="55"/>
      <c r="K78" s="9"/>
      <c r="L78" s="9"/>
      <c r="M78" s="9"/>
      <c r="N78" s="9"/>
      <c r="O78" s="9"/>
      <c r="P78" s="9"/>
      <c r="Q78" s="9"/>
      <c r="R78" s="56"/>
      <c r="S78" s="56"/>
      <c r="U78" s="9"/>
    </row>
    <row r="79" spans="1:60" s="11" customFormat="1">
      <c r="A79" s="26">
        <v>11</v>
      </c>
      <c r="B79" s="31">
        <v>43790</v>
      </c>
      <c r="C79" s="26" t="s">
        <v>0</v>
      </c>
      <c r="D79" s="32">
        <v>8.3190320999999997E-4</v>
      </c>
      <c r="E79" s="32">
        <v>5.2376452E-3</v>
      </c>
      <c r="F79" s="32">
        <v>6.0853214000000004E-4</v>
      </c>
      <c r="G79" s="66">
        <v>1.4848786E-4</v>
      </c>
      <c r="H79" s="66"/>
      <c r="I79" s="32"/>
      <c r="J79" s="32"/>
      <c r="K79" s="9"/>
      <c r="L79" s="9"/>
      <c r="M79" s="9"/>
      <c r="N79" s="10"/>
      <c r="O79" s="9"/>
      <c r="P79" s="9"/>
      <c r="Q79" s="9"/>
      <c r="R79" s="64"/>
      <c r="S79" s="65"/>
      <c r="U79" s="9"/>
    </row>
    <row r="80" spans="1:60" s="11" customFormat="1">
      <c r="A80" s="26">
        <v>11</v>
      </c>
      <c r="B80" s="26"/>
      <c r="C80" s="7" t="s">
        <v>1</v>
      </c>
      <c r="D80" s="32">
        <f>E80/J80</f>
        <v>4.1847600610696301</v>
      </c>
      <c r="E80" s="32">
        <v>36.74306</v>
      </c>
      <c r="F80" s="32">
        <v>31.455667999999999</v>
      </c>
      <c r="G80" s="32">
        <v>7.0200826000000003</v>
      </c>
      <c r="H80" s="32"/>
      <c r="I80" s="66">
        <v>0.22317387</v>
      </c>
      <c r="J80" s="32">
        <v>8.7802071000000002</v>
      </c>
      <c r="K80" s="38"/>
      <c r="L80" s="39">
        <f>LN(I80)</f>
        <v>-1.4998041252206691</v>
      </c>
      <c r="M80" s="39">
        <f>LN(J80)</f>
        <v>2.1724999950681565</v>
      </c>
      <c r="N80" s="10"/>
      <c r="O80" s="40">
        <f t="array" ref="O80:P81">LINEST(L80:L84,M80:M84,TRUE,TRUE)</f>
        <v>0.49909247104712368</v>
      </c>
      <c r="P80" s="40">
        <v>-2.5840824159553373</v>
      </c>
      <c r="Q80" s="9"/>
      <c r="R80" s="41">
        <f>EXP(P80)*$R$4^O80</f>
        <v>0.21801955483570096</v>
      </c>
      <c r="S80" s="41">
        <f>R80*SQRT(P81^2+(LN($R$4))^2*O81^2+(O80/$R$4)^2*$S$4^2-2*LN($R$4)*AVERAGE(M80:M84)*O81^2)</f>
        <v>2.365076426129296E-5</v>
      </c>
      <c r="U80" s="9"/>
      <c r="AL80" s="42"/>
      <c r="AM80" s="43"/>
      <c r="AN80" s="43"/>
      <c r="AO80" s="43"/>
      <c r="AQ80" s="44"/>
      <c r="AR80" s="45"/>
      <c r="AS80" s="45"/>
      <c r="AT80" s="45"/>
      <c r="AU80" s="45"/>
      <c r="AV80" s="45"/>
      <c r="AW80" s="45"/>
      <c r="AX80" s="45"/>
      <c r="AY80" s="45"/>
      <c r="AZ80" s="45"/>
    </row>
    <row r="81" spans="1:60" s="11" customFormat="1">
      <c r="A81" s="26">
        <v>11</v>
      </c>
      <c r="B81" s="26"/>
      <c r="C81" s="7" t="s">
        <v>2</v>
      </c>
      <c r="D81" s="32">
        <f>E81/J81</f>
        <v>4.0391469301585063</v>
      </c>
      <c r="E81" s="32">
        <v>35.447567999999997</v>
      </c>
      <c r="F81" s="32">
        <v>30.828081000000001</v>
      </c>
      <c r="G81" s="32">
        <v>6.8783602000000004</v>
      </c>
      <c r="H81" s="32"/>
      <c r="I81" s="66">
        <v>0.22311998999999999</v>
      </c>
      <c r="J81" s="32">
        <v>8.7760035999999992</v>
      </c>
      <c r="K81" s="38"/>
      <c r="L81" s="39">
        <f t="shared" ref="L81:L84" si="19">LN(I81)</f>
        <v>-1.500045580481836</v>
      </c>
      <c r="M81" s="39">
        <f t="shared" ref="M81:M84" si="20">LN(J81)</f>
        <v>2.1720211331825077</v>
      </c>
      <c r="N81" s="10"/>
      <c r="O81" s="40">
        <v>1.081857322857228E-3</v>
      </c>
      <c r="P81" s="40">
        <v>2.3486375743488799E-3</v>
      </c>
      <c r="Q81" s="9"/>
      <c r="R81" s="56"/>
      <c r="S81" s="56"/>
      <c r="U81" s="9"/>
      <c r="W81" s="43"/>
      <c r="Z81" s="43"/>
      <c r="AC81" s="43"/>
    </row>
    <row r="82" spans="1:60" s="11" customFormat="1">
      <c r="A82" s="26">
        <v>11</v>
      </c>
      <c r="B82" s="26"/>
      <c r="C82" s="7" t="s">
        <v>3</v>
      </c>
      <c r="D82" s="32">
        <f>E82/J82</f>
        <v>3.7360798284472962</v>
      </c>
      <c r="E82" s="32">
        <v>32.756421000000003</v>
      </c>
      <c r="F82" s="32">
        <v>29.082958000000001</v>
      </c>
      <c r="G82" s="32">
        <v>6.4859289999999996</v>
      </c>
      <c r="H82" s="32"/>
      <c r="I82" s="66">
        <v>0.22301478999999999</v>
      </c>
      <c r="J82" s="32">
        <v>8.7675912999999994</v>
      </c>
      <c r="K82" s="38"/>
      <c r="L82" s="39">
        <f t="shared" si="19"/>
        <v>-1.5005171868513274</v>
      </c>
      <c r="M82" s="39">
        <f t="shared" si="20"/>
        <v>2.1710621164367732</v>
      </c>
      <c r="N82" s="10"/>
      <c r="O82" s="47">
        <f>ABS(O81/O80)</f>
        <v>2.1676490542673009E-3</v>
      </c>
      <c r="P82" s="47">
        <f>ABS(P81/P80)</f>
        <v>9.0888648126982697E-4</v>
      </c>
      <c r="Q82" s="9"/>
      <c r="R82" s="56"/>
      <c r="S82" s="56"/>
      <c r="U82" s="9"/>
      <c r="W82" s="48"/>
      <c r="X82" s="48"/>
      <c r="Z82" s="48"/>
      <c r="AA82" s="48"/>
      <c r="AC82" s="48"/>
      <c r="AD82" s="48"/>
      <c r="AK82" s="48"/>
      <c r="AL82" s="48"/>
      <c r="AP82" s="49"/>
      <c r="AY82" s="43"/>
      <c r="AZ82" s="43"/>
    </row>
    <row r="83" spans="1:60" s="11" customFormat="1">
      <c r="A83" s="26">
        <v>11</v>
      </c>
      <c r="B83" s="26"/>
      <c r="C83" s="7" t="s">
        <v>4</v>
      </c>
      <c r="D83" s="32">
        <f>E83/J83</f>
        <v>3.3438112025225073</v>
      </c>
      <c r="E83" s="32">
        <v>29.286850000000001</v>
      </c>
      <c r="F83" s="32">
        <v>26.447676999999999</v>
      </c>
      <c r="G83" s="32">
        <v>5.8951454999999999</v>
      </c>
      <c r="H83" s="32"/>
      <c r="I83" s="66">
        <v>0.22289840999999999</v>
      </c>
      <c r="J83" s="32">
        <v>8.7585238000000007</v>
      </c>
      <c r="K83" s="38"/>
      <c r="L83" s="39">
        <f t="shared" si="19"/>
        <v>-1.5010391718593625</v>
      </c>
      <c r="M83" s="39">
        <f t="shared" si="20"/>
        <v>2.1700273747661516</v>
      </c>
      <c r="N83" s="10"/>
      <c r="O83" s="50"/>
      <c r="P83" s="50"/>
      <c r="Q83" s="9"/>
      <c r="R83" s="56"/>
      <c r="S83" s="56"/>
      <c r="U83" s="9"/>
      <c r="W83" s="51"/>
      <c r="X83" s="51"/>
      <c r="Z83" s="51"/>
      <c r="AA83" s="51"/>
      <c r="AC83" s="51"/>
      <c r="AD83" s="51"/>
      <c r="AI83" s="52"/>
      <c r="AJ83" s="52"/>
      <c r="AK83" s="53"/>
      <c r="AL83" s="53"/>
      <c r="AM83" s="53"/>
      <c r="AN83" s="53"/>
      <c r="AO83" s="53"/>
    </row>
    <row r="84" spans="1:60" s="11" customFormat="1">
      <c r="A84" s="26">
        <v>11</v>
      </c>
      <c r="B84" s="26"/>
      <c r="C84" s="7" t="s">
        <v>5</v>
      </c>
      <c r="D84" s="32">
        <f>E84/J84</f>
        <v>2.9925937906590305</v>
      </c>
      <c r="E84" s="32">
        <v>26.184899999999999</v>
      </c>
      <c r="F84" s="32">
        <v>23.977871</v>
      </c>
      <c r="G84" s="32">
        <v>5.3420049000000001</v>
      </c>
      <c r="H84" s="32"/>
      <c r="I84" s="66">
        <v>0.22278893999999999</v>
      </c>
      <c r="J84" s="32">
        <v>8.7499012</v>
      </c>
      <c r="K84" s="54"/>
      <c r="L84" s="39">
        <f t="shared" si="19"/>
        <v>-1.5015304130947327</v>
      </c>
      <c r="M84" s="39">
        <f t="shared" si="20"/>
        <v>2.1690424088772029</v>
      </c>
      <c r="N84" s="10"/>
      <c r="Q84" s="9"/>
      <c r="R84" s="56"/>
      <c r="S84" s="56"/>
      <c r="U84" s="9"/>
      <c r="W84" s="51"/>
      <c r="X84" s="51"/>
      <c r="Z84" s="51"/>
      <c r="AA84" s="51"/>
      <c r="AC84" s="51"/>
      <c r="AD84" s="51"/>
      <c r="AI84" s="52"/>
      <c r="AJ84" s="52"/>
      <c r="AK84" s="53"/>
      <c r="AL84" s="53"/>
      <c r="AM84" s="53"/>
      <c r="AN84" s="53"/>
      <c r="AO84" s="53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</row>
    <row r="85" spans="1:60" s="11" customFormat="1">
      <c r="A85" s="6"/>
      <c r="B85" s="6"/>
      <c r="C85" s="7"/>
      <c r="D85" s="36"/>
      <c r="E85" s="36"/>
      <c r="F85" s="36"/>
      <c r="G85" s="36"/>
      <c r="H85" s="36"/>
      <c r="I85" s="55"/>
      <c r="J85" s="55"/>
      <c r="K85" s="9"/>
      <c r="L85" s="9"/>
      <c r="M85" s="9"/>
      <c r="N85" s="9"/>
      <c r="O85" s="9"/>
      <c r="P85" s="9"/>
      <c r="Q85" s="9"/>
      <c r="R85" s="56"/>
      <c r="S85" s="56"/>
      <c r="U85" s="9"/>
    </row>
    <row r="86" spans="1:60" s="11" customFormat="1">
      <c r="A86" s="26">
        <v>12</v>
      </c>
      <c r="B86" s="31">
        <v>43790</v>
      </c>
      <c r="C86" s="26" t="s">
        <v>0</v>
      </c>
      <c r="D86" s="32">
        <v>9.8131460000000005E-4</v>
      </c>
      <c r="E86" s="32">
        <v>8.91254E-3</v>
      </c>
      <c r="F86" s="32">
        <v>6.0853214000000004E-4</v>
      </c>
      <c r="G86" s="32">
        <v>1.4848786E-4</v>
      </c>
      <c r="H86" s="32"/>
      <c r="I86" s="32"/>
      <c r="J86" s="32"/>
      <c r="K86" s="9"/>
      <c r="L86" s="9"/>
      <c r="M86" s="9"/>
      <c r="N86" s="10"/>
      <c r="O86" s="9"/>
      <c r="P86" s="9"/>
      <c r="Q86" s="9"/>
      <c r="R86" s="64"/>
      <c r="S86" s="65"/>
      <c r="U86" s="9"/>
    </row>
    <row r="87" spans="1:60" s="11" customFormat="1">
      <c r="A87" s="26">
        <v>12</v>
      </c>
      <c r="B87" s="26"/>
      <c r="C87" s="7" t="s">
        <v>1</v>
      </c>
      <c r="D87" s="32">
        <f>E87/J87</f>
        <v>4.0937380957862892</v>
      </c>
      <c r="E87" s="32">
        <v>35.951532999999998</v>
      </c>
      <c r="F87" s="32">
        <v>30.633621999999999</v>
      </c>
      <c r="G87" s="32">
        <v>6.8374142999999998</v>
      </c>
      <c r="H87" s="32"/>
      <c r="I87" s="66">
        <v>0.22319966999999999</v>
      </c>
      <c r="J87" s="32">
        <v>8.7820794000000006</v>
      </c>
      <c r="K87" s="38"/>
      <c r="L87" s="39">
        <f>LN(I87)</f>
        <v>-1.4996885269706979</v>
      </c>
      <c r="M87" s="39">
        <f>LN(J87)</f>
        <v>2.1727132133193328</v>
      </c>
      <c r="N87" s="10"/>
      <c r="O87" s="40">
        <f t="array" ref="O87:P88">LINEST(L87:L91,M87:M91,TRUE,TRUE)</f>
        <v>0.50198109207501285</v>
      </c>
      <c r="P87" s="40">
        <v>-2.590352713039568</v>
      </c>
      <c r="Q87" s="9"/>
      <c r="R87" s="41">
        <f>EXP(P87)*$R$4^O87</f>
        <v>0.21799121254989756</v>
      </c>
      <c r="S87" s="41">
        <f>R87*SQRT(P88^2+(LN($R$4))^2*O88^2+(O87/$R$4)^2*$S$4^2-2*LN($R$4)*AVERAGE(M87:M91)*O88^2)</f>
        <v>2.6531169504547819E-5</v>
      </c>
      <c r="U87" s="9"/>
      <c r="AL87" s="42"/>
      <c r="AM87" s="43"/>
      <c r="AN87" s="43"/>
      <c r="AO87" s="43"/>
      <c r="AQ87" s="44"/>
      <c r="AR87" s="45"/>
      <c r="AS87" s="45"/>
      <c r="AT87" s="45"/>
      <c r="AU87" s="45"/>
      <c r="AV87" s="45"/>
      <c r="AW87" s="45"/>
      <c r="AX87" s="45"/>
      <c r="AY87" s="45"/>
      <c r="AZ87" s="45"/>
    </row>
    <row r="88" spans="1:60" s="11" customFormat="1">
      <c r="A88" s="26">
        <v>12</v>
      </c>
      <c r="B88" s="26"/>
      <c r="C88" s="7" t="s">
        <v>2</v>
      </c>
      <c r="D88" s="32">
        <f>E88/J88</f>
        <v>4.007522060674912</v>
      </c>
      <c r="E88" s="32">
        <v>35.176510999999998</v>
      </c>
      <c r="F88" s="32">
        <v>30.515239000000001</v>
      </c>
      <c r="G88" s="32">
        <v>6.8092397</v>
      </c>
      <c r="H88" s="32"/>
      <c r="I88" s="66">
        <v>0.22314228999999999</v>
      </c>
      <c r="J88" s="32">
        <v>8.7776212999999998</v>
      </c>
      <c r="K88" s="38"/>
      <c r="L88" s="39">
        <f t="shared" ref="L88:L91" si="21">LN(I88)</f>
        <v>-1.4999456392543653</v>
      </c>
      <c r="M88" s="39">
        <f t="shared" ref="M88:M91" si="22">LN(J88)</f>
        <v>2.172205448389628</v>
      </c>
      <c r="N88" s="10"/>
      <c r="O88" s="40">
        <v>1.6064551791992892E-3</v>
      </c>
      <c r="P88" s="40">
        <v>3.4878200115649322E-3</v>
      </c>
      <c r="Q88" s="9"/>
      <c r="R88" s="56"/>
      <c r="S88" s="56"/>
      <c r="U88" s="9"/>
      <c r="W88" s="43"/>
      <c r="Z88" s="43"/>
      <c r="AC88" s="43"/>
    </row>
    <row r="89" spans="1:60" s="11" customFormat="1">
      <c r="A89" s="26">
        <v>12</v>
      </c>
      <c r="B89" s="26"/>
      <c r="C89" s="7" t="s">
        <v>3</v>
      </c>
      <c r="D89" s="32">
        <f>E89/J89</f>
        <v>3.6901323165867215</v>
      </c>
      <c r="E89" s="32">
        <v>32.361052999999998</v>
      </c>
      <c r="F89" s="32">
        <v>28.692582000000002</v>
      </c>
      <c r="G89" s="32">
        <v>6.3995616000000002</v>
      </c>
      <c r="H89" s="32"/>
      <c r="I89" s="66">
        <v>0.22303880000000001</v>
      </c>
      <c r="J89" s="32">
        <v>8.7696185999999994</v>
      </c>
      <c r="K89" s="38"/>
      <c r="L89" s="39">
        <f t="shared" si="21"/>
        <v>-1.5004095316253121</v>
      </c>
      <c r="M89" s="39">
        <f t="shared" si="22"/>
        <v>2.1712933162707935</v>
      </c>
      <c r="N89" s="10"/>
      <c r="O89" s="47">
        <f>ABS(O88/O87)</f>
        <v>3.2002304560093489E-3</v>
      </c>
      <c r="P89" s="47">
        <f>ABS(P88/P87)</f>
        <v>1.3464652879152737E-3</v>
      </c>
      <c r="Q89" s="9"/>
      <c r="R89" s="56"/>
      <c r="S89" s="56"/>
      <c r="U89" s="9"/>
      <c r="W89" s="48"/>
      <c r="X89" s="48"/>
      <c r="Z89" s="48"/>
      <c r="AA89" s="48"/>
      <c r="AC89" s="48"/>
      <c r="AD89" s="48"/>
      <c r="AK89" s="48"/>
      <c r="AL89" s="48"/>
      <c r="AP89" s="49"/>
      <c r="AY89" s="43"/>
      <c r="AZ89" s="43"/>
    </row>
    <row r="90" spans="1:60" s="11" customFormat="1">
      <c r="A90" s="26">
        <v>12</v>
      </c>
      <c r="B90" s="26"/>
      <c r="C90" s="7" t="s">
        <v>4</v>
      </c>
      <c r="D90" s="32">
        <f>E90/J90</f>
        <v>3.352650773973</v>
      </c>
      <c r="E90" s="32">
        <v>29.371977999999999</v>
      </c>
      <c r="F90" s="32">
        <v>26.47627</v>
      </c>
      <c r="G90" s="32">
        <v>5.9022711000000001</v>
      </c>
      <c r="H90" s="32"/>
      <c r="I90" s="66">
        <v>0.22292683999999999</v>
      </c>
      <c r="J90" s="32">
        <v>8.7608224000000003</v>
      </c>
      <c r="K90" s="38"/>
      <c r="L90" s="39">
        <f t="shared" si="21"/>
        <v>-1.5009116330982066</v>
      </c>
      <c r="M90" s="39">
        <f t="shared" si="22"/>
        <v>2.1702897818202675</v>
      </c>
      <c r="N90" s="10"/>
      <c r="O90" s="50"/>
      <c r="P90" s="50"/>
      <c r="Q90" s="9"/>
      <c r="R90" s="56"/>
      <c r="S90" s="56"/>
      <c r="U90" s="9"/>
      <c r="W90" s="51"/>
      <c r="X90" s="51"/>
      <c r="Z90" s="51"/>
      <c r="AA90" s="51"/>
      <c r="AC90" s="51"/>
      <c r="AD90" s="51"/>
      <c r="AI90" s="52"/>
      <c r="AJ90" s="52"/>
      <c r="AK90" s="53"/>
      <c r="AL90" s="53"/>
      <c r="AM90" s="53"/>
      <c r="AN90" s="53"/>
      <c r="AO90" s="53"/>
    </row>
    <row r="91" spans="1:60" s="11" customFormat="1">
      <c r="A91" s="26">
        <v>12</v>
      </c>
      <c r="B91" s="26"/>
      <c r="C91" s="7" t="s">
        <v>5</v>
      </c>
      <c r="D91" s="32">
        <f>E91/J91</f>
        <v>2.9968484565301488</v>
      </c>
      <c r="E91" s="32">
        <v>26.224606000000001</v>
      </c>
      <c r="F91" s="32">
        <v>24.017918999999999</v>
      </c>
      <c r="G91" s="32">
        <v>5.3511816000000003</v>
      </c>
      <c r="H91" s="32"/>
      <c r="I91" s="66">
        <v>0.22279953</v>
      </c>
      <c r="J91" s="32">
        <v>8.7507280999999999</v>
      </c>
      <c r="K91" s="54"/>
      <c r="L91" s="39">
        <f t="shared" si="21"/>
        <v>-1.5014828804464935</v>
      </c>
      <c r="M91" s="39">
        <f t="shared" si="22"/>
        <v>2.1691369083362155</v>
      </c>
      <c r="N91" s="10"/>
      <c r="Q91" s="9"/>
      <c r="R91" s="56"/>
      <c r="S91" s="56"/>
      <c r="U91" s="9"/>
      <c r="W91" s="51"/>
      <c r="X91" s="51"/>
      <c r="Z91" s="51"/>
      <c r="AA91" s="51"/>
      <c r="AC91" s="51"/>
      <c r="AD91" s="51"/>
      <c r="AI91" s="52"/>
      <c r="AJ91" s="52"/>
      <c r="AK91" s="53"/>
      <c r="AL91" s="53"/>
      <c r="AM91" s="53"/>
      <c r="AN91" s="53"/>
      <c r="AO91" s="53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</row>
    <row r="92" spans="1:60" s="11" customFormat="1">
      <c r="A92" s="6"/>
      <c r="B92" s="6"/>
      <c r="C92" s="7"/>
      <c r="D92" s="36"/>
      <c r="E92" s="36"/>
      <c r="F92" s="36"/>
      <c r="G92" s="36"/>
      <c r="H92" s="36"/>
      <c r="I92" s="55"/>
      <c r="J92" s="55"/>
      <c r="K92" s="9"/>
      <c r="L92" s="9"/>
      <c r="M92" s="9"/>
      <c r="N92" s="9"/>
      <c r="O92" s="9"/>
      <c r="P92" s="9"/>
      <c r="Q92" s="9"/>
      <c r="R92" s="56"/>
      <c r="S92" s="56"/>
      <c r="U92" s="9"/>
    </row>
    <row r="93" spans="1:60" s="11" customFormat="1">
      <c r="A93" s="26">
        <v>13</v>
      </c>
      <c r="B93" s="31">
        <v>43790</v>
      </c>
      <c r="C93" s="26" t="s">
        <v>0</v>
      </c>
      <c r="D93" s="32">
        <v>9.8131460000000005E-4</v>
      </c>
      <c r="E93" s="32">
        <v>8.91254E-3</v>
      </c>
      <c r="F93" s="32">
        <v>6.0853214000000004E-4</v>
      </c>
      <c r="G93" s="32">
        <v>1.4848786E-4</v>
      </c>
      <c r="H93" s="32"/>
      <c r="I93" s="32"/>
      <c r="J93" s="32"/>
      <c r="K93" s="9"/>
      <c r="L93" s="9"/>
      <c r="M93" s="9"/>
      <c r="N93" s="10"/>
      <c r="O93" s="9"/>
      <c r="P93" s="9"/>
      <c r="Q93" s="9"/>
      <c r="R93" s="64"/>
      <c r="S93" s="65"/>
      <c r="U93" s="9"/>
    </row>
    <row r="94" spans="1:60" s="11" customFormat="1">
      <c r="A94" s="26">
        <v>13</v>
      </c>
      <c r="B94" s="26"/>
      <c r="C94" s="7" t="s">
        <v>1</v>
      </c>
      <c r="D94" s="32">
        <f>E94/J94</f>
        <v>4.0844858798998906</v>
      </c>
      <c r="E94" s="32">
        <v>35.874867000000002</v>
      </c>
      <c r="F94" s="32">
        <v>30.518044</v>
      </c>
      <c r="G94" s="32">
        <v>6.8120703000000002</v>
      </c>
      <c r="H94" s="32"/>
      <c r="I94" s="66">
        <v>0.22321453999999999</v>
      </c>
      <c r="J94" s="32">
        <v>8.7832025999999992</v>
      </c>
      <c r="K94" s="38"/>
      <c r="L94" s="39">
        <f>LN(I94)</f>
        <v>-1.4996219072275427</v>
      </c>
      <c r="M94" s="39">
        <f>LN(J94)</f>
        <v>2.1728411019580158</v>
      </c>
      <c r="N94" s="10"/>
      <c r="O94" s="40">
        <f t="array" ref="O94:P95">LINEST(L94:L98,M94:M98,TRUE,TRUE)</f>
        <v>0.50094263751269219</v>
      </c>
      <c r="P94" s="40">
        <v>-2.5880995421894237</v>
      </c>
      <c r="Q94" s="9"/>
      <c r="R94" s="41">
        <f>EXP(P94)*$R$4^O94</f>
        <v>0.21800118514536759</v>
      </c>
      <c r="S94" s="41">
        <f>R94*SQRT(P95^2+(LN($R$4))^2*O95^2+(O94/$R$4)^2*$S$4^2-2*LN($R$4)*AVERAGE(M94:M98)*O95^2)</f>
        <v>3.7610306117419974E-5</v>
      </c>
      <c r="U94" s="9"/>
      <c r="AL94" s="42"/>
      <c r="AM94" s="43"/>
      <c r="AN94" s="43"/>
      <c r="AO94" s="43"/>
      <c r="AQ94" s="44"/>
      <c r="AR94" s="45"/>
      <c r="AS94" s="45"/>
      <c r="AT94" s="45"/>
      <c r="AU94" s="45"/>
      <c r="AV94" s="45"/>
      <c r="AW94" s="45"/>
      <c r="AX94" s="45"/>
      <c r="AY94" s="45"/>
      <c r="AZ94" s="45"/>
    </row>
    <row r="95" spans="1:60" s="11" customFormat="1">
      <c r="A95" s="26">
        <v>13</v>
      </c>
      <c r="B95" s="26"/>
      <c r="C95" s="7" t="s">
        <v>2</v>
      </c>
      <c r="D95" s="32">
        <f>E95/J95</f>
        <v>3.9613471518668026</v>
      </c>
      <c r="E95" s="32">
        <v>34.775872</v>
      </c>
      <c r="F95" s="32">
        <v>30.194227999999999</v>
      </c>
      <c r="G95" s="32">
        <v>6.7380015999999996</v>
      </c>
      <c r="H95" s="32"/>
      <c r="I95" s="66">
        <v>0.22315533000000001</v>
      </c>
      <c r="J95" s="32">
        <v>8.7787994000000005</v>
      </c>
      <c r="K95" s="38"/>
      <c r="L95" s="39">
        <f t="shared" ref="L95:L98" si="23">LN(I95)</f>
        <v>-1.4998872029131465</v>
      </c>
      <c r="M95" s="39">
        <f t="shared" ref="M95:M98" si="24">LN(J95)</f>
        <v>2.1723396557000934</v>
      </c>
      <c r="N95" s="10"/>
      <c r="O95" s="40">
        <v>3.1302456146706363E-3</v>
      </c>
      <c r="P95" s="40">
        <v>6.7964128086386768E-3</v>
      </c>
      <c r="Q95" s="9"/>
      <c r="R95" s="56"/>
      <c r="S95" s="56"/>
      <c r="U95" s="9"/>
      <c r="W95" s="43"/>
      <c r="Z95" s="43"/>
      <c r="AC95" s="43"/>
    </row>
    <row r="96" spans="1:60" s="11" customFormat="1">
      <c r="A96" s="26">
        <v>13</v>
      </c>
      <c r="B96" s="26"/>
      <c r="C96" s="7" t="s">
        <v>3</v>
      </c>
      <c r="D96" s="32">
        <f>E96/J96</f>
        <v>3.6466491503750254</v>
      </c>
      <c r="E96" s="32">
        <v>31.982804000000002</v>
      </c>
      <c r="F96" s="32">
        <v>28.381934999999999</v>
      </c>
      <c r="G96" s="32">
        <v>6.3305319000000004</v>
      </c>
      <c r="H96" s="32"/>
      <c r="I96" s="66">
        <v>0.22304797000000001</v>
      </c>
      <c r="J96" s="32">
        <v>8.7704637000000005</v>
      </c>
      <c r="K96" s="38"/>
      <c r="L96" s="39">
        <f t="shared" si="23"/>
        <v>-1.5003684185476869</v>
      </c>
      <c r="M96" s="39">
        <f t="shared" si="24"/>
        <v>2.1713896784184961</v>
      </c>
      <c r="N96" s="10"/>
      <c r="O96" s="47">
        <f>ABS(O95/O94)</f>
        <v>6.2487106911344242E-3</v>
      </c>
      <c r="P96" s="47">
        <f>ABS(P95/P94)</f>
        <v>2.6260245009313656E-3</v>
      </c>
      <c r="Q96" s="9"/>
      <c r="R96" s="56"/>
      <c r="S96" s="56"/>
      <c r="U96" s="9"/>
      <c r="W96" s="48"/>
      <c r="X96" s="48"/>
      <c r="Z96" s="48"/>
      <c r="AA96" s="48"/>
      <c r="AC96" s="48"/>
      <c r="AD96" s="48"/>
      <c r="AK96" s="48"/>
      <c r="AL96" s="48"/>
      <c r="AP96" s="49"/>
      <c r="AY96" s="43"/>
      <c r="AZ96" s="43"/>
    </row>
    <row r="97" spans="1:60" s="11" customFormat="1">
      <c r="A97" s="26">
        <v>13</v>
      </c>
      <c r="B97" s="26"/>
      <c r="C97" s="7" t="s">
        <v>4</v>
      </c>
      <c r="D97" s="32">
        <f>E97/J97</f>
        <v>3.2733818299758819</v>
      </c>
      <c r="E97" s="32">
        <v>28.676945</v>
      </c>
      <c r="F97" s="32">
        <v>25.907796000000001</v>
      </c>
      <c r="G97" s="32">
        <v>5.7755432000000004</v>
      </c>
      <c r="H97" s="32"/>
      <c r="I97" s="66">
        <v>0.22292671999999999</v>
      </c>
      <c r="J97" s="32">
        <v>8.7606476999999998</v>
      </c>
      <c r="K97" s="38"/>
      <c r="L97" s="39">
        <f t="shared" si="23"/>
        <v>-1.5009121713915421</v>
      </c>
      <c r="M97" s="39">
        <f t="shared" si="24"/>
        <v>2.1702698405711591</v>
      </c>
      <c r="N97" s="10"/>
      <c r="O97" s="50"/>
      <c r="P97" s="50"/>
      <c r="Q97" s="9"/>
      <c r="R97" s="56"/>
      <c r="S97" s="56"/>
      <c r="U97" s="9"/>
      <c r="W97" s="51"/>
      <c r="X97" s="51"/>
      <c r="Z97" s="51"/>
      <c r="AA97" s="51"/>
      <c r="AC97" s="51"/>
      <c r="AD97" s="51"/>
      <c r="AI97" s="52"/>
      <c r="AJ97" s="52"/>
      <c r="AK97" s="53"/>
      <c r="AL97" s="53"/>
      <c r="AM97" s="53"/>
      <c r="AN97" s="53"/>
      <c r="AO97" s="53"/>
    </row>
    <row r="98" spans="1:60" s="11" customFormat="1">
      <c r="A98" s="26">
        <v>13</v>
      </c>
      <c r="B98" s="26"/>
      <c r="C98" s="7" t="s">
        <v>5</v>
      </c>
      <c r="D98" s="32">
        <f>E98/J98</f>
        <v>2.9379367745962637</v>
      </c>
      <c r="E98" s="32">
        <v>25.710585999999999</v>
      </c>
      <c r="F98" s="32">
        <v>23.559434</v>
      </c>
      <c r="G98" s="32">
        <v>5.2491709000000002</v>
      </c>
      <c r="H98" s="32"/>
      <c r="I98" s="66">
        <v>0.22280531000000001</v>
      </c>
      <c r="J98" s="32">
        <v>8.7512387</v>
      </c>
      <c r="K98" s="54"/>
      <c r="L98" s="39">
        <f t="shared" si="23"/>
        <v>-1.5014569381788989</v>
      </c>
      <c r="M98" s="39">
        <f t="shared" si="24"/>
        <v>2.1691952560643286</v>
      </c>
      <c r="N98" s="10"/>
      <c r="Q98" s="9"/>
      <c r="R98" s="56"/>
      <c r="S98" s="56"/>
      <c r="U98" s="9"/>
      <c r="W98" s="51"/>
      <c r="X98" s="51"/>
      <c r="Z98" s="51"/>
      <c r="AA98" s="51"/>
      <c r="AC98" s="51"/>
      <c r="AD98" s="51"/>
      <c r="AI98" s="52"/>
      <c r="AJ98" s="52"/>
      <c r="AK98" s="53"/>
      <c r="AL98" s="53"/>
      <c r="AM98" s="53"/>
      <c r="AN98" s="53"/>
      <c r="AO98" s="53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</row>
    <row r="99" spans="1:60" s="11" customFormat="1">
      <c r="A99" s="6"/>
      <c r="B99" s="6"/>
      <c r="C99" s="7"/>
      <c r="D99" s="36"/>
      <c r="E99" s="36"/>
      <c r="F99" s="36"/>
      <c r="G99" s="36"/>
      <c r="H99" s="36"/>
      <c r="I99" s="55"/>
      <c r="J99" s="55"/>
      <c r="K99" s="9"/>
      <c r="L99" s="9"/>
      <c r="M99" s="9"/>
      <c r="N99" s="9"/>
      <c r="O99" s="9"/>
      <c r="P99" s="9"/>
      <c r="Q99" s="9"/>
      <c r="R99" s="56"/>
      <c r="S99" s="56"/>
      <c r="U99" s="9"/>
    </row>
    <row r="100" spans="1:60" s="11" customFormat="1">
      <c r="A100" s="26">
        <v>14</v>
      </c>
      <c r="B100" s="31">
        <v>43790</v>
      </c>
      <c r="C100" s="26" t="s">
        <v>0</v>
      </c>
      <c r="D100" s="32">
        <v>9.8131460000000005E-4</v>
      </c>
      <c r="E100" s="32">
        <v>8.91254E-3</v>
      </c>
      <c r="F100" s="32">
        <v>6.0853214000000004E-4</v>
      </c>
      <c r="G100" s="32">
        <v>1.4848786E-4</v>
      </c>
      <c r="H100" s="32"/>
      <c r="I100" s="32"/>
      <c r="J100" s="32"/>
      <c r="K100" s="9"/>
      <c r="L100" s="9"/>
      <c r="M100" s="9"/>
      <c r="N100" s="10"/>
      <c r="O100" s="9"/>
      <c r="P100" s="9"/>
      <c r="Q100" s="9"/>
      <c r="R100" s="64"/>
      <c r="S100" s="65"/>
      <c r="U100" s="9"/>
    </row>
    <row r="101" spans="1:60" s="11" customFormat="1">
      <c r="A101" s="26">
        <v>14</v>
      </c>
      <c r="B101" s="26"/>
      <c r="C101" s="7" t="s">
        <v>1</v>
      </c>
      <c r="D101" s="32">
        <f>E101/J101</f>
        <v>4.0821543772103492</v>
      </c>
      <c r="E101" s="32">
        <v>35.856459000000001</v>
      </c>
      <c r="F101" s="32">
        <v>30.571439999999999</v>
      </c>
      <c r="G101" s="32">
        <v>6.8241408000000003</v>
      </c>
      <c r="H101" s="32"/>
      <c r="I101" s="66">
        <v>0.22321952</v>
      </c>
      <c r="J101" s="32">
        <v>8.7837096999999993</v>
      </c>
      <c r="K101" s="38"/>
      <c r="L101" s="39">
        <f>LN(I101)</f>
        <v>-1.4995995971018314</v>
      </c>
      <c r="M101" s="39">
        <f>LN(J101)</f>
        <v>2.172898835496099</v>
      </c>
      <c r="N101" s="10"/>
      <c r="O101" s="40">
        <f t="array" ref="O101:P102">LINEST(L101:L105,M101:M105,TRUE,TRUE)</f>
        <v>0.50175674824559202</v>
      </c>
      <c r="P101" s="40">
        <v>-2.5898692702042156</v>
      </c>
      <c r="Q101" s="9"/>
      <c r="R101" s="41">
        <f>EXP(P101)*$R$4^O101</f>
        <v>0.21799264240008442</v>
      </c>
      <c r="S101" s="41">
        <f>R101*SQRT(P102^2+(LN($R$4))^2*O102^2+(O101/$R$4)^2*$S$4^2-2*LN($R$4)*AVERAGE(M101:M105)*O102^2)</f>
        <v>3.3590321955837406E-5</v>
      </c>
      <c r="U101" s="9"/>
      <c r="AL101" s="42"/>
      <c r="AM101" s="43"/>
      <c r="AN101" s="43"/>
      <c r="AO101" s="43"/>
      <c r="AQ101" s="44"/>
      <c r="AR101" s="45"/>
      <c r="AS101" s="45"/>
      <c r="AT101" s="45"/>
      <c r="AU101" s="45"/>
      <c r="AV101" s="45"/>
      <c r="AW101" s="45"/>
      <c r="AX101" s="45"/>
      <c r="AY101" s="45"/>
      <c r="AZ101" s="45"/>
    </row>
    <row r="102" spans="1:60" s="11" customFormat="1">
      <c r="A102" s="26">
        <v>14</v>
      </c>
      <c r="B102" s="26"/>
      <c r="C102" s="7" t="s">
        <v>2</v>
      </c>
      <c r="D102" s="32">
        <f>E102/J102</f>
        <v>3.9425255330221933</v>
      </c>
      <c r="E102" s="32">
        <v>34.614727999999999</v>
      </c>
      <c r="F102" s="32">
        <v>30.070325</v>
      </c>
      <c r="G102" s="32">
        <v>6.7107504999999996</v>
      </c>
      <c r="H102" s="32"/>
      <c r="I102" s="66">
        <v>0.22316854999999999</v>
      </c>
      <c r="J102" s="32">
        <v>8.7798361000000007</v>
      </c>
      <c r="K102" s="38"/>
      <c r="L102" s="39">
        <f t="shared" ref="L102:L105" si="25">LN(I102)</f>
        <v>-1.499827963420947</v>
      </c>
      <c r="M102" s="39">
        <f t="shared" ref="M102:M105" si="26">LN(J102)</f>
        <v>2.1724577400468186</v>
      </c>
      <c r="N102" s="10"/>
      <c r="O102" s="40">
        <v>2.617684153298759E-3</v>
      </c>
      <c r="P102" s="40">
        <v>5.6837856029965826E-3</v>
      </c>
      <c r="Q102" s="9"/>
      <c r="R102" s="56"/>
      <c r="S102" s="56"/>
      <c r="U102" s="9"/>
      <c r="W102" s="43"/>
      <c r="Z102" s="43"/>
      <c r="AC102" s="43"/>
    </row>
    <row r="103" spans="1:60" s="11" customFormat="1">
      <c r="A103" s="26">
        <v>14</v>
      </c>
      <c r="B103" s="26"/>
      <c r="C103" s="7" t="s">
        <v>3</v>
      </c>
      <c r="D103" s="32">
        <f>E103/J103</f>
        <v>3.7052518124114626</v>
      </c>
      <c r="E103" s="32">
        <v>32.500939000000002</v>
      </c>
      <c r="F103" s="32">
        <v>28.823851999999999</v>
      </c>
      <c r="G103" s="32">
        <v>6.4295432999999997</v>
      </c>
      <c r="H103" s="32"/>
      <c r="I103" s="66">
        <v>0.22306322000000001</v>
      </c>
      <c r="J103" s="32">
        <v>8.7715870999999996</v>
      </c>
      <c r="K103" s="38"/>
      <c r="L103" s="39">
        <f t="shared" si="25"/>
        <v>-1.5003000499420667</v>
      </c>
      <c r="M103" s="39">
        <f t="shared" si="26"/>
        <v>2.1715177592243657</v>
      </c>
      <c r="N103" s="10"/>
      <c r="O103" s="47">
        <f>ABS(O102/O101)</f>
        <v>5.2170382609732155E-3</v>
      </c>
      <c r="P103" s="47">
        <f>ABS(P102/P101)</f>
        <v>2.1946225890190998E-3</v>
      </c>
      <c r="Q103" s="9"/>
      <c r="R103" s="56"/>
      <c r="S103" s="56"/>
      <c r="U103" s="9"/>
      <c r="W103" s="48"/>
      <c r="X103" s="48"/>
      <c r="Z103" s="48"/>
      <c r="AA103" s="48"/>
      <c r="AC103" s="48"/>
      <c r="AD103" s="48"/>
      <c r="AK103" s="48"/>
      <c r="AL103" s="48"/>
      <c r="AP103" s="49"/>
      <c r="AY103" s="43"/>
      <c r="AZ103" s="43"/>
    </row>
    <row r="104" spans="1:60" s="11" customFormat="1">
      <c r="A104" s="26">
        <v>14</v>
      </c>
      <c r="B104" s="26"/>
      <c r="C104" s="7" t="s">
        <v>4</v>
      </c>
      <c r="D104" s="32">
        <f>E104/J104</f>
        <v>3.2988454913046876</v>
      </c>
      <c r="E104" s="32">
        <v>28.903355000000001</v>
      </c>
      <c r="F104" s="32">
        <v>26.100815999999998</v>
      </c>
      <c r="G104" s="32">
        <v>5.8189133999999996</v>
      </c>
      <c r="H104" s="32"/>
      <c r="I104" s="66">
        <v>0.22293984999999999</v>
      </c>
      <c r="J104" s="32">
        <v>8.7616577000000007</v>
      </c>
      <c r="K104" s="38"/>
      <c r="L104" s="39">
        <f t="shared" si="25"/>
        <v>-1.5008532748476555</v>
      </c>
      <c r="M104" s="39">
        <f t="shared" si="26"/>
        <v>2.1703851222054031</v>
      </c>
      <c r="N104" s="10"/>
      <c r="O104" s="50"/>
      <c r="P104" s="50"/>
      <c r="Q104" s="9"/>
      <c r="R104" s="56"/>
      <c r="S104" s="56"/>
      <c r="U104" s="9"/>
      <c r="W104" s="51"/>
      <c r="X104" s="51"/>
      <c r="Z104" s="51"/>
      <c r="AA104" s="51"/>
      <c r="AC104" s="51"/>
      <c r="AD104" s="51"/>
      <c r="AI104" s="52"/>
      <c r="AJ104" s="52"/>
      <c r="AK104" s="53"/>
      <c r="AL104" s="53"/>
      <c r="AM104" s="53"/>
      <c r="AN104" s="53"/>
      <c r="AO104" s="53"/>
    </row>
    <row r="105" spans="1:60" s="11" customFormat="1">
      <c r="A105" s="26">
        <v>14</v>
      </c>
      <c r="B105" s="26"/>
      <c r="C105" s="7" t="s">
        <v>5</v>
      </c>
      <c r="D105" s="32">
        <f>E105/J105</f>
        <v>2.9935397954148759</v>
      </c>
      <c r="E105" s="32">
        <v>26.198713999999999</v>
      </c>
      <c r="F105" s="32">
        <v>24.012131</v>
      </c>
      <c r="G105" s="32">
        <v>5.3501373000000001</v>
      </c>
      <c r="H105" s="32"/>
      <c r="I105" s="66">
        <v>0.22280981999999999</v>
      </c>
      <c r="J105" s="32">
        <v>8.7517507000000005</v>
      </c>
      <c r="K105" s="54"/>
      <c r="L105" s="39">
        <f t="shared" si="25"/>
        <v>-1.5014366964963506</v>
      </c>
      <c r="M105" s="39">
        <f t="shared" si="26"/>
        <v>2.1692537603561894</v>
      </c>
      <c r="N105" s="10"/>
      <c r="Q105" s="9"/>
      <c r="R105" s="56"/>
      <c r="S105" s="56"/>
      <c r="U105" s="9"/>
      <c r="W105" s="51"/>
      <c r="X105" s="51"/>
      <c r="Z105" s="51"/>
      <c r="AA105" s="51"/>
      <c r="AC105" s="51"/>
      <c r="AD105" s="51"/>
      <c r="AI105" s="52"/>
      <c r="AJ105" s="52"/>
      <c r="AK105" s="53"/>
      <c r="AL105" s="53"/>
      <c r="AM105" s="53"/>
      <c r="AN105" s="53"/>
      <c r="AO105" s="53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</row>
    <row r="106" spans="1:60" s="11" customFormat="1">
      <c r="A106" s="6"/>
      <c r="B106" s="6"/>
      <c r="C106" s="7"/>
      <c r="D106" s="36"/>
      <c r="E106" s="36"/>
      <c r="F106" s="36"/>
      <c r="G106" s="36"/>
      <c r="H106" s="36"/>
      <c r="I106" s="55"/>
      <c r="J106" s="55"/>
      <c r="K106" s="9"/>
      <c r="L106" s="9"/>
      <c r="M106" s="9"/>
      <c r="N106" s="9"/>
      <c r="O106" s="9"/>
      <c r="P106" s="9"/>
      <c r="Q106" s="9"/>
      <c r="R106" s="56"/>
      <c r="S106" s="56"/>
      <c r="U106" s="9"/>
    </row>
    <row r="107" spans="1:60" s="11" customFormat="1">
      <c r="A107" s="26">
        <v>15</v>
      </c>
      <c r="B107" s="31">
        <v>43790</v>
      </c>
      <c r="C107" s="26" t="s">
        <v>0</v>
      </c>
      <c r="D107" s="32">
        <v>9.8131460000000005E-4</v>
      </c>
      <c r="E107" s="32">
        <v>8.91254E-3</v>
      </c>
      <c r="F107" s="32">
        <v>6.0853214000000004E-4</v>
      </c>
      <c r="G107" s="32">
        <v>1.4848786E-4</v>
      </c>
      <c r="H107" s="32"/>
      <c r="I107" s="32"/>
      <c r="J107" s="32"/>
      <c r="K107" s="9"/>
      <c r="L107" s="9"/>
      <c r="M107" s="9"/>
      <c r="N107" s="10"/>
      <c r="O107" s="9"/>
      <c r="P107" s="9"/>
      <c r="Q107" s="9"/>
      <c r="R107" s="64"/>
      <c r="S107" s="65"/>
      <c r="U107" s="9"/>
    </row>
    <row r="108" spans="1:60" s="11" customFormat="1">
      <c r="A108" s="26">
        <v>15</v>
      </c>
      <c r="B108" s="26"/>
      <c r="C108" s="7" t="s">
        <v>1</v>
      </c>
      <c r="D108" s="32">
        <f>E108/J108</f>
        <v>4.0772551774113968</v>
      </c>
      <c r="E108" s="32">
        <v>35.819408000000003</v>
      </c>
      <c r="F108" s="32">
        <v>30.511520999999998</v>
      </c>
      <c r="G108" s="32">
        <v>6.8114018999999999</v>
      </c>
      <c r="H108" s="32"/>
      <c r="I108" s="66">
        <v>0.22324035</v>
      </c>
      <c r="J108" s="32">
        <v>8.7851768999999997</v>
      </c>
      <c r="K108" s="38"/>
      <c r="L108" s="39">
        <f>LN(I108)</f>
        <v>-1.499506285243746</v>
      </c>
      <c r="M108" s="39">
        <f>LN(J108)</f>
        <v>2.1730658580327931</v>
      </c>
      <c r="N108" s="10"/>
      <c r="O108" s="40">
        <f t="array" ref="O108:P109">LINEST(L108:L112,M108:M112,TRUE,TRUE)</f>
        <v>0.50294907753004758</v>
      </c>
      <c r="P108" s="40">
        <v>-2.5924543947460164</v>
      </c>
      <c r="Q108" s="9"/>
      <c r="R108" s="41">
        <f>EXP(P108)*$R$4^O108</f>
        <v>0.2179816097210153</v>
      </c>
      <c r="S108" s="41">
        <f>R108*SQRT(P109^2+(LN($R$4))^2*O109^2+(O108/$R$4)^2*$S$4^2-2*LN($R$4)*AVERAGE(M108:M112)*O109^2)</f>
        <v>3.334371369717068E-5</v>
      </c>
      <c r="U108" s="9"/>
      <c r="AL108" s="42"/>
      <c r="AM108" s="43"/>
      <c r="AN108" s="43"/>
      <c r="AO108" s="43"/>
      <c r="AQ108" s="44"/>
      <c r="AR108" s="45"/>
      <c r="AS108" s="45"/>
      <c r="AT108" s="45"/>
      <c r="AU108" s="45"/>
      <c r="AV108" s="45"/>
      <c r="AW108" s="45"/>
      <c r="AX108" s="45"/>
      <c r="AY108" s="45"/>
      <c r="AZ108" s="45"/>
    </row>
    <row r="109" spans="1:60" s="11" customFormat="1">
      <c r="A109" s="26">
        <v>15</v>
      </c>
      <c r="B109" s="26"/>
      <c r="C109" s="7" t="s">
        <v>2</v>
      </c>
      <c r="D109" s="32">
        <f>E109/J109</f>
        <v>3.9608339261023633</v>
      </c>
      <c r="E109" s="32">
        <v>34.773257000000001</v>
      </c>
      <c r="F109" s="32">
        <v>30.289024999999999</v>
      </c>
      <c r="G109" s="32">
        <v>6.7593782999999998</v>
      </c>
      <c r="H109" s="32"/>
      <c r="I109" s="66">
        <v>0.22316257</v>
      </c>
      <c r="J109" s="32">
        <v>8.7792767000000005</v>
      </c>
      <c r="K109" s="38"/>
      <c r="L109" s="39">
        <f t="shared" ref="L109:L112" si="27">LN(I109)</f>
        <v>-1.499854759670334</v>
      </c>
      <c r="M109" s="39">
        <f t="shared" ref="M109:M112" si="28">LN(J109)</f>
        <v>2.1723940238435504</v>
      </c>
      <c r="N109" s="10"/>
      <c r="O109" s="40">
        <v>2.579656924633991E-3</v>
      </c>
      <c r="P109" s="40">
        <v>5.6013090858132164E-3</v>
      </c>
      <c r="Q109" s="9"/>
      <c r="R109" s="56"/>
      <c r="S109" s="56"/>
      <c r="U109" s="9"/>
      <c r="W109" s="43"/>
      <c r="Z109" s="43"/>
      <c r="AC109" s="43"/>
    </row>
    <row r="110" spans="1:60" s="11" customFormat="1">
      <c r="A110" s="26">
        <v>15</v>
      </c>
      <c r="B110" s="26"/>
      <c r="C110" s="7" t="s">
        <v>3</v>
      </c>
      <c r="D110" s="32">
        <f>E110/J110</f>
        <v>3.6104912522355224</v>
      </c>
      <c r="E110" s="32">
        <v>31.669211000000001</v>
      </c>
      <c r="F110" s="32">
        <v>28.139904999999999</v>
      </c>
      <c r="G110" s="32">
        <v>6.2769636000000002</v>
      </c>
      <c r="H110" s="32"/>
      <c r="I110" s="66">
        <v>0.2230627</v>
      </c>
      <c r="J110" s="32">
        <v>8.7714409999999994</v>
      </c>
      <c r="K110" s="38"/>
      <c r="L110" s="39">
        <f t="shared" si="27"/>
        <v>-1.5003023811224654</v>
      </c>
      <c r="M110" s="39">
        <f t="shared" si="28"/>
        <v>2.1715011030348901</v>
      </c>
      <c r="N110" s="10"/>
      <c r="O110" s="47">
        <f>ABS(O109/O108)</f>
        <v>5.1290618471804932E-3</v>
      </c>
      <c r="P110" s="47">
        <f>ABS(P109/P108)</f>
        <v>2.1606201047027402E-3</v>
      </c>
      <c r="Q110" s="9"/>
      <c r="R110" s="56"/>
      <c r="S110" s="56"/>
      <c r="U110" s="9"/>
      <c r="W110" s="48"/>
      <c r="X110" s="48"/>
      <c r="Z110" s="48"/>
      <c r="AA110" s="48"/>
      <c r="AC110" s="48"/>
      <c r="AD110" s="48"/>
      <c r="AK110" s="48"/>
      <c r="AL110" s="48"/>
      <c r="AP110" s="49"/>
      <c r="AY110" s="43"/>
      <c r="AZ110" s="43"/>
    </row>
    <row r="111" spans="1:60" s="11" customFormat="1">
      <c r="A111" s="26">
        <v>15</v>
      </c>
      <c r="B111" s="26"/>
      <c r="C111" s="7" t="s">
        <v>4</v>
      </c>
      <c r="D111" s="32">
        <f>E111/J111</f>
        <v>3.2974618430932141</v>
      </c>
      <c r="E111" s="32">
        <v>28.890215999999999</v>
      </c>
      <c r="F111" s="32">
        <v>26.127565000000001</v>
      </c>
      <c r="G111" s="32">
        <v>5.8246827000000003</v>
      </c>
      <c r="H111" s="32"/>
      <c r="I111" s="66">
        <v>0.22293244000000001</v>
      </c>
      <c r="J111" s="32">
        <v>8.7613496000000008</v>
      </c>
      <c r="K111" s="38"/>
      <c r="L111" s="39">
        <f t="shared" si="27"/>
        <v>-1.500886513064817</v>
      </c>
      <c r="M111" s="39">
        <f t="shared" si="28"/>
        <v>2.1703499570086127</v>
      </c>
      <c r="N111" s="10"/>
      <c r="O111" s="50"/>
      <c r="P111" s="50"/>
      <c r="Q111" s="9"/>
      <c r="R111" s="56"/>
      <c r="S111" s="56"/>
      <c r="U111" s="9"/>
      <c r="W111" s="51"/>
      <c r="X111" s="51"/>
      <c r="Z111" s="51"/>
      <c r="AA111" s="51"/>
      <c r="AC111" s="51"/>
      <c r="AD111" s="51"/>
      <c r="AI111" s="52"/>
      <c r="AJ111" s="52"/>
      <c r="AK111" s="53"/>
      <c r="AL111" s="53"/>
      <c r="AM111" s="53"/>
      <c r="AN111" s="53"/>
      <c r="AO111" s="53"/>
    </row>
    <row r="112" spans="1:60" s="11" customFormat="1">
      <c r="A112" s="26">
        <v>15</v>
      </c>
      <c r="B112" s="26"/>
      <c r="C112" s="7" t="s">
        <v>5</v>
      </c>
      <c r="D112" s="32">
        <f>E112/J112</f>
        <v>2.9615239374993525</v>
      </c>
      <c r="E112" s="32">
        <v>25.921813</v>
      </c>
      <c r="F112" s="32">
        <v>23.742329999999999</v>
      </c>
      <c r="G112" s="32">
        <v>5.2904358</v>
      </c>
      <c r="H112" s="32"/>
      <c r="I112" s="57">
        <v>0.22282715</v>
      </c>
      <c r="J112" s="57">
        <v>8.7528629000000002</v>
      </c>
      <c r="K112" s="54"/>
      <c r="L112" s="39">
        <f t="shared" si="27"/>
        <v>-1.5013589201843505</v>
      </c>
      <c r="M112" s="39">
        <f t="shared" si="28"/>
        <v>2.1693808354264434</v>
      </c>
      <c r="N112" s="10"/>
      <c r="Q112" s="9"/>
      <c r="R112" s="56"/>
      <c r="S112" s="56"/>
      <c r="U112" s="9"/>
      <c r="W112" s="51"/>
      <c r="X112" s="51"/>
      <c r="Z112" s="51"/>
      <c r="AA112" s="51"/>
      <c r="AC112" s="51"/>
      <c r="AD112" s="51"/>
      <c r="AI112" s="52"/>
      <c r="AJ112" s="52"/>
      <c r="AK112" s="53"/>
      <c r="AL112" s="53"/>
      <c r="AM112" s="53"/>
      <c r="AN112" s="53"/>
      <c r="AO112" s="53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</row>
    <row r="113" spans="1:60" s="11" customFormat="1">
      <c r="A113" s="6"/>
      <c r="B113" s="6"/>
      <c r="C113" s="7"/>
      <c r="D113" s="36"/>
      <c r="E113" s="36"/>
      <c r="F113" s="36"/>
      <c r="G113" s="36"/>
      <c r="H113" s="36"/>
      <c r="I113" s="55"/>
      <c r="J113" s="55"/>
      <c r="K113" s="9"/>
      <c r="L113" s="9"/>
      <c r="M113" s="9"/>
      <c r="N113" s="9"/>
      <c r="O113" s="9"/>
      <c r="P113" s="9"/>
      <c r="Q113" s="9"/>
      <c r="R113" s="56"/>
      <c r="S113" s="56"/>
      <c r="U113" s="9"/>
    </row>
    <row r="114" spans="1:60" s="11" customFormat="1">
      <c r="A114" s="26">
        <v>16</v>
      </c>
      <c r="B114" s="31">
        <v>43790</v>
      </c>
      <c r="C114" s="26" t="s">
        <v>0</v>
      </c>
      <c r="D114" s="32">
        <v>1.0820008999999999E-3</v>
      </c>
      <c r="E114" s="32">
        <v>8.8999999999999999E-3</v>
      </c>
      <c r="F114" s="32">
        <v>6.7848509999999997E-4</v>
      </c>
      <c r="G114" s="32">
        <v>1.7131804999999999E-4</v>
      </c>
      <c r="H114" s="32"/>
      <c r="I114" s="66"/>
      <c r="J114" s="32"/>
      <c r="K114" s="9"/>
      <c r="L114" s="9"/>
      <c r="M114" s="9"/>
      <c r="N114" s="10"/>
      <c r="O114" s="9"/>
      <c r="P114" s="9"/>
      <c r="Q114" s="9"/>
      <c r="R114" s="64"/>
      <c r="S114" s="65"/>
      <c r="U114" s="9"/>
    </row>
    <row r="115" spans="1:60" s="11" customFormat="1">
      <c r="A115" s="26">
        <v>16</v>
      </c>
      <c r="B115" s="26"/>
      <c r="C115" s="7" t="s">
        <v>1</v>
      </c>
      <c r="D115" s="32">
        <f>E115/J115</f>
        <v>3.967538252906964</v>
      </c>
      <c r="E115" s="32">
        <v>34.851371</v>
      </c>
      <c r="F115" s="32">
        <v>29.849</v>
      </c>
      <c r="G115" s="32">
        <v>6.6629972999999998</v>
      </c>
      <c r="H115" s="32"/>
      <c r="I115" s="66">
        <v>0.22322347000000001</v>
      </c>
      <c r="J115" s="32">
        <v>8.7841298000000005</v>
      </c>
      <c r="K115" s="38"/>
      <c r="L115" s="39">
        <f>LN(I115)</f>
        <v>-1.4995819016733507</v>
      </c>
      <c r="M115" s="39">
        <f>LN(J115)</f>
        <v>2.172946661525029</v>
      </c>
      <c r="N115" s="10"/>
      <c r="O115" s="40">
        <f t="array" ref="O115:P116">LINEST(L115:L119,M115:M119,TRUE,TRUE)</f>
        <v>0.50247068553994134</v>
      </c>
      <c r="P115" s="40">
        <v>-2.5914240538830224</v>
      </c>
      <c r="Q115" s="9"/>
      <c r="R115" s="41">
        <f>EXP(P115)*$R$4^O115</f>
        <v>0.21798453758388719</v>
      </c>
      <c r="S115" s="41">
        <f>R115*SQRT(P116^2+(LN($R$4))^2*O116^2+(O115/$R$4)^2*$S$4^2-2*LN($R$4)*AVERAGE(M115:M119)*O116^2)</f>
        <v>3.5122152848883188E-5</v>
      </c>
      <c r="U115" s="9"/>
      <c r="AL115" s="42"/>
      <c r="AM115" s="43"/>
      <c r="AN115" s="43"/>
      <c r="AO115" s="43"/>
      <c r="AQ115" s="44"/>
      <c r="AR115" s="45"/>
      <c r="AS115" s="45"/>
      <c r="AT115" s="45"/>
      <c r="AU115" s="45"/>
      <c r="AV115" s="45"/>
      <c r="AW115" s="45"/>
      <c r="AX115" s="45"/>
      <c r="AY115" s="45"/>
      <c r="AZ115" s="45"/>
    </row>
    <row r="116" spans="1:60" s="11" customFormat="1">
      <c r="A116" s="26">
        <v>16</v>
      </c>
      <c r="B116" s="26"/>
      <c r="C116" s="7" t="s">
        <v>2</v>
      </c>
      <c r="D116" s="32">
        <f>E116/J116</f>
        <v>3.8302438333333639</v>
      </c>
      <c r="E116" s="32">
        <v>33.623246999999999</v>
      </c>
      <c r="F116" s="32">
        <v>29.362186000000001</v>
      </c>
      <c r="G116" s="32">
        <v>6.5522074999999997</v>
      </c>
      <c r="H116" s="32"/>
      <c r="I116" s="66">
        <v>0.22315127000000001</v>
      </c>
      <c r="J116" s="32">
        <v>8.7783567999999992</v>
      </c>
      <c r="K116" s="38"/>
      <c r="L116" s="39">
        <f t="shared" ref="L116:L119" si="29">LN(I116)</f>
        <v>-1.4999053966839764</v>
      </c>
      <c r="M116" s="39">
        <f t="shared" ref="M116:M119" si="30">LN(J116)</f>
        <v>2.1722892375121985</v>
      </c>
      <c r="N116" s="10"/>
      <c r="O116" s="40">
        <v>2.825302121186203E-3</v>
      </c>
      <c r="P116" s="40">
        <v>6.133935236789189E-3</v>
      </c>
      <c r="Q116" s="9"/>
      <c r="R116" s="56"/>
      <c r="S116" s="56"/>
      <c r="U116" s="9"/>
      <c r="W116" s="43"/>
      <c r="Z116" s="43"/>
      <c r="AC116" s="43"/>
    </row>
    <row r="117" spans="1:60" s="11" customFormat="1">
      <c r="A117" s="26">
        <v>16</v>
      </c>
      <c r="B117" s="26"/>
      <c r="C117" s="7" t="s">
        <v>3</v>
      </c>
      <c r="D117" s="32">
        <f>E117/J117</f>
        <v>3.4236786365681131</v>
      </c>
      <c r="E117" s="32">
        <v>30.024412000000002</v>
      </c>
      <c r="F117" s="32">
        <v>26.759249000000001</v>
      </c>
      <c r="G117" s="32">
        <v>5.9682592000000003</v>
      </c>
      <c r="H117" s="32"/>
      <c r="I117" s="66">
        <v>0.22303532000000001</v>
      </c>
      <c r="J117" s="32">
        <v>8.7696349999999992</v>
      </c>
      <c r="K117" s="38"/>
      <c r="L117" s="39">
        <f t="shared" si="29"/>
        <v>-1.5004251344134769</v>
      </c>
      <c r="M117" s="39">
        <f t="shared" si="30"/>
        <v>2.171295186361776</v>
      </c>
      <c r="N117" s="10"/>
      <c r="O117" s="47">
        <f>ABS(O116/O115)</f>
        <v>5.622819803209435E-3</v>
      </c>
      <c r="P117" s="47">
        <f>ABS(P116/P115)</f>
        <v>2.3670133136250021E-3</v>
      </c>
      <c r="Q117" s="9"/>
      <c r="R117" s="56"/>
      <c r="S117" s="56"/>
      <c r="U117" s="9"/>
      <c r="W117" s="48"/>
      <c r="X117" s="48"/>
      <c r="Z117" s="48"/>
      <c r="AA117" s="48"/>
      <c r="AC117" s="48"/>
      <c r="AD117" s="48"/>
      <c r="AK117" s="48"/>
      <c r="AL117" s="48"/>
      <c r="AP117" s="49"/>
      <c r="AY117" s="43"/>
      <c r="AZ117" s="43"/>
    </row>
    <row r="118" spans="1:60" s="11" customFormat="1">
      <c r="A118" s="26">
        <v>16</v>
      </c>
      <c r="B118" s="26"/>
      <c r="C118" s="7" t="s">
        <v>4</v>
      </c>
      <c r="D118" s="32">
        <f>E118/J118</f>
        <v>3.0806253827839671</v>
      </c>
      <c r="E118" s="32">
        <v>26.981248000000001</v>
      </c>
      <c r="F118" s="32">
        <v>24.498342000000001</v>
      </c>
      <c r="G118" s="32">
        <v>5.4605743000000002</v>
      </c>
      <c r="H118" s="32"/>
      <c r="I118" s="66">
        <v>0.22289571999999999</v>
      </c>
      <c r="J118" s="32">
        <v>8.7583670999999992</v>
      </c>
      <c r="K118" s="38"/>
      <c r="L118" s="39">
        <f t="shared" si="29"/>
        <v>-1.5010512402102851</v>
      </c>
      <c r="M118" s="39">
        <f t="shared" si="30"/>
        <v>2.1700094834633057</v>
      </c>
      <c r="N118" s="10"/>
      <c r="O118" s="50"/>
      <c r="P118" s="50"/>
      <c r="Q118" s="9"/>
      <c r="R118" s="56"/>
      <c r="S118" s="56"/>
      <c r="U118" s="9"/>
      <c r="W118" s="51"/>
      <c r="X118" s="51"/>
      <c r="Z118" s="51"/>
      <c r="AA118" s="51"/>
      <c r="AC118" s="51"/>
      <c r="AD118" s="51"/>
      <c r="AI118" s="52"/>
      <c r="AJ118" s="52"/>
      <c r="AK118" s="53"/>
      <c r="AL118" s="53"/>
      <c r="AM118" s="53"/>
      <c r="AN118" s="53"/>
      <c r="AO118" s="53"/>
    </row>
    <row r="119" spans="1:60" s="11" customFormat="1">
      <c r="A119" s="26">
        <v>16</v>
      </c>
      <c r="B119" s="26"/>
      <c r="C119" s="7" t="s">
        <v>5</v>
      </c>
      <c r="D119" s="32">
        <f>E119/J119</f>
        <v>2.6689577427229798</v>
      </c>
      <c r="E119" s="32">
        <v>23.347887</v>
      </c>
      <c r="F119" s="32">
        <v>21.531379000000001</v>
      </c>
      <c r="G119" s="32">
        <v>4.7963553000000001</v>
      </c>
      <c r="H119" s="32"/>
      <c r="I119" s="66">
        <v>0.22276076</v>
      </c>
      <c r="J119" s="32">
        <v>8.7479417999999995</v>
      </c>
      <c r="K119" s="54"/>
      <c r="L119" s="39">
        <f t="shared" si="29"/>
        <v>-1.5016569085229086</v>
      </c>
      <c r="M119" s="39">
        <f t="shared" si="30"/>
        <v>2.1688184498431449</v>
      </c>
      <c r="N119" s="10"/>
      <c r="Q119" s="9"/>
      <c r="R119" s="56"/>
      <c r="S119" s="56"/>
      <c r="U119" s="9"/>
      <c r="W119" s="51"/>
      <c r="X119" s="51"/>
      <c r="Z119" s="51"/>
      <c r="AA119" s="51"/>
      <c r="AC119" s="51"/>
      <c r="AD119" s="51"/>
      <c r="AI119" s="52"/>
      <c r="AJ119" s="52"/>
      <c r="AK119" s="53"/>
      <c r="AL119" s="53"/>
      <c r="AM119" s="53"/>
      <c r="AN119" s="53"/>
      <c r="AO119" s="53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</row>
    <row r="120" spans="1:60" s="11" customFormat="1">
      <c r="A120" s="6"/>
      <c r="B120" s="6"/>
      <c r="C120" s="7"/>
      <c r="D120" s="36"/>
      <c r="E120" s="36"/>
      <c r="F120" s="36"/>
      <c r="G120" s="36"/>
      <c r="H120" s="36"/>
      <c r="I120" s="55"/>
      <c r="J120" s="55"/>
      <c r="K120" s="9"/>
      <c r="L120" s="9"/>
      <c r="M120" s="9"/>
      <c r="N120" s="9"/>
      <c r="O120" s="9"/>
      <c r="P120" s="9"/>
      <c r="Q120" s="9"/>
      <c r="R120" s="56"/>
      <c r="S120" s="56"/>
      <c r="U120" s="9"/>
    </row>
    <row r="121" spans="1:60" s="11" customFormat="1">
      <c r="A121" s="26">
        <v>17</v>
      </c>
      <c r="B121" s="31">
        <v>43790</v>
      </c>
      <c r="C121" s="26" t="s">
        <v>0</v>
      </c>
      <c r="D121" s="32">
        <v>1.0820008999999999E-3</v>
      </c>
      <c r="E121" s="32">
        <v>8.8999999999999999E-3</v>
      </c>
      <c r="F121" s="32">
        <v>6.7848509999999997E-4</v>
      </c>
      <c r="G121" s="32">
        <v>1.7131804999999999E-4</v>
      </c>
      <c r="H121" s="32"/>
      <c r="I121" s="66"/>
      <c r="J121" s="32"/>
      <c r="K121" s="9"/>
      <c r="L121" s="9"/>
      <c r="M121" s="9"/>
      <c r="N121" s="10"/>
      <c r="O121" s="9"/>
      <c r="P121" s="9"/>
      <c r="Q121" s="9"/>
      <c r="R121" s="64"/>
      <c r="S121" s="65"/>
      <c r="U121" s="9"/>
    </row>
    <row r="122" spans="1:60" s="11" customFormat="1">
      <c r="A122" s="26">
        <v>17</v>
      </c>
      <c r="B122" s="26"/>
      <c r="C122" s="7" t="s">
        <v>1</v>
      </c>
      <c r="D122" s="32">
        <f>E122/J122</f>
        <v>3.9720104869942436</v>
      </c>
      <c r="E122" s="32">
        <v>34.890838000000002</v>
      </c>
      <c r="F122" s="32">
        <v>29.719179</v>
      </c>
      <c r="G122" s="32">
        <v>6.6340138</v>
      </c>
      <c r="H122" s="32"/>
      <c r="I122" s="66">
        <v>0.22322332</v>
      </c>
      <c r="J122" s="32">
        <v>8.7841757000000005</v>
      </c>
      <c r="K122" s="38"/>
      <c r="L122" s="39">
        <f>LN(I122)</f>
        <v>-1.4995825736459278</v>
      </c>
      <c r="M122" s="39">
        <f>LN(J122)</f>
        <v>2.172951886843999</v>
      </c>
      <c r="N122" s="10"/>
      <c r="O122" s="40">
        <f t="array" ref="O122:P123">LINEST(L122:L126,M122:M126,TRUE,TRUE)</f>
        <v>0.50369076514958622</v>
      </c>
      <c r="P122" s="40">
        <v>-2.5940711451136025</v>
      </c>
      <c r="Q122" s="9"/>
      <c r="R122" s="41">
        <f>EXP(P122)*$R$4^O122</f>
        <v>0.2179728561208584</v>
      </c>
      <c r="S122" s="41">
        <f>R122*SQRT(P123^2+(LN($R$4))^2*O123^2+(O122/$R$4)^2*$S$4^2-2*LN($R$4)*AVERAGE(M122:M126)*O123^2)</f>
        <v>3.342487356109174E-5</v>
      </c>
      <c r="U122" s="9"/>
      <c r="AL122" s="42"/>
      <c r="AM122" s="43"/>
      <c r="AN122" s="43"/>
      <c r="AO122" s="43"/>
      <c r="AQ122" s="44"/>
      <c r="AR122" s="45"/>
      <c r="AS122" s="45"/>
      <c r="AT122" s="45"/>
      <c r="AU122" s="45"/>
      <c r="AV122" s="45"/>
      <c r="AW122" s="45"/>
      <c r="AX122" s="45"/>
      <c r="AY122" s="45"/>
      <c r="AZ122" s="45"/>
    </row>
    <row r="123" spans="1:60" s="11" customFormat="1">
      <c r="A123" s="26">
        <v>17</v>
      </c>
      <c r="B123" s="26"/>
      <c r="C123" s="7" t="s">
        <v>2</v>
      </c>
      <c r="D123" s="32">
        <f>E123/J123</f>
        <v>3.7675455260541204</v>
      </c>
      <c r="E123" s="32">
        <v>33.071353000000002</v>
      </c>
      <c r="F123" s="32">
        <v>28.870791000000001</v>
      </c>
      <c r="G123" s="32">
        <v>6.4424142</v>
      </c>
      <c r="H123" s="32"/>
      <c r="I123" s="66">
        <v>0.22314645999999999</v>
      </c>
      <c r="J123" s="32">
        <v>8.7779571000000001</v>
      </c>
      <c r="K123" s="38"/>
      <c r="L123" s="39">
        <f t="shared" ref="L123:L126" si="31">LN(I123)</f>
        <v>-1.4999269518014544</v>
      </c>
      <c r="M123" s="39">
        <f t="shared" ref="M123:M126" si="32">LN(J123)</f>
        <v>2.1722437040360547</v>
      </c>
      <c r="N123" s="10"/>
      <c r="O123" s="40">
        <v>2.6021487623859819E-3</v>
      </c>
      <c r="P123" s="40">
        <v>5.649481532670868E-3</v>
      </c>
      <c r="Q123" s="9"/>
      <c r="R123" s="56"/>
      <c r="S123" s="56"/>
      <c r="U123" s="9"/>
      <c r="W123" s="43"/>
      <c r="Z123" s="43"/>
      <c r="AC123" s="43"/>
    </row>
    <row r="124" spans="1:60" s="11" customFormat="1">
      <c r="A124" s="26">
        <v>17</v>
      </c>
      <c r="B124" s="26"/>
      <c r="C124" s="7" t="s">
        <v>3</v>
      </c>
      <c r="D124" s="32">
        <f>E124/J124</f>
        <v>3.4769906248847517</v>
      </c>
      <c r="E124" s="32">
        <v>30.490106999999998</v>
      </c>
      <c r="F124" s="32">
        <v>27.142118</v>
      </c>
      <c r="G124" s="32">
        <v>6.0535629999999996</v>
      </c>
      <c r="H124" s="32"/>
      <c r="I124" s="66">
        <v>0.22303213999999999</v>
      </c>
      <c r="J124" s="32">
        <v>8.7691081999999998</v>
      </c>
      <c r="K124" s="38"/>
      <c r="L124" s="39">
        <f t="shared" si="31"/>
        <v>-1.5004393923465711</v>
      </c>
      <c r="M124" s="39">
        <f t="shared" si="32"/>
        <v>2.1712351136422945</v>
      </c>
      <c r="N124" s="10"/>
      <c r="O124" s="47">
        <f>ABS(O123/O122)</f>
        <v>5.1661633335945622E-3</v>
      </c>
      <c r="P124" s="47">
        <f>ABS(P123/P122)</f>
        <v>2.1778437123101571E-3</v>
      </c>
      <c r="Q124" s="9"/>
      <c r="R124" s="56"/>
      <c r="S124" s="56"/>
      <c r="U124" s="9"/>
      <c r="W124" s="48"/>
      <c r="X124" s="48"/>
      <c r="Z124" s="48"/>
      <c r="AA124" s="48"/>
      <c r="AC124" s="48"/>
      <c r="AD124" s="48"/>
      <c r="AK124" s="48"/>
      <c r="AL124" s="48"/>
      <c r="AP124" s="49"/>
      <c r="AY124" s="43"/>
      <c r="AZ124" s="43"/>
    </row>
    <row r="125" spans="1:60" s="11" customFormat="1">
      <c r="A125" s="26">
        <v>17</v>
      </c>
      <c r="B125" s="26"/>
      <c r="C125" s="7" t="s">
        <v>4</v>
      </c>
      <c r="D125" s="32">
        <f>E125/J125</f>
        <v>3.0744488730698794</v>
      </c>
      <c r="E125" s="32">
        <v>26.929176999999999</v>
      </c>
      <c r="F125" s="32">
        <v>24.410627999999999</v>
      </c>
      <c r="G125" s="32">
        <v>5.4412457999999999</v>
      </c>
      <c r="H125" s="32"/>
      <c r="I125" s="66">
        <v>0.22290478999999999</v>
      </c>
      <c r="J125" s="32">
        <v>8.7590257999999999</v>
      </c>
      <c r="K125" s="38"/>
      <c r="L125" s="39">
        <f t="shared" si="31"/>
        <v>-1.5010105493640533</v>
      </c>
      <c r="M125" s="39">
        <f t="shared" si="32"/>
        <v>2.1700846887183425</v>
      </c>
      <c r="N125" s="10"/>
      <c r="O125" s="50"/>
      <c r="P125" s="50"/>
      <c r="Q125" s="9"/>
      <c r="R125" s="56"/>
      <c r="S125" s="56"/>
      <c r="U125" s="9"/>
      <c r="W125" s="51"/>
      <c r="X125" s="51"/>
      <c r="Z125" s="51"/>
      <c r="AA125" s="51"/>
      <c r="AC125" s="51"/>
      <c r="AD125" s="51"/>
      <c r="AI125" s="52"/>
      <c r="AJ125" s="52"/>
      <c r="AK125" s="53"/>
      <c r="AL125" s="53"/>
      <c r="AM125" s="53"/>
      <c r="AN125" s="53"/>
      <c r="AO125" s="53"/>
    </row>
    <row r="126" spans="1:60" s="11" customFormat="1">
      <c r="A126" s="26">
        <v>17</v>
      </c>
      <c r="B126" s="26"/>
      <c r="C126" s="7" t="s">
        <v>5</v>
      </c>
      <c r="D126" s="32">
        <f>E126/J126</f>
        <v>2.735482335466461</v>
      </c>
      <c r="E126" s="32">
        <v>23.931750999999998</v>
      </c>
      <c r="F126" s="32">
        <v>22.034414000000002</v>
      </c>
      <c r="G126" s="32">
        <v>4.9085612000000003</v>
      </c>
      <c r="H126" s="32"/>
      <c r="I126" s="66">
        <v>0.22276794999999999</v>
      </c>
      <c r="J126" s="32">
        <v>8.7486402999999999</v>
      </c>
      <c r="K126" s="54"/>
      <c r="L126" s="39">
        <f t="shared" si="31"/>
        <v>-1.5016246322639863</v>
      </c>
      <c r="M126" s="39">
        <f t="shared" si="32"/>
        <v>2.1688982940088657</v>
      </c>
      <c r="N126" s="10"/>
      <c r="Q126" s="9"/>
      <c r="R126" s="56"/>
      <c r="S126" s="56"/>
      <c r="U126" s="9"/>
      <c r="W126" s="51"/>
      <c r="X126" s="51"/>
      <c r="Z126" s="51"/>
      <c r="AA126" s="51"/>
      <c r="AC126" s="51"/>
      <c r="AD126" s="51"/>
      <c r="AI126" s="52"/>
      <c r="AJ126" s="52"/>
      <c r="AK126" s="53"/>
      <c r="AL126" s="53"/>
      <c r="AM126" s="53"/>
      <c r="AN126" s="53"/>
      <c r="AO126" s="53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</row>
    <row r="127" spans="1:60" s="11" customFormat="1">
      <c r="A127" s="6"/>
      <c r="B127" s="6"/>
      <c r="C127" s="7"/>
      <c r="D127" s="36"/>
      <c r="E127" s="36"/>
      <c r="F127" s="36"/>
      <c r="G127" s="36"/>
      <c r="H127" s="36"/>
      <c r="I127" s="55"/>
      <c r="J127" s="55"/>
      <c r="K127" s="9"/>
      <c r="L127" s="9"/>
      <c r="M127" s="9"/>
      <c r="N127" s="9"/>
      <c r="O127" s="9"/>
      <c r="P127" s="9"/>
      <c r="Q127" s="9"/>
      <c r="R127" s="56"/>
      <c r="S127" s="56"/>
      <c r="U127" s="9"/>
    </row>
    <row r="128" spans="1:60" s="11" customFormat="1">
      <c r="A128" s="26">
        <v>18</v>
      </c>
      <c r="B128" s="31">
        <v>43790</v>
      </c>
      <c r="C128" s="26" t="s">
        <v>0</v>
      </c>
      <c r="D128" s="32">
        <v>1.0820008999999999E-3</v>
      </c>
      <c r="E128" s="32">
        <v>8.8999999999999999E-3</v>
      </c>
      <c r="F128" s="32">
        <v>6.7848509999999997E-4</v>
      </c>
      <c r="G128" s="32">
        <v>1.7131804999999999E-4</v>
      </c>
      <c r="H128" s="32"/>
      <c r="I128" s="66"/>
      <c r="J128" s="32"/>
      <c r="K128" s="9"/>
      <c r="L128" s="9"/>
      <c r="M128" s="9"/>
      <c r="N128" s="10"/>
      <c r="O128" s="9"/>
      <c r="P128" s="9"/>
      <c r="Q128" s="9"/>
      <c r="R128" s="64"/>
      <c r="S128" s="65"/>
      <c r="U128" s="9"/>
    </row>
    <row r="129" spans="1:60" s="11" customFormat="1">
      <c r="A129" s="26">
        <v>18</v>
      </c>
      <c r="B129" s="26"/>
      <c r="C129" s="7" t="s">
        <v>1</v>
      </c>
      <c r="D129" s="32">
        <f>E129/J129</f>
        <v>3.9134222485753938</v>
      </c>
      <c r="E129" s="32">
        <v>34.377870999999999</v>
      </c>
      <c r="F129" s="32">
        <v>29.238921000000001</v>
      </c>
      <c r="G129" s="32">
        <v>6.5270327000000004</v>
      </c>
      <c r="H129" s="32"/>
      <c r="I129" s="66">
        <v>0.22323097</v>
      </c>
      <c r="J129" s="32">
        <v>8.7846056000000008</v>
      </c>
      <c r="K129" s="38"/>
      <c r="L129" s="39">
        <f>LN(I129)</f>
        <v>-1.4995483036202069</v>
      </c>
      <c r="M129" s="39">
        <f>LN(J129)</f>
        <v>2.1730008259243765</v>
      </c>
      <c r="N129" s="10"/>
      <c r="O129" s="40">
        <f t="array" ref="O129:P130">LINEST(L129:L133,M129:M133,TRUE,TRUE)</f>
        <v>0.50245331857620379</v>
      </c>
      <c r="P129" s="40">
        <v>-2.5913838058851955</v>
      </c>
      <c r="Q129" s="9"/>
      <c r="R129" s="41">
        <f>EXP(P129)*$R$4^O129</f>
        <v>0.21798526376899802</v>
      </c>
      <c r="S129" s="41">
        <f>R129*SQRT(P130^2+(LN($R$4))^2*O130^2+(O129/$R$4)^2*$S$4^2-2*LN($R$4)*AVERAGE(M129:M133)*O130^2)</f>
        <v>2.7686265192782436E-5</v>
      </c>
      <c r="U129" s="9"/>
      <c r="AL129" s="42"/>
      <c r="AM129" s="43"/>
      <c r="AN129" s="43"/>
      <c r="AO129" s="43"/>
      <c r="AQ129" s="44"/>
      <c r="AR129" s="45"/>
      <c r="AS129" s="45"/>
      <c r="AT129" s="45"/>
      <c r="AU129" s="45"/>
      <c r="AV129" s="45"/>
      <c r="AW129" s="45"/>
      <c r="AX129" s="45"/>
      <c r="AY129" s="45"/>
      <c r="AZ129" s="45"/>
    </row>
    <row r="130" spans="1:60" s="11" customFormat="1">
      <c r="A130" s="26">
        <v>18</v>
      </c>
      <c r="B130" s="26"/>
      <c r="C130" s="7" t="s">
        <v>2</v>
      </c>
      <c r="D130" s="32">
        <f>E130/J130</f>
        <v>3.7634431129886248</v>
      </c>
      <c r="E130" s="32">
        <v>33.034413000000001</v>
      </c>
      <c r="F130" s="32">
        <v>28.792346999999999</v>
      </c>
      <c r="G130" s="32">
        <v>6.4247803000000001</v>
      </c>
      <c r="H130" s="32"/>
      <c r="I130" s="66">
        <v>0.22314197</v>
      </c>
      <c r="J130" s="32">
        <v>8.7777101999999996</v>
      </c>
      <c r="K130" s="38"/>
      <c r="L130" s="39">
        <f t="shared" ref="L130:L133" si="33">LN(I130)</f>
        <v>-1.4999470733179372</v>
      </c>
      <c r="M130" s="39">
        <f t="shared" ref="M130:M133" si="34">LN(J130)</f>
        <v>2.1722155763669893</v>
      </c>
      <c r="N130" s="10"/>
      <c r="O130" s="40">
        <v>1.789127515686382E-3</v>
      </c>
      <c r="P130" s="40">
        <v>3.8845361376806872E-3</v>
      </c>
      <c r="Q130" s="9"/>
      <c r="R130" s="56"/>
      <c r="S130" s="56"/>
      <c r="U130" s="9"/>
      <c r="W130" s="43"/>
      <c r="Z130" s="43"/>
      <c r="AC130" s="43"/>
    </row>
    <row r="131" spans="1:60" s="11" customFormat="1">
      <c r="A131" s="26">
        <v>18</v>
      </c>
      <c r="B131" s="26"/>
      <c r="C131" s="7" t="s">
        <v>3</v>
      </c>
      <c r="D131" s="32">
        <f>E131/J131</f>
        <v>3.4371993391670155</v>
      </c>
      <c r="E131" s="32">
        <v>30.145147000000001</v>
      </c>
      <c r="F131" s="32">
        <v>26.762219999999999</v>
      </c>
      <c r="G131" s="32">
        <v>5.9692065999999997</v>
      </c>
      <c r="H131" s="32"/>
      <c r="I131" s="66">
        <v>0.22304600999999999</v>
      </c>
      <c r="J131" s="32">
        <v>8.7702644000000003</v>
      </c>
      <c r="K131" s="38"/>
      <c r="L131" s="39">
        <f t="shared" si="33"/>
        <v>-1.5003772059336993</v>
      </c>
      <c r="M131" s="39">
        <f t="shared" si="34"/>
        <v>2.171366954162254</v>
      </c>
      <c r="N131" s="10"/>
      <c r="O131" s="47">
        <f>ABS(O130/O129)</f>
        <v>3.5607835584730778E-3</v>
      </c>
      <c r="P131" s="47">
        <f>ABS(P130/P129)</f>
        <v>1.499019994204896E-3</v>
      </c>
      <c r="Q131" s="9"/>
      <c r="R131" s="56"/>
      <c r="S131" s="56"/>
      <c r="U131" s="9"/>
      <c r="W131" s="48"/>
      <c r="X131" s="48"/>
      <c r="Z131" s="48"/>
      <c r="AA131" s="48"/>
      <c r="AC131" s="48"/>
      <c r="AD131" s="48"/>
      <c r="AK131" s="48"/>
      <c r="AL131" s="48"/>
      <c r="AP131" s="49"/>
      <c r="AY131" s="43"/>
      <c r="AZ131" s="43"/>
    </row>
    <row r="132" spans="1:60" s="11" customFormat="1">
      <c r="A132" s="26">
        <v>18</v>
      </c>
      <c r="B132" s="26"/>
      <c r="C132" s="7" t="s">
        <v>4</v>
      </c>
      <c r="D132" s="32">
        <f>E132/J132</f>
        <v>3.1440999813321144</v>
      </c>
      <c r="E132" s="32">
        <v>27.543886000000001</v>
      </c>
      <c r="F132" s="32">
        <v>24.887962999999999</v>
      </c>
      <c r="G132" s="32">
        <v>5.5480476000000003</v>
      </c>
      <c r="H132" s="32"/>
      <c r="I132" s="66">
        <v>0.22292086</v>
      </c>
      <c r="J132" s="32">
        <v>8.7604994000000005</v>
      </c>
      <c r="K132" s="38"/>
      <c r="L132" s="39">
        <f t="shared" si="33"/>
        <v>-1.5009384584020058</v>
      </c>
      <c r="M132" s="39">
        <f t="shared" si="34"/>
        <v>2.1702529124557612</v>
      </c>
      <c r="N132" s="10"/>
      <c r="O132" s="50"/>
      <c r="P132" s="50"/>
      <c r="Q132" s="9"/>
      <c r="R132" s="56"/>
      <c r="S132" s="56"/>
      <c r="U132" s="9"/>
      <c r="W132" s="51"/>
      <c r="X132" s="51"/>
      <c r="Z132" s="51"/>
      <c r="AA132" s="51"/>
      <c r="AC132" s="51"/>
      <c r="AD132" s="51"/>
      <c r="AI132" s="52"/>
      <c r="AJ132" s="52"/>
      <c r="AK132" s="53"/>
      <c r="AL132" s="53"/>
      <c r="AM132" s="53"/>
      <c r="AN132" s="53"/>
      <c r="AO132" s="53"/>
    </row>
    <row r="133" spans="1:60" s="11" customFormat="1">
      <c r="A133" s="26">
        <v>18</v>
      </c>
      <c r="B133" s="26"/>
      <c r="C133" s="7" t="s">
        <v>5</v>
      </c>
      <c r="D133" s="32">
        <f>E133/J133</f>
        <v>2.7322430736933767</v>
      </c>
      <c r="E133" s="32">
        <v>23.908534</v>
      </c>
      <c r="F133" s="32">
        <v>21.941980999999998</v>
      </c>
      <c r="G133" s="32">
        <v>4.8885778000000002</v>
      </c>
      <c r="H133" s="32"/>
      <c r="I133" s="66">
        <v>0.22279561000000001</v>
      </c>
      <c r="J133" s="32">
        <v>8.750515</v>
      </c>
      <c r="K133" s="54"/>
      <c r="L133" s="39">
        <f t="shared" si="33"/>
        <v>-1.5015004748933274</v>
      </c>
      <c r="M133" s="39">
        <f t="shared" si="34"/>
        <v>2.1691125557803663</v>
      </c>
      <c r="N133" s="10"/>
      <c r="Q133" s="9"/>
      <c r="R133" s="56"/>
      <c r="S133" s="56"/>
      <c r="U133" s="9"/>
      <c r="W133" s="51"/>
      <c r="X133" s="51"/>
      <c r="Z133" s="51"/>
      <c r="AA133" s="51"/>
      <c r="AC133" s="51"/>
      <c r="AD133" s="51"/>
      <c r="AI133" s="52"/>
      <c r="AJ133" s="52"/>
      <c r="AK133" s="53"/>
      <c r="AL133" s="53"/>
      <c r="AM133" s="53"/>
      <c r="AN133" s="53"/>
      <c r="AO133" s="53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</row>
    <row r="134" spans="1:60" s="11" customFormat="1">
      <c r="A134" s="6"/>
      <c r="B134" s="6"/>
      <c r="C134" s="7"/>
      <c r="D134" s="36"/>
      <c r="E134" s="36"/>
      <c r="F134" s="36"/>
      <c r="G134" s="36"/>
      <c r="H134" s="36"/>
      <c r="I134" s="55"/>
      <c r="J134" s="55"/>
      <c r="K134" s="9"/>
      <c r="L134" s="9"/>
      <c r="M134" s="9"/>
      <c r="N134" s="9"/>
      <c r="O134" s="9"/>
      <c r="P134" s="9"/>
      <c r="Q134" s="9"/>
      <c r="R134" s="56"/>
      <c r="S134" s="56"/>
      <c r="U134" s="9"/>
    </row>
    <row r="135" spans="1:60" s="11" customFormat="1">
      <c r="A135" s="26">
        <v>19</v>
      </c>
      <c r="B135" s="31">
        <v>43790</v>
      </c>
      <c r="C135" s="26" t="s">
        <v>0</v>
      </c>
      <c r="D135" s="32">
        <v>1.0820008999999999E-3</v>
      </c>
      <c r="E135" s="32">
        <v>8.8999999999999999E-3</v>
      </c>
      <c r="F135" s="32">
        <v>6.7848509999999997E-4</v>
      </c>
      <c r="G135" s="32">
        <v>1.7131804999999999E-4</v>
      </c>
      <c r="H135" s="32"/>
      <c r="I135" s="66"/>
      <c r="J135" s="32"/>
      <c r="K135" s="9"/>
      <c r="L135" s="9"/>
      <c r="M135" s="9"/>
      <c r="N135" s="10"/>
      <c r="O135" s="9"/>
      <c r="P135" s="9"/>
      <c r="Q135" s="9"/>
      <c r="R135" s="64"/>
      <c r="S135" s="65"/>
      <c r="U135" s="9"/>
    </row>
    <row r="136" spans="1:60" s="11" customFormat="1">
      <c r="A136" s="26">
        <v>19</v>
      </c>
      <c r="B136" s="26"/>
      <c r="C136" s="7" t="s">
        <v>1</v>
      </c>
      <c r="D136" s="32">
        <f>E136/J136</f>
        <v>3.9660255303198291</v>
      </c>
      <c r="E136" s="32">
        <v>34.839722999999999</v>
      </c>
      <c r="F136" s="32">
        <v>29.484587000000001</v>
      </c>
      <c r="G136" s="32">
        <v>6.5818205000000001</v>
      </c>
      <c r="H136" s="32"/>
      <c r="I136" s="66">
        <v>0.22322922000000001</v>
      </c>
      <c r="J136" s="32">
        <v>8.7845432999999993</v>
      </c>
      <c r="K136" s="38"/>
      <c r="L136" s="39">
        <f>LN(I136)</f>
        <v>-1.4995561430649735</v>
      </c>
      <c r="M136" s="39">
        <f>LN(J136)</f>
        <v>2.1729937339473708</v>
      </c>
      <c r="N136" s="10"/>
      <c r="O136" s="40">
        <f t="array" ref="O136:P137">LINEST(L136:L140,M136:M140,TRUE,TRUE)</f>
        <v>0.50210513844170823</v>
      </c>
      <c r="P136" s="40">
        <v>-2.5906267340818618</v>
      </c>
      <c r="Q136" s="9"/>
      <c r="R136" s="41">
        <f>EXP(P136)*$R$4^O136</f>
        <v>0.21798895898806001</v>
      </c>
      <c r="S136" s="41">
        <f>R136*SQRT(P137^2+(LN($R$4))^2*O137^2+(O136/$R$4)^2*$S$4^2-2*LN($R$4)*AVERAGE(M136:M140)*O137^2)</f>
        <v>3.6350953229847279E-5</v>
      </c>
      <c r="U136" s="9"/>
      <c r="AL136" s="42"/>
      <c r="AM136" s="43"/>
      <c r="AN136" s="43"/>
      <c r="AO136" s="43"/>
      <c r="AQ136" s="44"/>
      <c r="AR136" s="45"/>
      <c r="AS136" s="45"/>
      <c r="AT136" s="45"/>
      <c r="AU136" s="45"/>
      <c r="AV136" s="45"/>
      <c r="AW136" s="45"/>
      <c r="AX136" s="45"/>
      <c r="AY136" s="45"/>
      <c r="AZ136" s="45"/>
    </row>
    <row r="137" spans="1:60" s="11" customFormat="1">
      <c r="A137" s="26">
        <v>19</v>
      </c>
      <c r="B137" s="26"/>
      <c r="C137" s="7" t="s">
        <v>2</v>
      </c>
      <c r="D137" s="32">
        <f>E137/J137</f>
        <v>3.7445535639653933</v>
      </c>
      <c r="E137" s="32">
        <v>32.87274</v>
      </c>
      <c r="F137" s="32">
        <v>28.543935999999999</v>
      </c>
      <c r="G137" s="32">
        <v>6.3697151999999999</v>
      </c>
      <c r="H137" s="32"/>
      <c r="I137" s="66">
        <v>0.22315471000000001</v>
      </c>
      <c r="J137" s="32">
        <v>8.7788141999999993</v>
      </c>
      <c r="K137" s="38"/>
      <c r="L137" s="39">
        <f t="shared" ref="L137:L140" si="35">LN(I137)</f>
        <v>-1.499889981250824</v>
      </c>
      <c r="M137" s="39">
        <f t="shared" ref="M137:M140" si="36">LN(J137)</f>
        <v>2.1723413415784063</v>
      </c>
      <c r="N137" s="10"/>
      <c r="O137" s="40">
        <v>2.965657044592342E-3</v>
      </c>
      <c r="P137" s="40">
        <v>6.439353011975785E-3</v>
      </c>
      <c r="Q137" s="9"/>
      <c r="R137" s="56"/>
      <c r="S137" s="56"/>
      <c r="U137" s="9"/>
      <c r="W137" s="43"/>
      <c r="Z137" s="43"/>
      <c r="AC137" s="43"/>
    </row>
    <row r="138" spans="1:60" s="11" customFormat="1">
      <c r="A138" s="26">
        <v>19</v>
      </c>
      <c r="B138" s="26"/>
      <c r="C138" s="7" t="s">
        <v>3</v>
      </c>
      <c r="D138" s="32">
        <f>E138/J138</f>
        <v>3.5566359174168651</v>
      </c>
      <c r="E138" s="32">
        <v>31.198222000000001</v>
      </c>
      <c r="F138" s="32">
        <v>27.574465</v>
      </c>
      <c r="G138" s="32">
        <v>6.1509863999999999</v>
      </c>
      <c r="H138" s="32"/>
      <c r="I138" s="66">
        <v>0.22306820999999999</v>
      </c>
      <c r="J138" s="32">
        <v>8.7718346</v>
      </c>
      <c r="K138" s="38"/>
      <c r="L138" s="39">
        <f t="shared" si="35"/>
        <v>-1.5002776798526058</v>
      </c>
      <c r="M138" s="39">
        <f t="shared" si="36"/>
        <v>2.1715459749287191</v>
      </c>
      <c r="N138" s="10"/>
      <c r="O138" s="47">
        <f>ABS(O137/O136)</f>
        <v>5.906446314802331E-3</v>
      </c>
      <c r="P138" s="47">
        <f>ABS(P137/P136)</f>
        <v>2.4856352045088972E-3</v>
      </c>
      <c r="Q138" s="9"/>
      <c r="R138" s="56"/>
      <c r="S138" s="56"/>
      <c r="U138" s="9"/>
      <c r="W138" s="48"/>
      <c r="X138" s="48"/>
      <c r="Z138" s="48"/>
      <c r="AA138" s="48"/>
      <c r="AC138" s="48"/>
      <c r="AD138" s="48"/>
      <c r="AK138" s="48"/>
      <c r="AL138" s="48"/>
      <c r="AP138" s="49"/>
      <c r="AY138" s="43"/>
      <c r="AZ138" s="43"/>
    </row>
    <row r="139" spans="1:60" s="11" customFormat="1">
      <c r="A139" s="26">
        <v>19</v>
      </c>
      <c r="B139" s="26"/>
      <c r="C139" s="7" t="s">
        <v>4</v>
      </c>
      <c r="D139" s="32">
        <f>E139/J139</f>
        <v>3.1690984415680785</v>
      </c>
      <c r="E139" s="32">
        <v>27.769124000000001</v>
      </c>
      <c r="F139" s="32">
        <v>25.002734</v>
      </c>
      <c r="G139" s="32">
        <v>5.5743583000000001</v>
      </c>
      <c r="H139" s="32"/>
      <c r="I139" s="66">
        <v>0.22294992</v>
      </c>
      <c r="J139" s="32">
        <v>8.7624680999999995</v>
      </c>
      <c r="K139" s="38"/>
      <c r="L139" s="39">
        <f t="shared" si="35"/>
        <v>-1.5008081067335644</v>
      </c>
      <c r="M139" s="39">
        <f t="shared" si="36"/>
        <v>2.1704776118405298</v>
      </c>
      <c r="N139" s="10"/>
      <c r="O139" s="50"/>
      <c r="P139" s="50"/>
      <c r="Q139" s="9"/>
      <c r="R139" s="56"/>
      <c r="S139" s="56"/>
      <c r="U139" s="9"/>
      <c r="W139" s="51"/>
      <c r="X139" s="51"/>
      <c r="Z139" s="51"/>
      <c r="AA139" s="51"/>
      <c r="AC139" s="51"/>
      <c r="AD139" s="51"/>
      <c r="AI139" s="52"/>
      <c r="AJ139" s="52"/>
      <c r="AK139" s="53"/>
      <c r="AL139" s="53"/>
      <c r="AM139" s="53"/>
      <c r="AN139" s="53"/>
      <c r="AO139" s="53"/>
    </row>
    <row r="140" spans="1:60" s="11" customFormat="1">
      <c r="A140" s="26">
        <v>19</v>
      </c>
      <c r="B140" s="26"/>
      <c r="C140" s="7" t="s">
        <v>5</v>
      </c>
      <c r="D140" s="32">
        <f>E140/J140</f>
        <v>2.7880300594064429</v>
      </c>
      <c r="E140" s="32">
        <v>24.398249</v>
      </c>
      <c r="F140" s="32">
        <v>22.373072000000001</v>
      </c>
      <c r="G140" s="32">
        <v>4.9847248000000004</v>
      </c>
      <c r="H140" s="32"/>
      <c r="I140" s="66">
        <v>0.2228002</v>
      </c>
      <c r="J140" s="32">
        <v>8.7510709999999996</v>
      </c>
      <c r="K140" s="54"/>
      <c r="L140" s="39">
        <f t="shared" si="35"/>
        <v>-1.5014798732633428</v>
      </c>
      <c r="M140" s="39">
        <f t="shared" si="36"/>
        <v>2.1691760928792543</v>
      </c>
      <c r="N140" s="10"/>
      <c r="Q140" s="9"/>
      <c r="R140" s="56"/>
      <c r="S140" s="56"/>
      <c r="U140" s="9"/>
      <c r="W140" s="51"/>
      <c r="X140" s="51"/>
      <c r="Z140" s="51"/>
      <c r="AA140" s="51"/>
      <c r="AC140" s="51"/>
      <c r="AD140" s="51"/>
      <c r="AI140" s="52"/>
      <c r="AJ140" s="52"/>
      <c r="AK140" s="53"/>
      <c r="AL140" s="53"/>
      <c r="AM140" s="53"/>
      <c r="AN140" s="53"/>
      <c r="AO140" s="53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</row>
    <row r="141" spans="1:60" s="11" customFormat="1">
      <c r="A141" s="6"/>
      <c r="B141" s="6"/>
      <c r="C141" s="7"/>
      <c r="D141" s="36"/>
      <c r="E141" s="36"/>
      <c r="F141" s="36"/>
      <c r="G141" s="36"/>
      <c r="H141" s="36"/>
      <c r="I141" s="55"/>
      <c r="J141" s="55"/>
      <c r="K141" s="9"/>
      <c r="L141" s="9"/>
      <c r="M141" s="9"/>
      <c r="N141" s="9"/>
      <c r="O141" s="9"/>
      <c r="P141" s="9"/>
      <c r="Q141" s="9"/>
      <c r="R141" s="56"/>
      <c r="S141" s="56"/>
      <c r="U141" s="9"/>
    </row>
    <row r="142" spans="1:60" s="11" customFormat="1">
      <c r="A142" s="26">
        <v>20</v>
      </c>
      <c r="B142" s="31">
        <v>43790</v>
      </c>
      <c r="C142" s="26" t="s">
        <v>0</v>
      </c>
      <c r="D142" s="32">
        <v>1.0820008999999999E-3</v>
      </c>
      <c r="E142" s="32">
        <v>8.8999999999999999E-3</v>
      </c>
      <c r="F142" s="32">
        <v>6.7848509999999997E-4</v>
      </c>
      <c r="G142" s="32">
        <v>1.7131804999999999E-4</v>
      </c>
      <c r="H142" s="32"/>
      <c r="I142" s="66"/>
      <c r="J142" s="32"/>
      <c r="K142" s="9"/>
      <c r="L142" s="9"/>
      <c r="M142" s="9"/>
      <c r="N142" s="10"/>
      <c r="O142" s="9"/>
      <c r="P142" s="9"/>
      <c r="Q142" s="9"/>
      <c r="R142" s="64"/>
      <c r="S142" s="65"/>
      <c r="U142" s="9"/>
    </row>
    <row r="143" spans="1:60" s="11" customFormat="1">
      <c r="A143" s="26">
        <v>20</v>
      </c>
      <c r="B143" s="26"/>
      <c r="C143" s="7" t="s">
        <v>1</v>
      </c>
      <c r="D143" s="32">
        <f>E143/J143</f>
        <v>3.9129154090937841</v>
      </c>
      <c r="E143" s="32">
        <v>34.377597999999999</v>
      </c>
      <c r="F143" s="32">
        <v>29.025162000000002</v>
      </c>
      <c r="G143" s="32">
        <v>6.4797083999999998</v>
      </c>
      <c r="H143" s="32"/>
      <c r="I143" s="66">
        <v>0.22324455000000001</v>
      </c>
      <c r="J143" s="32">
        <v>8.7856737000000003</v>
      </c>
      <c r="K143" s="38"/>
      <c r="L143" s="39">
        <f>LN(I143)</f>
        <v>-1.4994874716175735</v>
      </c>
      <c r="M143" s="39">
        <f>LN(J143)</f>
        <v>2.173122406234294</v>
      </c>
      <c r="N143" s="10"/>
      <c r="O143" s="40">
        <f t="array" ref="O143:P144">LINEST(L143:L147,M143:M147,TRUE,TRUE)</f>
        <v>0.50577226500608707</v>
      </c>
      <c r="P143" s="40">
        <v>-2.5985900918590747</v>
      </c>
      <c r="Q143" s="9"/>
      <c r="R143" s="41">
        <f>EXP(P143)*$R$4^O143</f>
        <v>0.21795229355208171</v>
      </c>
      <c r="S143" s="41">
        <f>R143*SQRT(P144^2+(LN($R$4))^2*O144^2+(O143/$R$4)^2*$S$4^2-2*LN($R$4)*AVERAGE(M143:M147)*O144^2)</f>
        <v>3.6967091592664524E-5</v>
      </c>
      <c r="U143" s="9"/>
      <c r="AL143" s="42"/>
      <c r="AM143" s="43"/>
      <c r="AN143" s="43"/>
      <c r="AO143" s="43"/>
      <c r="AQ143" s="44"/>
      <c r="AR143" s="45"/>
      <c r="AS143" s="45"/>
      <c r="AT143" s="45"/>
      <c r="AU143" s="45"/>
      <c r="AV143" s="45"/>
      <c r="AW143" s="45"/>
      <c r="AX143" s="45"/>
      <c r="AY143" s="45"/>
      <c r="AZ143" s="45"/>
    </row>
    <row r="144" spans="1:60" s="11" customFormat="1">
      <c r="A144" s="26">
        <v>20</v>
      </c>
      <c r="B144" s="26"/>
      <c r="C144" s="7" t="s">
        <v>2</v>
      </c>
      <c r="D144" s="32">
        <f>E144/J144</f>
        <v>3.7817926802210664</v>
      </c>
      <c r="E144" s="32">
        <v>33.200037999999999</v>
      </c>
      <c r="F144" s="32">
        <v>28.814587</v>
      </c>
      <c r="G144" s="32">
        <v>6.4302047</v>
      </c>
      <c r="H144" s="32"/>
      <c r="I144" s="66">
        <v>0.22315789</v>
      </c>
      <c r="J144" s="32">
        <v>8.7789154000000007</v>
      </c>
      <c r="K144" s="38"/>
      <c r="L144" s="39">
        <f t="shared" ref="L144:L147" si="37">LN(I144)</f>
        <v>-1.4998757311489894</v>
      </c>
      <c r="M144" s="39">
        <f t="shared" ref="M144:M147" si="38">LN(J144)</f>
        <v>2.1723528692647651</v>
      </c>
      <c r="N144" s="10"/>
      <c r="O144" s="40">
        <v>3.0228048033650624E-3</v>
      </c>
      <c r="P144" s="40">
        <v>6.5638361241139639E-3</v>
      </c>
      <c r="Q144" s="9"/>
      <c r="R144" s="56"/>
      <c r="S144" s="56"/>
      <c r="U144" s="9"/>
      <c r="W144" s="43"/>
      <c r="Z144" s="43"/>
      <c r="AC144" s="43"/>
    </row>
    <row r="145" spans="1:60" s="11" customFormat="1">
      <c r="A145" s="26">
        <v>20</v>
      </c>
      <c r="B145" s="26"/>
      <c r="C145" s="7" t="s">
        <v>3</v>
      </c>
      <c r="D145" s="32">
        <f>E145/J145</f>
        <v>3.5413957079836837</v>
      </c>
      <c r="E145" s="32">
        <v>31.066817</v>
      </c>
      <c r="F145" s="32">
        <v>27.448779999999999</v>
      </c>
      <c r="G145" s="32">
        <v>6.1231415</v>
      </c>
      <c r="H145" s="32"/>
      <c r="I145" s="66">
        <v>0.22307521999999999</v>
      </c>
      <c r="J145" s="32">
        <v>8.7724782999999995</v>
      </c>
      <c r="K145" s="38"/>
      <c r="L145" s="39">
        <f t="shared" si="37"/>
        <v>-1.5002462549810098</v>
      </c>
      <c r="M145" s="39">
        <f t="shared" si="38"/>
        <v>2.1716193548329601</v>
      </c>
      <c r="N145" s="10"/>
      <c r="O145" s="47">
        <f>ABS(O144/O143)</f>
        <v>5.9766124252160846E-3</v>
      </c>
      <c r="P145" s="47">
        <f>ABS(P144/P143)</f>
        <v>2.5259220931678709E-3</v>
      </c>
      <c r="Q145" s="9"/>
      <c r="R145" s="56"/>
      <c r="S145" s="56"/>
      <c r="U145" s="9"/>
      <c r="W145" s="48"/>
      <c r="X145" s="48"/>
      <c r="Z145" s="48"/>
      <c r="AA145" s="48"/>
      <c r="AC145" s="48"/>
      <c r="AD145" s="48"/>
      <c r="AK145" s="48"/>
      <c r="AL145" s="48"/>
      <c r="AP145" s="49"/>
      <c r="AY145" s="43"/>
      <c r="AZ145" s="43"/>
    </row>
    <row r="146" spans="1:60" s="11" customFormat="1">
      <c r="A146" s="26">
        <v>20</v>
      </c>
      <c r="B146" s="26"/>
      <c r="C146" s="7" t="s">
        <v>4</v>
      </c>
      <c r="D146" s="32">
        <f>E146/J146</f>
        <v>3.1790436266376316</v>
      </c>
      <c r="E146" s="32">
        <v>27.861324</v>
      </c>
      <c r="F146" s="32">
        <v>25.038971</v>
      </c>
      <c r="G146" s="32">
        <v>5.5829376000000002</v>
      </c>
      <c r="H146" s="32"/>
      <c r="I146" s="66">
        <v>0.22296994000000001</v>
      </c>
      <c r="J146" s="32">
        <v>8.7640583999999997</v>
      </c>
      <c r="K146" s="38"/>
      <c r="L146" s="39">
        <f t="shared" si="37"/>
        <v>-1.500718314814391</v>
      </c>
      <c r="M146" s="39">
        <f t="shared" si="38"/>
        <v>2.1706590853349343</v>
      </c>
      <c r="N146" s="10"/>
      <c r="O146" s="50"/>
      <c r="P146" s="50"/>
      <c r="Q146" s="9"/>
      <c r="R146" s="56"/>
      <c r="S146" s="56"/>
      <c r="U146" s="9"/>
      <c r="W146" s="51"/>
      <c r="X146" s="51"/>
      <c r="Z146" s="51"/>
      <c r="AA146" s="51"/>
      <c r="AC146" s="51"/>
      <c r="AD146" s="51"/>
      <c r="AI146" s="52"/>
      <c r="AJ146" s="52"/>
      <c r="AK146" s="53"/>
      <c r="AL146" s="53"/>
      <c r="AM146" s="53"/>
      <c r="AN146" s="53"/>
      <c r="AO146" s="53"/>
    </row>
    <row r="147" spans="1:60" s="11" customFormat="1">
      <c r="A147" s="26">
        <v>20</v>
      </c>
      <c r="B147" s="26"/>
      <c r="C147" s="7" t="s">
        <v>5</v>
      </c>
      <c r="D147" s="32">
        <f>E147/J147</f>
        <v>2.8377907918839429</v>
      </c>
      <c r="E147" s="32">
        <v>24.840243000000001</v>
      </c>
      <c r="F147" s="32">
        <v>22.709240000000001</v>
      </c>
      <c r="G147" s="32">
        <v>5.0602549000000003</v>
      </c>
      <c r="H147" s="32"/>
      <c r="I147" s="66">
        <v>0.22282788000000001</v>
      </c>
      <c r="J147" s="32">
        <v>8.7533735999999998</v>
      </c>
      <c r="K147" s="54"/>
      <c r="L147" s="39">
        <f t="shared" si="37"/>
        <v>-1.5013556441077851</v>
      </c>
      <c r="M147" s="39">
        <f t="shared" si="38"/>
        <v>2.1694391803482826</v>
      </c>
      <c r="N147" s="10"/>
      <c r="Q147" s="9"/>
      <c r="R147" s="56"/>
      <c r="S147" s="56"/>
      <c r="U147" s="9"/>
      <c r="W147" s="51"/>
      <c r="X147" s="51"/>
      <c r="Z147" s="51"/>
      <c r="AA147" s="51"/>
      <c r="AC147" s="51"/>
      <c r="AD147" s="51"/>
      <c r="AI147" s="52"/>
      <c r="AJ147" s="52"/>
      <c r="AK147" s="53"/>
      <c r="AL147" s="53"/>
      <c r="AM147" s="53"/>
      <c r="AN147" s="53"/>
      <c r="AO147" s="53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</row>
    <row r="148" spans="1:60" s="11" customFormat="1">
      <c r="A148" s="6"/>
      <c r="B148" s="6"/>
      <c r="C148" s="7"/>
      <c r="D148" s="36"/>
      <c r="E148" s="36"/>
      <c r="F148" s="36"/>
      <c r="G148" s="36"/>
      <c r="H148" s="36"/>
      <c r="I148" s="55"/>
      <c r="J148" s="55"/>
      <c r="K148" s="9"/>
      <c r="L148" s="9"/>
      <c r="M148" s="9"/>
      <c r="N148" s="9"/>
      <c r="O148" s="9"/>
      <c r="P148" s="9"/>
      <c r="Q148" s="9"/>
      <c r="R148" s="56"/>
      <c r="S148" s="56"/>
      <c r="U148" s="9"/>
    </row>
    <row r="149" spans="1:60" s="11" customFormat="1">
      <c r="A149" s="26">
        <v>21</v>
      </c>
      <c r="B149" s="31">
        <v>43790</v>
      </c>
      <c r="C149" s="26" t="s">
        <v>0</v>
      </c>
      <c r="D149" s="32">
        <v>1.0820008999999999E-3</v>
      </c>
      <c r="E149" s="32">
        <v>8.8999999999999999E-3</v>
      </c>
      <c r="F149" s="32">
        <v>6.7848509999999997E-4</v>
      </c>
      <c r="G149" s="32">
        <v>1.7131804999999999E-4</v>
      </c>
      <c r="H149" s="32"/>
      <c r="I149" s="66"/>
      <c r="J149" s="32"/>
      <c r="K149" s="9"/>
      <c r="L149" s="9"/>
      <c r="M149" s="9"/>
      <c r="N149" s="10"/>
      <c r="O149" s="9"/>
      <c r="P149" s="9"/>
      <c r="Q149" s="9"/>
      <c r="R149" s="64"/>
      <c r="S149" s="65"/>
      <c r="U149" s="9"/>
    </row>
    <row r="150" spans="1:60" s="11" customFormat="1">
      <c r="A150" s="26">
        <v>21</v>
      </c>
      <c r="B150" s="26"/>
      <c r="C150" s="7" t="s">
        <v>1</v>
      </c>
      <c r="D150" s="32">
        <v>3.9020725300619818</v>
      </c>
      <c r="E150" s="32">
        <v>34.286002000000003</v>
      </c>
      <c r="F150" s="32">
        <v>28.879262000000001</v>
      </c>
      <c r="G150" s="32">
        <v>6.4476054999999999</v>
      </c>
      <c r="H150" s="32"/>
      <c r="I150" s="66">
        <v>0.22326076</v>
      </c>
      <c r="J150" s="32">
        <v>8.7866131999999997</v>
      </c>
      <c r="K150" s="38"/>
      <c r="L150" s="39">
        <f>LN(I150)</f>
        <v>-1.4994148632985052</v>
      </c>
      <c r="M150" s="39">
        <f>LN(J150)</f>
        <v>2.1732293359704449</v>
      </c>
      <c r="N150" s="10"/>
      <c r="O150" s="40">
        <f t="array" ref="O150:P151">LINEST(L150:L154,M150:M154,TRUE,TRUE)</f>
        <v>0.50723056808853184</v>
      </c>
      <c r="P150" s="40">
        <v>-2.6017505771170009</v>
      </c>
      <c r="Q150" s="9"/>
      <c r="R150" s="41">
        <f>EXP(P150)*$R$4^O150</f>
        <v>0.21793908678387541</v>
      </c>
      <c r="S150" s="41">
        <f>R150*SQRT(P151^2+(LN($R$4))^2*O151^2+(O150/$R$4)^2*$S$4^2-2*LN($R$4)*AVERAGE(M150:M154)*O151^2)</f>
        <v>3.2311470889044082E-5</v>
      </c>
      <c r="U150" s="9"/>
      <c r="AL150" s="42"/>
      <c r="AM150" s="43"/>
      <c r="AN150" s="43"/>
      <c r="AO150" s="43"/>
      <c r="AQ150" s="44"/>
      <c r="AR150" s="45"/>
      <c r="AS150" s="45"/>
      <c r="AT150" s="45"/>
      <c r="AU150" s="45"/>
      <c r="AV150" s="45"/>
      <c r="AW150" s="45"/>
      <c r="AX150" s="45"/>
      <c r="AY150" s="45"/>
      <c r="AZ150" s="45"/>
    </row>
    <row r="151" spans="1:60" s="11" customFormat="1">
      <c r="A151" s="26">
        <v>21</v>
      </c>
      <c r="B151" s="26"/>
      <c r="C151" s="7" t="s">
        <v>2</v>
      </c>
      <c r="D151" s="32">
        <v>3.8013587514730198</v>
      </c>
      <c r="E151" s="32">
        <v>33.377893999999998</v>
      </c>
      <c r="F151" s="32">
        <v>28.896303</v>
      </c>
      <c r="G151" s="32">
        <v>6.4490239000000003</v>
      </c>
      <c r="H151" s="32"/>
      <c r="I151" s="66">
        <v>0.22317814</v>
      </c>
      <c r="J151" s="32">
        <v>8.7805166999999997</v>
      </c>
      <c r="K151" s="38"/>
      <c r="L151" s="39">
        <f t="shared" ref="L151:L154" si="39">LN(I151)</f>
        <v>-1.4997849923394253</v>
      </c>
      <c r="M151" s="39">
        <f t="shared" ref="M151:M154" si="40">LN(J151)</f>
        <v>2.1725352555737665</v>
      </c>
      <c r="N151" s="10"/>
      <c r="O151" s="40">
        <v>2.4214164237765221E-3</v>
      </c>
      <c r="P151" s="40">
        <v>5.2580293503275604E-3</v>
      </c>
      <c r="Q151" s="9"/>
      <c r="R151" s="56"/>
      <c r="S151" s="56"/>
      <c r="U151" s="9"/>
      <c r="W151" s="43"/>
      <c r="Z151" s="43"/>
      <c r="AC151" s="43"/>
    </row>
    <row r="152" spans="1:60" s="11" customFormat="1">
      <c r="A152" s="26">
        <v>21</v>
      </c>
      <c r="B152" s="26"/>
      <c r="C152" s="7" t="s">
        <v>3</v>
      </c>
      <c r="D152" s="32">
        <v>3.5105922235018312</v>
      </c>
      <c r="E152" s="32">
        <v>30.800222999999999</v>
      </c>
      <c r="F152" s="32">
        <v>27.188611000000002</v>
      </c>
      <c r="G152" s="32">
        <v>6.0655204999999999</v>
      </c>
      <c r="H152" s="32"/>
      <c r="I152" s="66">
        <v>0.22309054</v>
      </c>
      <c r="J152" s="32">
        <v>8.7735120000000002</v>
      </c>
      <c r="K152" s="38"/>
      <c r="L152" s="39">
        <f t="shared" si="39"/>
        <v>-1.5001775809527471</v>
      </c>
      <c r="M152" s="39">
        <f t="shared" si="40"/>
        <v>2.1717371823232896</v>
      </c>
      <c r="N152" s="10"/>
      <c r="O152" s="47">
        <f>ABS(O151/O150)</f>
        <v>4.7737983002512753E-3</v>
      </c>
      <c r="P152" s="47">
        <f>ABS(P151/P150)</f>
        <v>2.0209582719316549E-3</v>
      </c>
      <c r="Q152" s="9"/>
      <c r="R152" s="56"/>
      <c r="S152" s="56"/>
      <c r="U152" s="9"/>
      <c r="W152" s="48"/>
      <c r="X152" s="48"/>
      <c r="Z152" s="48"/>
      <c r="AA152" s="48"/>
      <c r="AC152" s="48"/>
      <c r="AD152" s="48"/>
      <c r="AK152" s="48"/>
      <c r="AL152" s="48"/>
      <c r="AP152" s="49"/>
      <c r="AY152" s="43"/>
      <c r="AZ152" s="43"/>
    </row>
    <row r="153" spans="1:60" s="11" customFormat="1">
      <c r="A153" s="26">
        <v>21</v>
      </c>
      <c r="B153" s="26"/>
      <c r="C153" s="7" t="s">
        <v>4</v>
      </c>
      <c r="D153" s="32">
        <v>3.204106056729922</v>
      </c>
      <c r="E153" s="32">
        <v>28.077632000000001</v>
      </c>
      <c r="F153" s="32">
        <v>25.276996</v>
      </c>
      <c r="G153" s="32">
        <v>5.6356362000000004</v>
      </c>
      <c r="H153" s="32"/>
      <c r="I153" s="66">
        <v>0.22295514999999999</v>
      </c>
      <c r="J153" s="32">
        <v>8.7630157999999998</v>
      </c>
      <c r="K153" s="38"/>
      <c r="L153" s="39">
        <f t="shared" si="39"/>
        <v>-1.5007846488258074</v>
      </c>
      <c r="M153" s="39">
        <f t="shared" si="40"/>
        <v>2.170540115107578</v>
      </c>
      <c r="N153" s="10"/>
      <c r="O153" s="50"/>
      <c r="P153" s="50"/>
      <c r="Q153" s="9"/>
      <c r="R153" s="56"/>
      <c r="S153" s="56"/>
      <c r="U153" s="9"/>
      <c r="W153" s="51"/>
      <c r="X153" s="51"/>
      <c r="Z153" s="51"/>
      <c r="AA153" s="51"/>
      <c r="AC153" s="51"/>
      <c r="AD153" s="51"/>
      <c r="AI153" s="52"/>
      <c r="AJ153" s="52"/>
      <c r="AK153" s="53"/>
      <c r="AL153" s="53"/>
      <c r="AM153" s="53"/>
      <c r="AN153" s="53"/>
      <c r="AO153" s="53"/>
    </row>
    <row r="154" spans="1:60" s="11" customFormat="1">
      <c r="A154" s="26">
        <v>21</v>
      </c>
      <c r="B154" s="26"/>
      <c r="C154" s="7" t="s">
        <v>5</v>
      </c>
      <c r="D154" s="32">
        <v>2.7445695185141212</v>
      </c>
      <c r="E154" s="32">
        <v>24.020852000000001</v>
      </c>
      <c r="F154" s="32">
        <v>22.011324999999999</v>
      </c>
      <c r="G154" s="32">
        <v>4.9044436999999999</v>
      </c>
      <c r="H154" s="32"/>
      <c r="I154" s="66">
        <v>0.22281440999999999</v>
      </c>
      <c r="J154" s="32">
        <v>8.7521383000000004</v>
      </c>
      <c r="K154" s="54"/>
      <c r="L154" s="39">
        <f t="shared" si="39"/>
        <v>-1.5014160961802494</v>
      </c>
      <c r="M154" s="39">
        <f t="shared" si="40"/>
        <v>2.1692980476571502</v>
      </c>
      <c r="N154" s="10"/>
      <c r="Q154" s="9"/>
      <c r="R154" s="56"/>
      <c r="S154" s="56"/>
      <c r="U154" s="9"/>
      <c r="W154" s="51"/>
      <c r="X154" s="51"/>
      <c r="Z154" s="51"/>
      <c r="AA154" s="51"/>
      <c r="AC154" s="51"/>
      <c r="AD154" s="51"/>
      <c r="AI154" s="52"/>
      <c r="AJ154" s="52"/>
      <c r="AK154" s="53"/>
      <c r="AL154" s="53"/>
      <c r="AM154" s="53"/>
      <c r="AN154" s="53"/>
      <c r="AO154" s="53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</row>
    <row r="155" spans="1:60" s="11" customFormat="1">
      <c r="A155" s="6"/>
      <c r="B155" s="6"/>
      <c r="C155" s="7"/>
      <c r="D155" s="36"/>
      <c r="E155" s="36"/>
      <c r="F155" s="36"/>
      <c r="G155" s="36"/>
      <c r="H155" s="36"/>
      <c r="I155" s="55"/>
      <c r="J155" s="55"/>
      <c r="K155" s="9"/>
      <c r="L155" s="9"/>
      <c r="M155" s="9"/>
      <c r="N155" s="9"/>
      <c r="O155" s="9"/>
      <c r="P155" s="9"/>
      <c r="Q155" s="9"/>
      <c r="R155" s="56"/>
      <c r="S155" s="56"/>
      <c r="U155" s="9"/>
    </row>
    <row r="156" spans="1:60" s="11" customFormat="1">
      <c r="A156" s="26">
        <v>22</v>
      </c>
      <c r="B156" s="31">
        <v>43791</v>
      </c>
      <c r="C156" s="26" t="s">
        <v>0</v>
      </c>
      <c r="D156" s="32">
        <v>1.0820008999999999E-3</v>
      </c>
      <c r="E156" s="32">
        <v>8.8999999999999999E-3</v>
      </c>
      <c r="F156" s="32">
        <v>6.7848509999999997E-4</v>
      </c>
      <c r="G156" s="32">
        <v>1.7131804999999999E-4</v>
      </c>
      <c r="H156" s="32"/>
      <c r="I156" s="66"/>
      <c r="J156" s="66"/>
      <c r="K156" s="9"/>
      <c r="L156" s="9"/>
      <c r="M156" s="9"/>
      <c r="N156" s="10"/>
      <c r="O156" s="9"/>
      <c r="P156" s="9"/>
      <c r="Q156" s="9"/>
      <c r="R156" s="64"/>
      <c r="S156" s="65"/>
      <c r="U156" s="9"/>
    </row>
    <row r="157" spans="1:60" s="11" customFormat="1">
      <c r="A157" s="26">
        <v>22</v>
      </c>
      <c r="B157" s="26"/>
      <c r="C157" s="7" t="s">
        <v>1</v>
      </c>
      <c r="D157" s="32">
        <v>4.9556560999999997</v>
      </c>
      <c r="E157" s="32">
        <v>43.454205999999999</v>
      </c>
      <c r="F157" s="32">
        <v>36.405807000000003</v>
      </c>
      <c r="G157" s="32">
        <v>8.1193712999999992</v>
      </c>
      <c r="H157" s="32"/>
      <c r="I157" s="66">
        <v>0.22302409000000001</v>
      </c>
      <c r="J157" s="32">
        <v>8.7686113999999993</v>
      </c>
      <c r="K157" s="38"/>
      <c r="L157" s="39">
        <f>LN(I157)</f>
        <v>-1.5004754864506746</v>
      </c>
      <c r="M157" s="39">
        <f>LN(J157)</f>
        <v>2.1711784586139937</v>
      </c>
      <c r="N157" s="10"/>
      <c r="O157" s="40">
        <f t="array" ref="O157:P158">LINEST(L157:L161,M157:M161,TRUE,TRUE)</f>
        <v>0.52240652423257561</v>
      </c>
      <c r="P157" s="40">
        <v>-2.634703313713362</v>
      </c>
      <c r="Q157" s="9"/>
      <c r="R157" s="41">
        <f>EXP(P157)*$R$4^O157</f>
        <v>0.21778800292290654</v>
      </c>
      <c r="S157" s="41">
        <f>R157*SQRT(P158^2+(LN($R$4))^2*O158^2+(O157/$R$4)^2*$S$4^2-2*LN($R$4)*AVERAGE(M157:M161)*O158^2)</f>
        <v>5.5013860681610722E-5</v>
      </c>
      <c r="U157" s="9"/>
      <c r="AL157" s="42"/>
      <c r="AM157" s="43"/>
      <c r="AN157" s="43"/>
      <c r="AO157" s="43"/>
      <c r="AQ157" s="44"/>
      <c r="AR157" s="45"/>
      <c r="AS157" s="45"/>
      <c r="AT157" s="45"/>
      <c r="AU157" s="45"/>
      <c r="AV157" s="45"/>
      <c r="AW157" s="45"/>
      <c r="AX157" s="45"/>
      <c r="AY157" s="45"/>
      <c r="AZ157" s="45"/>
    </row>
    <row r="158" spans="1:60" s="11" customFormat="1">
      <c r="A158" s="26">
        <v>22</v>
      </c>
      <c r="B158" s="26"/>
      <c r="C158" s="7" t="s">
        <v>2</v>
      </c>
      <c r="D158" s="32">
        <v>4.6473041999999998</v>
      </c>
      <c r="E158" s="32">
        <v>40.724668000000001</v>
      </c>
      <c r="F158" s="32">
        <v>34.964832000000001</v>
      </c>
      <c r="G158" s="32">
        <v>7.7955804999999998</v>
      </c>
      <c r="H158" s="32"/>
      <c r="I158" s="66">
        <v>0.22295487</v>
      </c>
      <c r="J158" s="32">
        <v>8.7630751999999994</v>
      </c>
      <c r="K158" s="38"/>
      <c r="L158" s="39">
        <f t="shared" ref="L158:L161" si="41">LN(I158)</f>
        <v>-1.5007859046845566</v>
      </c>
      <c r="M158" s="39">
        <f t="shared" ref="M158:M161" si="42">LN(J158)</f>
        <v>2.170546893572896</v>
      </c>
      <c r="N158" s="10"/>
      <c r="O158" s="40">
        <v>5.2293297906260104E-3</v>
      </c>
      <c r="P158" s="40">
        <v>1.1347235286037372E-2</v>
      </c>
      <c r="Q158" s="9"/>
      <c r="R158" s="56"/>
      <c r="S158" s="56"/>
      <c r="U158" s="9"/>
      <c r="W158" s="43"/>
      <c r="Z158" s="43"/>
      <c r="AC158" s="43"/>
    </row>
    <row r="159" spans="1:60" s="11" customFormat="1">
      <c r="A159" s="26">
        <v>22</v>
      </c>
      <c r="B159" s="26"/>
      <c r="C159" s="7" t="s">
        <v>3</v>
      </c>
      <c r="D159" s="32">
        <v>4.2969616999999998</v>
      </c>
      <c r="E159" s="32">
        <v>37.635644999999997</v>
      </c>
      <c r="F159" s="32">
        <v>32.764197000000003</v>
      </c>
      <c r="G159" s="32">
        <v>7.3029443000000001</v>
      </c>
      <c r="H159" s="32"/>
      <c r="I159" s="66">
        <v>0.22289401</v>
      </c>
      <c r="J159" s="32">
        <v>8.7586613</v>
      </c>
      <c r="K159" s="38"/>
      <c r="L159" s="39">
        <f t="shared" si="41"/>
        <v>-1.5010589119886368</v>
      </c>
      <c r="M159" s="39">
        <f t="shared" si="42"/>
        <v>2.1700430736354868</v>
      </c>
      <c r="N159" s="10"/>
      <c r="O159" s="47">
        <f>ABS(O158/O157)</f>
        <v>1.0010077493400351E-2</v>
      </c>
      <c r="P159" s="47">
        <f>ABS(P158/P157)</f>
        <v>4.3068360778901254E-3</v>
      </c>
      <c r="Q159" s="9"/>
      <c r="R159" s="56"/>
      <c r="S159" s="56"/>
      <c r="U159" s="9"/>
      <c r="W159" s="48"/>
      <c r="X159" s="48"/>
      <c r="Z159" s="48"/>
      <c r="AA159" s="48"/>
      <c r="AC159" s="48"/>
      <c r="AD159" s="48"/>
      <c r="AK159" s="48"/>
      <c r="AL159" s="48"/>
      <c r="AP159" s="49"/>
      <c r="AY159" s="43"/>
      <c r="AZ159" s="43"/>
    </row>
    <row r="160" spans="1:60" s="11" customFormat="1">
      <c r="A160" s="26">
        <v>22</v>
      </c>
      <c r="B160" s="26"/>
      <c r="C160" s="7" t="s">
        <v>4</v>
      </c>
      <c r="D160" s="32">
        <v>3.9575719</v>
      </c>
      <c r="E160" s="32">
        <v>34.637990000000002</v>
      </c>
      <c r="F160" s="32">
        <v>30.656146</v>
      </c>
      <c r="G160" s="32">
        <v>6.8305569000000004</v>
      </c>
      <c r="H160" s="32"/>
      <c r="I160" s="66">
        <v>0.22281203999999999</v>
      </c>
      <c r="J160" s="32">
        <v>8.7523351999999992</v>
      </c>
      <c r="K160" s="38"/>
      <c r="L160" s="39">
        <f t="shared" si="41"/>
        <v>-1.5014267328917821</v>
      </c>
      <c r="M160" s="39">
        <f t="shared" si="42"/>
        <v>2.1693205447633908</v>
      </c>
      <c r="N160" s="10"/>
      <c r="O160" s="50"/>
      <c r="P160" s="50"/>
      <c r="Q160" s="9"/>
      <c r="R160" s="56"/>
      <c r="S160" s="56"/>
      <c r="U160" s="9"/>
      <c r="W160" s="51"/>
      <c r="X160" s="51"/>
      <c r="Z160" s="51"/>
      <c r="AA160" s="51"/>
      <c r="AC160" s="51"/>
      <c r="AD160" s="51"/>
      <c r="AI160" s="52"/>
      <c r="AJ160" s="52"/>
      <c r="AK160" s="53"/>
      <c r="AL160" s="53"/>
      <c r="AM160" s="53"/>
      <c r="AN160" s="53"/>
      <c r="AO160" s="53"/>
    </row>
    <row r="161" spans="1:60" s="11" customFormat="1">
      <c r="A161" s="26">
        <v>22</v>
      </c>
      <c r="B161" s="26"/>
      <c r="C161" s="7" t="s">
        <v>5</v>
      </c>
      <c r="D161" s="32">
        <v>3.5086590000000002</v>
      </c>
      <c r="E161" s="32">
        <v>30.684346000000001</v>
      </c>
      <c r="F161" s="32">
        <v>27.617027</v>
      </c>
      <c r="G161" s="32">
        <v>6.1507174999999998</v>
      </c>
      <c r="H161" s="32"/>
      <c r="I161" s="66">
        <v>0.22271458</v>
      </c>
      <c r="J161" s="32">
        <v>8.7453109999999992</v>
      </c>
      <c r="K161" s="54"/>
      <c r="L161" s="39">
        <f t="shared" si="41"/>
        <v>-1.5018642376207008</v>
      </c>
      <c r="M161" s="39">
        <f t="shared" si="42"/>
        <v>2.1685176710171699</v>
      </c>
      <c r="N161" s="10"/>
      <c r="Q161" s="9"/>
      <c r="R161" s="56"/>
      <c r="S161" s="56"/>
      <c r="U161" s="9"/>
      <c r="W161" s="51"/>
      <c r="X161" s="51"/>
      <c r="Z161" s="51"/>
      <c r="AA161" s="51"/>
      <c r="AC161" s="51"/>
      <c r="AD161" s="51"/>
      <c r="AI161" s="52"/>
      <c r="AJ161" s="52"/>
      <c r="AK161" s="53"/>
      <c r="AL161" s="53"/>
      <c r="AM161" s="53"/>
      <c r="AN161" s="53"/>
      <c r="AO161" s="53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</row>
    <row r="162" spans="1:60" s="11" customFormat="1">
      <c r="A162" s="6"/>
      <c r="B162" s="6"/>
      <c r="C162" s="7"/>
      <c r="D162" s="36"/>
      <c r="E162" s="36"/>
      <c r="F162" s="36"/>
      <c r="G162" s="36"/>
      <c r="H162" s="36"/>
      <c r="I162" s="55"/>
      <c r="J162" s="55"/>
      <c r="K162" s="9"/>
      <c r="L162" s="9"/>
      <c r="M162" s="9"/>
      <c r="N162" s="9"/>
      <c r="O162" s="9"/>
      <c r="P162" s="9"/>
      <c r="Q162" s="9"/>
      <c r="R162" s="56"/>
      <c r="S162" s="56"/>
      <c r="U162" s="9"/>
    </row>
    <row r="163" spans="1:60" s="11" customFormat="1">
      <c r="A163" s="26">
        <v>23</v>
      </c>
      <c r="B163" s="31">
        <v>43791</v>
      </c>
      <c r="C163" s="26" t="s">
        <v>0</v>
      </c>
      <c r="D163" s="32">
        <v>1.2031100000000001E-3</v>
      </c>
      <c r="E163" s="32">
        <v>8.5015527999999993E-3</v>
      </c>
      <c r="F163" s="32">
        <v>1.2408148000000001E-3</v>
      </c>
      <c r="G163" s="32">
        <v>2.8035258E-4</v>
      </c>
      <c r="H163" s="32"/>
      <c r="I163" s="66"/>
      <c r="J163" s="66"/>
      <c r="K163" s="9"/>
      <c r="L163" s="9"/>
      <c r="M163" s="9"/>
      <c r="N163" s="10"/>
      <c r="O163" s="9"/>
      <c r="P163" s="9"/>
      <c r="Q163" s="9"/>
      <c r="R163" s="64"/>
      <c r="S163" s="65"/>
      <c r="U163" s="9"/>
    </row>
    <row r="164" spans="1:60" s="11" customFormat="1">
      <c r="A164" s="26">
        <v>23</v>
      </c>
      <c r="B164" s="26"/>
      <c r="C164" s="7" t="s">
        <v>1</v>
      </c>
      <c r="D164" s="32">
        <v>5.0132165999999998</v>
      </c>
      <c r="E164" s="32">
        <v>43.963126000000003</v>
      </c>
      <c r="F164" s="32">
        <v>36.354481</v>
      </c>
      <c r="G164" s="32">
        <v>8.1081660000000007</v>
      </c>
      <c r="H164" s="32"/>
      <c r="I164" s="66">
        <v>0.22303074000000001</v>
      </c>
      <c r="J164" s="32">
        <v>8.769444</v>
      </c>
      <c r="K164" s="38"/>
      <c r="L164" s="39">
        <f>LN(I164)</f>
        <v>-1.5004456694884842</v>
      </c>
      <c r="M164" s="39">
        <f>LN(J164)</f>
        <v>2.1712734064268084</v>
      </c>
      <c r="N164" s="10"/>
      <c r="O164" s="40">
        <f t="array" ref="O164:P165">LINEST(L164:L168,M164:M168,TRUE,TRUE)</f>
        <v>0.51236555113534321</v>
      </c>
      <c r="P164" s="40">
        <v>-2.6129254373440713</v>
      </c>
      <c r="Q164" s="9"/>
      <c r="R164" s="41">
        <f>EXP(P164)*$R$4^O164</f>
        <v>0.21788253477931768</v>
      </c>
      <c r="S164" s="41">
        <f>R164*SQRT(P165^2+(LN($R$4))^2*O165^2+(O164/$R$4)^2*$S$4^2-2*LN($R$4)*AVERAGE(M164:M168)*O165^2)</f>
        <v>4.3865675648659024E-5</v>
      </c>
      <c r="U164" s="9"/>
      <c r="AL164" s="42"/>
      <c r="AM164" s="43"/>
      <c r="AN164" s="43"/>
      <c r="AO164" s="43"/>
      <c r="AQ164" s="44"/>
      <c r="AR164" s="45"/>
      <c r="AS164" s="45"/>
      <c r="AT164" s="45"/>
      <c r="AU164" s="45"/>
      <c r="AV164" s="45"/>
      <c r="AW164" s="45"/>
      <c r="AX164" s="45"/>
      <c r="AY164" s="45"/>
      <c r="AZ164" s="45"/>
    </row>
    <row r="165" spans="1:60" s="11" customFormat="1">
      <c r="A165" s="26">
        <v>23</v>
      </c>
      <c r="B165" s="26"/>
      <c r="C165" s="7" t="s">
        <v>2</v>
      </c>
      <c r="D165" s="32">
        <v>4.7554713</v>
      </c>
      <c r="E165" s="32">
        <v>41.677334999999999</v>
      </c>
      <c r="F165" s="32">
        <v>35.661231999999998</v>
      </c>
      <c r="G165" s="32">
        <v>7.9510978000000003</v>
      </c>
      <c r="H165" s="32"/>
      <c r="I165" s="66">
        <v>0.22296203000000001</v>
      </c>
      <c r="J165" s="32">
        <v>8.7640838999999993</v>
      </c>
      <c r="K165" s="38"/>
      <c r="L165" s="39">
        <f t="shared" ref="L165:L168" si="43">LN(I165)</f>
        <v>-1.500753791077736</v>
      </c>
      <c r="M165" s="39">
        <f t="shared" ref="M165:M168" si="44">LN(J165)</f>
        <v>2.1706619949416184</v>
      </c>
      <c r="N165" s="10"/>
      <c r="O165" s="40">
        <v>3.9428792162759388E-3</v>
      </c>
      <c r="P165" s="40">
        <v>8.5563682061761993E-3</v>
      </c>
      <c r="Q165" s="9"/>
      <c r="R165" s="56"/>
      <c r="S165" s="56"/>
      <c r="U165" s="9"/>
      <c r="W165" s="43"/>
      <c r="Z165" s="43"/>
      <c r="AC165" s="43"/>
    </row>
    <row r="166" spans="1:60" s="11" customFormat="1">
      <c r="A166" s="26">
        <v>23</v>
      </c>
      <c r="B166" s="26"/>
      <c r="C166" s="7" t="s">
        <v>3</v>
      </c>
      <c r="D166" s="32">
        <v>4.4677141000000002</v>
      </c>
      <c r="E166" s="32">
        <v>39.137278000000002</v>
      </c>
      <c r="F166" s="32">
        <v>33.937640000000002</v>
      </c>
      <c r="G166" s="32">
        <v>7.5650936</v>
      </c>
      <c r="H166" s="32"/>
      <c r="I166" s="66">
        <v>0.22291161000000001</v>
      </c>
      <c r="J166" s="32">
        <v>8.7600221999999999</v>
      </c>
      <c r="K166" s="38"/>
      <c r="L166" s="39">
        <f t="shared" si="43"/>
        <v>-1.5009799538094684</v>
      </c>
      <c r="M166" s="39">
        <f t="shared" si="44"/>
        <v>2.170198439191664</v>
      </c>
      <c r="N166" s="10"/>
      <c r="O166" s="47">
        <f>ABS(O165/O164)</f>
        <v>7.6954416774097541E-3</v>
      </c>
      <c r="P166" s="47">
        <f>ABS(P165/P164)</f>
        <v>3.2746316002317264E-3</v>
      </c>
      <c r="Q166" s="9"/>
      <c r="R166" s="56"/>
      <c r="S166" s="56"/>
      <c r="U166" s="9"/>
      <c r="W166" s="48"/>
      <c r="X166" s="48"/>
      <c r="Z166" s="48"/>
      <c r="AA166" s="48"/>
      <c r="AC166" s="48"/>
      <c r="AD166" s="48"/>
      <c r="AK166" s="48"/>
      <c r="AL166" s="48"/>
      <c r="AP166" s="49"/>
      <c r="AY166" s="43"/>
      <c r="AZ166" s="43"/>
    </row>
    <row r="167" spans="1:60" s="11" customFormat="1">
      <c r="A167" s="26">
        <v>23</v>
      </c>
      <c r="B167" s="26"/>
      <c r="C167" s="7" t="s">
        <v>4</v>
      </c>
      <c r="D167" s="32">
        <v>4.0600125</v>
      </c>
      <c r="E167" s="32">
        <v>35.541424999999997</v>
      </c>
      <c r="F167" s="32">
        <v>31.356964000000001</v>
      </c>
      <c r="G167" s="32">
        <v>6.9873178999999999</v>
      </c>
      <c r="H167" s="32"/>
      <c r="I167" s="66">
        <v>0.22283130000000001</v>
      </c>
      <c r="J167" s="32">
        <v>8.7540171000000004</v>
      </c>
      <c r="K167" s="38"/>
      <c r="L167" s="39">
        <f t="shared" si="43"/>
        <v>-1.5013402960563882</v>
      </c>
      <c r="M167" s="39">
        <f t="shared" si="44"/>
        <v>2.1695126921595307</v>
      </c>
      <c r="N167" s="10"/>
      <c r="O167" s="50"/>
      <c r="P167" s="50"/>
      <c r="Q167" s="9"/>
      <c r="R167" s="56"/>
      <c r="S167" s="56"/>
      <c r="U167" s="9"/>
      <c r="W167" s="51"/>
      <c r="X167" s="51"/>
      <c r="Z167" s="51"/>
      <c r="AA167" s="51"/>
      <c r="AC167" s="51"/>
      <c r="AD167" s="51"/>
      <c r="AI167" s="52"/>
      <c r="AJ167" s="52"/>
      <c r="AK167" s="53"/>
      <c r="AL167" s="53"/>
      <c r="AM167" s="53"/>
      <c r="AN167" s="53"/>
      <c r="AO167" s="53"/>
    </row>
    <row r="168" spans="1:60" s="11" customFormat="1">
      <c r="A168" s="26">
        <v>23</v>
      </c>
      <c r="B168" s="26"/>
      <c r="C168" s="7" t="s">
        <v>5</v>
      </c>
      <c r="D168" s="32">
        <v>3.6997928999999998</v>
      </c>
      <c r="E168" s="32">
        <v>32.363681</v>
      </c>
      <c r="F168" s="32">
        <v>28.984079000000001</v>
      </c>
      <c r="G168" s="32">
        <v>6.456029</v>
      </c>
      <c r="H168" s="32"/>
      <c r="I168" s="66">
        <v>0.22274368</v>
      </c>
      <c r="J168" s="32">
        <v>8.7474197</v>
      </c>
      <c r="K168" s="54"/>
      <c r="L168" s="39">
        <f t="shared" si="43"/>
        <v>-1.5017335856487679</v>
      </c>
      <c r="M168" s="39">
        <f t="shared" si="44"/>
        <v>2.1687587654519245</v>
      </c>
      <c r="N168" s="10"/>
      <c r="Q168" s="9"/>
      <c r="R168" s="56"/>
      <c r="S168" s="56"/>
      <c r="U168" s="9"/>
      <c r="W168" s="51"/>
      <c r="X168" s="51"/>
      <c r="Z168" s="51"/>
      <c r="AA168" s="51"/>
      <c r="AC168" s="51"/>
      <c r="AD168" s="51"/>
      <c r="AI168" s="52"/>
      <c r="AJ168" s="52"/>
      <c r="AK168" s="53"/>
      <c r="AL168" s="53"/>
      <c r="AM168" s="53"/>
      <c r="AN168" s="53"/>
      <c r="AO168" s="53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</row>
    <row r="169" spans="1:60" s="11" customFormat="1">
      <c r="A169" s="6"/>
      <c r="B169" s="6"/>
      <c r="C169" s="7"/>
      <c r="D169" s="36"/>
      <c r="E169" s="36"/>
      <c r="F169" s="36"/>
      <c r="G169" s="36"/>
      <c r="H169" s="36"/>
      <c r="I169" s="55"/>
      <c r="J169" s="55"/>
      <c r="K169" s="9"/>
      <c r="L169" s="9"/>
      <c r="M169" s="9"/>
      <c r="N169" s="9"/>
      <c r="O169" s="9"/>
      <c r="P169" s="9"/>
      <c r="Q169" s="9"/>
      <c r="R169" s="56"/>
      <c r="S169" s="56"/>
      <c r="U169" s="9"/>
    </row>
    <row r="170" spans="1:60" s="11" customFormat="1">
      <c r="A170" s="26">
        <v>24</v>
      </c>
      <c r="B170" s="31">
        <v>43791</v>
      </c>
      <c r="C170" s="26" t="s">
        <v>0</v>
      </c>
      <c r="D170" s="32">
        <v>1.2031100000000001E-3</v>
      </c>
      <c r="E170" s="32">
        <v>8.5015527999999993E-3</v>
      </c>
      <c r="F170" s="32">
        <v>1.2408148000000001E-3</v>
      </c>
      <c r="G170" s="32">
        <v>2.8035258E-4</v>
      </c>
      <c r="H170" s="32"/>
      <c r="I170" s="66"/>
      <c r="J170" s="66"/>
      <c r="K170" s="9"/>
      <c r="L170" s="9"/>
      <c r="M170" s="9"/>
      <c r="N170" s="10"/>
      <c r="O170" s="9"/>
      <c r="P170" s="9"/>
      <c r="Q170" s="9"/>
      <c r="R170" s="64"/>
      <c r="S170" s="65"/>
      <c r="U170" s="9"/>
    </row>
    <row r="171" spans="1:60" s="11" customFormat="1">
      <c r="A171" s="26">
        <v>24</v>
      </c>
      <c r="B171" s="26"/>
      <c r="C171" s="7" t="s">
        <v>1</v>
      </c>
      <c r="D171" s="32">
        <v>5.0104680999999998</v>
      </c>
      <c r="E171" s="32">
        <v>43.943165</v>
      </c>
      <c r="F171" s="32">
        <v>36.045727999999997</v>
      </c>
      <c r="G171" s="32">
        <v>8.0396462</v>
      </c>
      <c r="H171" s="32"/>
      <c r="I171" s="66">
        <v>0.22304019999999999</v>
      </c>
      <c r="J171" s="32">
        <v>8.7702753999999992</v>
      </c>
      <c r="K171" s="38"/>
      <c r="L171" s="39">
        <f>LN(I171)</f>
        <v>-1.5004032547102366</v>
      </c>
      <c r="M171" s="39">
        <f>LN(J171)</f>
        <v>2.1713682083995951</v>
      </c>
      <c r="N171" s="10"/>
      <c r="O171" s="40">
        <f t="array" ref="O171:P172">LINEST(L171:L175,M171:M175,TRUE,TRUE)</f>
        <v>0.5046463889057935</v>
      </c>
      <c r="P171" s="40">
        <v>-2.5961734775435681</v>
      </c>
      <c r="Q171" s="9"/>
      <c r="R171" s="41">
        <f>EXP(P171)*$R$4^O171</f>
        <v>0.21795738491643446</v>
      </c>
      <c r="S171" s="41">
        <f>R171*SQRT(P172^2+(LN($R$4))^2*O172^2+(O171/$R$4)^2*$S$4^2-2*LN($R$4)*AVERAGE(M171:M175)*O172^2)</f>
        <v>5.0656929459992842E-5</v>
      </c>
      <c r="U171" s="9"/>
      <c r="AL171" s="42"/>
      <c r="AM171" s="43"/>
      <c r="AN171" s="43"/>
      <c r="AO171" s="43"/>
      <c r="AQ171" s="44"/>
      <c r="AR171" s="45"/>
      <c r="AS171" s="45"/>
      <c r="AT171" s="45"/>
      <c r="AU171" s="45"/>
      <c r="AV171" s="45"/>
      <c r="AW171" s="45"/>
      <c r="AX171" s="45"/>
      <c r="AY171" s="45"/>
      <c r="AZ171" s="45"/>
    </row>
    <row r="172" spans="1:60" s="11" customFormat="1">
      <c r="A172" s="26">
        <v>24</v>
      </c>
      <c r="B172" s="26"/>
      <c r="C172" s="7" t="s">
        <v>2</v>
      </c>
      <c r="D172" s="32">
        <v>4.8389989</v>
      </c>
      <c r="E172" s="32">
        <v>42.419887000000003</v>
      </c>
      <c r="F172" s="32">
        <v>36.013204999999999</v>
      </c>
      <c r="G172" s="32">
        <v>8.0305392999999992</v>
      </c>
      <c r="H172" s="32"/>
      <c r="I172" s="66">
        <v>0.22298877</v>
      </c>
      <c r="J172" s="32">
        <v>8.7662534000000001</v>
      </c>
      <c r="K172" s="38"/>
      <c r="L172" s="39">
        <f t="shared" ref="L172:L175" si="45">LN(I172)</f>
        <v>-1.500633867534457</v>
      </c>
      <c r="M172" s="39">
        <f t="shared" ref="M172:M175" si="46">LN(J172)</f>
        <v>2.1709095087200416</v>
      </c>
      <c r="N172" s="10"/>
      <c r="O172" s="40">
        <v>4.7249240380840387E-3</v>
      </c>
      <c r="P172" s="40">
        <v>1.0254451502643052E-2</v>
      </c>
      <c r="Q172" s="9"/>
      <c r="R172" s="56"/>
      <c r="S172" s="56"/>
      <c r="U172" s="9"/>
      <c r="W172" s="43"/>
      <c r="Z172" s="43"/>
      <c r="AC172" s="43"/>
    </row>
    <row r="173" spans="1:60" s="11" customFormat="1">
      <c r="A173" s="26">
        <v>24</v>
      </c>
      <c r="B173" s="26"/>
      <c r="C173" s="7" t="s">
        <v>3</v>
      </c>
      <c r="D173" s="32">
        <v>4.6555542000000001</v>
      </c>
      <c r="E173" s="32">
        <v>40.794432</v>
      </c>
      <c r="F173" s="32">
        <v>35.174450999999998</v>
      </c>
      <c r="G173" s="32">
        <v>7.8418464999999999</v>
      </c>
      <c r="H173" s="32"/>
      <c r="I173" s="66">
        <v>0.22294157000000001</v>
      </c>
      <c r="J173" s="32">
        <v>8.7625273999999997</v>
      </c>
      <c r="K173" s="38"/>
      <c r="L173" s="39">
        <f t="shared" si="45"/>
        <v>-1.500845559791935</v>
      </c>
      <c r="M173" s="39">
        <f t="shared" si="46"/>
        <v>2.170484379317303</v>
      </c>
      <c r="N173" s="10"/>
      <c r="O173" s="47">
        <f>ABS(O172/O171)</f>
        <v>9.3628412725372326E-3</v>
      </c>
      <c r="P173" s="47">
        <f>ABS(P172/P171)</f>
        <v>3.9498329334854568E-3</v>
      </c>
      <c r="Q173" s="9"/>
      <c r="R173" s="56"/>
      <c r="S173" s="56"/>
      <c r="U173" s="9"/>
      <c r="W173" s="48"/>
      <c r="X173" s="48"/>
      <c r="Z173" s="48"/>
      <c r="AA173" s="48"/>
      <c r="AC173" s="48"/>
      <c r="AD173" s="48"/>
      <c r="AK173" s="48"/>
      <c r="AL173" s="48"/>
      <c r="AP173" s="49"/>
      <c r="AY173" s="43"/>
      <c r="AZ173" s="43"/>
    </row>
    <row r="174" spans="1:60" s="11" customFormat="1">
      <c r="A174" s="26">
        <v>24</v>
      </c>
      <c r="B174" s="26"/>
      <c r="C174" s="7" t="s">
        <v>4</v>
      </c>
      <c r="D174" s="32">
        <v>4.2332644999999998</v>
      </c>
      <c r="E174" s="32">
        <v>37.066003000000002</v>
      </c>
      <c r="F174" s="32">
        <v>32.592700000000001</v>
      </c>
      <c r="G174" s="32">
        <v>7.2635736</v>
      </c>
      <c r="H174" s="32"/>
      <c r="I174" s="66">
        <v>0.22285885999999999</v>
      </c>
      <c r="J174" s="32">
        <v>8.7558811999999993</v>
      </c>
      <c r="K174" s="38"/>
      <c r="L174" s="39">
        <f t="shared" si="45"/>
        <v>-1.5012166226953469</v>
      </c>
      <c r="M174" s="39">
        <f t="shared" si="46"/>
        <v>2.1697256117293766</v>
      </c>
      <c r="N174" s="10"/>
      <c r="O174" s="50"/>
      <c r="P174" s="50"/>
      <c r="Q174" s="9"/>
      <c r="R174" s="56"/>
      <c r="S174" s="56"/>
      <c r="U174" s="9"/>
      <c r="W174" s="51"/>
      <c r="X174" s="51"/>
      <c r="Z174" s="51"/>
      <c r="AA174" s="51"/>
      <c r="AC174" s="51"/>
      <c r="AD174" s="51"/>
      <c r="AI174" s="52"/>
      <c r="AJ174" s="52"/>
      <c r="AK174" s="53"/>
      <c r="AL174" s="53"/>
      <c r="AM174" s="53"/>
      <c r="AN174" s="53"/>
      <c r="AO174" s="53"/>
    </row>
    <row r="175" spans="1:60" s="11" customFormat="1">
      <c r="A175" s="26">
        <v>24</v>
      </c>
      <c r="B175" s="26"/>
      <c r="C175" s="7" t="s">
        <v>5</v>
      </c>
      <c r="D175" s="32">
        <v>3.8849235000000002</v>
      </c>
      <c r="E175" s="32">
        <v>33.989832999999997</v>
      </c>
      <c r="F175" s="32">
        <v>30.356297000000001</v>
      </c>
      <c r="G175" s="32">
        <v>6.7624047999999997</v>
      </c>
      <c r="H175" s="32"/>
      <c r="I175" s="66">
        <v>0.22276774999999999</v>
      </c>
      <c r="J175" s="32">
        <v>8.7491567999999997</v>
      </c>
      <c r="K175" s="54"/>
      <c r="L175" s="39">
        <f t="shared" si="45"/>
        <v>-1.5016255300596064</v>
      </c>
      <c r="M175" s="39">
        <f t="shared" si="46"/>
        <v>2.1689573300117635</v>
      </c>
      <c r="N175" s="10"/>
      <c r="Q175" s="9"/>
      <c r="R175" s="56"/>
      <c r="S175" s="56"/>
      <c r="U175" s="9"/>
      <c r="W175" s="51"/>
      <c r="X175" s="51"/>
      <c r="Z175" s="51"/>
      <c r="AA175" s="51"/>
      <c r="AC175" s="51"/>
      <c r="AD175" s="51"/>
      <c r="AI175" s="52"/>
      <c r="AJ175" s="52"/>
      <c r="AK175" s="53"/>
      <c r="AL175" s="53"/>
      <c r="AM175" s="53"/>
      <c r="AN175" s="53"/>
      <c r="AO175" s="53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</row>
    <row r="176" spans="1:60" s="11" customFormat="1">
      <c r="A176" s="6"/>
      <c r="B176" s="6"/>
      <c r="C176" s="7"/>
      <c r="D176" s="36"/>
      <c r="E176" s="36"/>
      <c r="F176" s="36"/>
      <c r="G176" s="36"/>
      <c r="H176" s="36"/>
      <c r="I176" s="55"/>
      <c r="J176" s="55"/>
      <c r="K176" s="9"/>
      <c r="L176" s="9"/>
      <c r="M176" s="9"/>
      <c r="N176" s="9"/>
      <c r="O176" s="9"/>
      <c r="P176" s="9"/>
      <c r="Q176" s="9"/>
      <c r="R176" s="56"/>
      <c r="S176" s="56"/>
      <c r="U176" s="9"/>
    </row>
    <row r="177" spans="1:60" s="11" customFormat="1">
      <c r="A177" s="26">
        <v>25</v>
      </c>
      <c r="B177" s="31">
        <v>43791</v>
      </c>
      <c r="C177" s="26" t="s">
        <v>0</v>
      </c>
      <c r="D177" s="32">
        <v>1.2031100000000001E-3</v>
      </c>
      <c r="E177" s="32">
        <v>8.5015527999999993E-3</v>
      </c>
      <c r="F177" s="32">
        <v>1.2408148000000001E-3</v>
      </c>
      <c r="G177" s="32">
        <v>2.8035258E-4</v>
      </c>
      <c r="H177" s="32"/>
      <c r="I177" s="66"/>
      <c r="J177" s="66"/>
      <c r="K177" s="9"/>
      <c r="L177" s="9"/>
      <c r="M177" s="9"/>
      <c r="N177" s="10"/>
      <c r="O177" s="9"/>
      <c r="P177" s="9"/>
      <c r="Q177" s="9"/>
      <c r="R177" s="64"/>
      <c r="S177" s="65"/>
      <c r="U177" s="9"/>
    </row>
    <row r="178" spans="1:60" s="11" customFormat="1">
      <c r="A178" s="26">
        <v>25</v>
      </c>
      <c r="B178" s="26"/>
      <c r="C178" s="7" t="s">
        <v>1</v>
      </c>
      <c r="D178" s="32">
        <v>4.8664398000000002</v>
      </c>
      <c r="E178" s="32">
        <v>42.687959999999997</v>
      </c>
      <c r="F178" s="32">
        <v>34.573689000000002</v>
      </c>
      <c r="G178" s="32">
        <v>7.7119796000000003</v>
      </c>
      <c r="H178" s="32"/>
      <c r="I178" s="66">
        <v>0.22305921000000001</v>
      </c>
      <c r="J178" s="32">
        <v>8.7719073999999999</v>
      </c>
      <c r="K178" s="38"/>
      <c r="L178" s="39">
        <f>LN(I178)</f>
        <v>-1.5003180270700049</v>
      </c>
      <c r="M178" s="39">
        <f>LN(J178)</f>
        <v>2.1715542741843739</v>
      </c>
      <c r="N178" s="10"/>
      <c r="O178" s="40">
        <f t="array" ref="O178:P179">LINEST(L178:L182,M178:M182,TRUE,TRUE)</f>
        <v>0.50592921171968908</v>
      </c>
      <c r="P178" s="40">
        <v>-2.5989614234741962</v>
      </c>
      <c r="Q178" s="9"/>
      <c r="R178" s="41">
        <f>EXP(P178)*$R$4^O178</f>
        <v>0.21794407411441827</v>
      </c>
      <c r="S178" s="41">
        <f>R178*SQRT(P179^2+(LN($R$4))^2*O179^2+(O178/$R$4)^2*$S$4^2-2*LN($R$4)*AVERAGE(M178:M182)*O179^2)</f>
        <v>6.1199938172306641E-5</v>
      </c>
      <c r="U178" s="9"/>
      <c r="AL178" s="42"/>
      <c r="AM178" s="43"/>
      <c r="AN178" s="43"/>
      <c r="AO178" s="43"/>
      <c r="AQ178" s="44"/>
      <c r="AR178" s="45"/>
      <c r="AS178" s="45"/>
      <c r="AT178" s="45"/>
      <c r="AU178" s="45"/>
      <c r="AV178" s="45"/>
      <c r="AW178" s="45"/>
      <c r="AX178" s="45"/>
      <c r="AY178" s="45"/>
      <c r="AZ178" s="45"/>
    </row>
    <row r="179" spans="1:60" s="11" customFormat="1">
      <c r="A179" s="26">
        <v>25</v>
      </c>
      <c r="B179" s="26"/>
      <c r="C179" s="7" t="s">
        <v>2</v>
      </c>
      <c r="D179" s="32">
        <v>4.8806042999999999</v>
      </c>
      <c r="E179" s="32">
        <v>42.796304999999997</v>
      </c>
      <c r="F179" s="32">
        <v>36.023494999999997</v>
      </c>
      <c r="G179" s="32">
        <v>8.0339861999999993</v>
      </c>
      <c r="H179" s="32"/>
      <c r="I179" s="66">
        <v>0.22302074999999999</v>
      </c>
      <c r="J179" s="32">
        <v>8.7686474000000008</v>
      </c>
      <c r="K179" s="38"/>
      <c r="L179" s="39">
        <f t="shared" ref="L179:L182" si="47">LN(I179)</f>
        <v>-1.5004904625234843</v>
      </c>
      <c r="M179" s="39">
        <f t="shared" ref="M179:M182" si="48">LN(J179)</f>
        <v>2.1711825641586984</v>
      </c>
      <c r="N179" s="10"/>
      <c r="O179" s="40">
        <v>5.8527687449255418E-3</v>
      </c>
      <c r="P179" s="40">
        <v>1.2704192452613797E-2</v>
      </c>
      <c r="Q179" s="9"/>
      <c r="R179" s="56"/>
      <c r="S179" s="56"/>
      <c r="U179" s="9"/>
      <c r="W179" s="43"/>
      <c r="Z179" s="43"/>
      <c r="AC179" s="43"/>
    </row>
    <row r="180" spans="1:60" s="11" customFormat="1">
      <c r="A180" s="26">
        <v>25</v>
      </c>
      <c r="B180" s="26"/>
      <c r="C180" s="7" t="s">
        <v>3</v>
      </c>
      <c r="D180" s="32">
        <v>4.6655170000000004</v>
      </c>
      <c r="E180" s="32">
        <v>40.894213999999998</v>
      </c>
      <c r="F180" s="32">
        <v>35.028212000000003</v>
      </c>
      <c r="G180" s="32">
        <v>7.8104167000000002</v>
      </c>
      <c r="H180" s="32"/>
      <c r="I180" s="66">
        <v>0.22297502999999999</v>
      </c>
      <c r="J180" s="32">
        <v>8.7652044</v>
      </c>
      <c r="K180" s="38"/>
      <c r="L180" s="39">
        <f t="shared" si="47"/>
        <v>-1.5006954868856437</v>
      </c>
      <c r="M180" s="39">
        <f t="shared" si="48"/>
        <v>2.1707898381241084</v>
      </c>
      <c r="N180" s="10"/>
      <c r="O180" s="47">
        <f>ABS(O179/O178)</f>
        <v>1.1568355037321463E-2</v>
      </c>
      <c r="P180" s="47">
        <f>ABS(P179/P178)</f>
        <v>4.8881804623445695E-3</v>
      </c>
      <c r="Q180" s="9"/>
      <c r="R180" s="56"/>
      <c r="S180" s="56"/>
      <c r="U180" s="9"/>
      <c r="W180" s="48"/>
      <c r="X180" s="48"/>
      <c r="Z180" s="48"/>
      <c r="AA180" s="48"/>
      <c r="AC180" s="48"/>
      <c r="AD180" s="48"/>
      <c r="AK180" s="48"/>
      <c r="AL180" s="48"/>
      <c r="AP180" s="49"/>
      <c r="AY180" s="43"/>
      <c r="AZ180" s="43"/>
    </row>
    <row r="181" spans="1:60" s="11" customFormat="1">
      <c r="A181" s="26">
        <v>25</v>
      </c>
      <c r="B181" s="26"/>
      <c r="C181" s="7" t="s">
        <v>4</v>
      </c>
      <c r="D181" s="32">
        <v>4.3981762</v>
      </c>
      <c r="E181" s="32">
        <v>38.529530000000001</v>
      </c>
      <c r="F181" s="32">
        <v>33.528843000000002</v>
      </c>
      <c r="G181" s="32">
        <v>7.4740773999999996</v>
      </c>
      <c r="H181" s="32"/>
      <c r="I181" s="66">
        <v>0.22291488000000001</v>
      </c>
      <c r="J181" s="32">
        <v>8.7603459000000008</v>
      </c>
      <c r="K181" s="38"/>
      <c r="L181" s="39">
        <f t="shared" si="47"/>
        <v>-1.5009652844254213</v>
      </c>
      <c r="M181" s="39">
        <f t="shared" si="48"/>
        <v>2.1702353904701064</v>
      </c>
      <c r="N181" s="10"/>
      <c r="O181" s="50"/>
      <c r="P181" s="50"/>
      <c r="Q181" s="9"/>
      <c r="R181" s="56"/>
      <c r="S181" s="56"/>
      <c r="U181" s="9"/>
      <c r="W181" s="51"/>
      <c r="X181" s="51"/>
      <c r="Z181" s="51"/>
      <c r="AA181" s="51"/>
      <c r="AC181" s="51"/>
      <c r="AD181" s="51"/>
      <c r="AI181" s="52"/>
      <c r="AJ181" s="52"/>
      <c r="AK181" s="53"/>
      <c r="AL181" s="53"/>
      <c r="AM181" s="53"/>
      <c r="AN181" s="53"/>
      <c r="AO181" s="53"/>
    </row>
    <row r="182" spans="1:60" s="11" customFormat="1">
      <c r="A182" s="26">
        <v>25</v>
      </c>
      <c r="B182" s="26"/>
      <c r="C182" s="7" t="s">
        <v>5</v>
      </c>
      <c r="D182" s="32">
        <v>3.9583851999999999</v>
      </c>
      <c r="E182" s="32">
        <v>34.647340999999997</v>
      </c>
      <c r="F182" s="32">
        <v>30.714200999999999</v>
      </c>
      <c r="G182" s="32">
        <v>6.8435822000000002</v>
      </c>
      <c r="H182" s="32"/>
      <c r="I182" s="66">
        <v>0.22281491</v>
      </c>
      <c r="J182" s="32">
        <v>8.7528970000000008</v>
      </c>
      <c r="K182" s="54"/>
      <c r="L182" s="39">
        <f t="shared" si="47"/>
        <v>-1.5014138521627327</v>
      </c>
      <c r="M182" s="39">
        <f t="shared" si="48"/>
        <v>2.1693847312870282</v>
      </c>
      <c r="N182" s="10"/>
      <c r="Q182" s="9"/>
      <c r="R182" s="56"/>
      <c r="S182" s="56"/>
      <c r="U182" s="9"/>
      <c r="W182" s="51"/>
      <c r="X182" s="51"/>
      <c r="Z182" s="51"/>
      <c r="AA182" s="51"/>
      <c r="AC182" s="51"/>
      <c r="AD182" s="51"/>
      <c r="AI182" s="52"/>
      <c r="AJ182" s="52"/>
      <c r="AK182" s="53"/>
      <c r="AL182" s="53"/>
      <c r="AM182" s="53"/>
      <c r="AN182" s="53"/>
      <c r="AO182" s="53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</row>
    <row r="183" spans="1:60" s="11" customFormat="1">
      <c r="A183" s="6"/>
      <c r="B183" s="6"/>
      <c r="C183" s="7"/>
      <c r="D183" s="36"/>
      <c r="E183" s="36"/>
      <c r="F183" s="36"/>
      <c r="G183" s="36"/>
      <c r="H183" s="36"/>
      <c r="I183" s="55"/>
      <c r="J183" s="55"/>
      <c r="K183" s="9"/>
      <c r="L183" s="9"/>
      <c r="M183" s="9"/>
      <c r="N183" s="9"/>
      <c r="O183" s="9"/>
      <c r="P183" s="9"/>
      <c r="Q183" s="9"/>
      <c r="R183" s="56"/>
      <c r="S183" s="56"/>
      <c r="U183" s="9"/>
    </row>
    <row r="184" spans="1:60" s="11" customFormat="1">
      <c r="A184" s="26">
        <v>26</v>
      </c>
      <c r="B184" s="31">
        <v>43791</v>
      </c>
      <c r="C184" s="26" t="s">
        <v>0</v>
      </c>
      <c r="D184" s="32">
        <v>1.7565322E-3</v>
      </c>
      <c r="E184" s="32">
        <v>1.3783337E-2</v>
      </c>
      <c r="F184" s="32">
        <v>7.3060949999999996E-4</v>
      </c>
      <c r="G184" s="32">
        <v>1.6475088E-4</v>
      </c>
      <c r="H184" s="32"/>
      <c r="I184" s="66"/>
      <c r="J184" s="66"/>
      <c r="K184" s="9"/>
      <c r="L184" s="9"/>
      <c r="M184" s="9"/>
      <c r="N184" s="10"/>
      <c r="O184" s="9"/>
      <c r="P184" s="9"/>
      <c r="Q184" s="9"/>
      <c r="R184" s="64"/>
      <c r="S184" s="65"/>
      <c r="U184" s="9"/>
    </row>
    <row r="185" spans="1:60" s="11" customFormat="1">
      <c r="A185" s="26">
        <v>26</v>
      </c>
      <c r="B185" s="26"/>
      <c r="C185" s="7" t="s">
        <v>1</v>
      </c>
      <c r="D185" s="32">
        <v>3.9858623</v>
      </c>
      <c r="E185" s="32">
        <v>34.975102</v>
      </c>
      <c r="F185" s="32">
        <v>29.473841</v>
      </c>
      <c r="G185" s="32">
        <v>6.5757959000000001</v>
      </c>
      <c r="H185" s="32"/>
      <c r="I185" s="66">
        <v>0.22310616999999999</v>
      </c>
      <c r="J185" s="32">
        <v>8.7747910999999998</v>
      </c>
      <c r="K185" s="38"/>
      <c r="L185" s="39">
        <f>LN(I185)</f>
        <v>-1.5001075221663147</v>
      </c>
      <c r="M185" s="39">
        <f>LN(J185)</f>
        <v>2.1718829628007494</v>
      </c>
      <c r="N185" s="10"/>
      <c r="O185" s="40">
        <f t="array" ref="O185:P186">LINEST(L185:L189,M185:M189,TRUE,TRUE)</f>
        <v>0.51981108512498431</v>
      </c>
      <c r="P185" s="40">
        <v>-2.6290740819546015</v>
      </c>
      <c r="Q185" s="9"/>
      <c r="R185" s="41">
        <f>EXP(P185)*$R$4^O185</f>
        <v>0.21781242997701625</v>
      </c>
      <c r="S185" s="41">
        <f>R185*SQRT(P186^2+(LN($R$4))^2*O186^2+(O185/$R$4)^2*$S$4^2-2*LN($R$4)*AVERAGE(M185:M189)*O186^2)</f>
        <v>3.2086966681250818E-5</v>
      </c>
      <c r="U185" s="9"/>
      <c r="AL185" s="42"/>
      <c r="AM185" s="43"/>
      <c r="AN185" s="43"/>
      <c r="AO185" s="43"/>
      <c r="AQ185" s="44"/>
      <c r="AR185" s="45"/>
      <c r="AS185" s="45"/>
      <c r="AT185" s="45"/>
      <c r="AU185" s="45"/>
      <c r="AV185" s="45"/>
      <c r="AW185" s="45"/>
      <c r="AX185" s="45"/>
      <c r="AY185" s="45"/>
      <c r="AZ185" s="45"/>
    </row>
    <row r="186" spans="1:60" s="11" customFormat="1">
      <c r="A186" s="26">
        <v>26</v>
      </c>
      <c r="B186" s="26"/>
      <c r="C186" s="7" t="s">
        <v>2</v>
      </c>
      <c r="D186" s="32">
        <v>3.7364462999999999</v>
      </c>
      <c r="E186" s="32">
        <v>32.767277999999997</v>
      </c>
      <c r="F186" s="32">
        <v>28.178702999999999</v>
      </c>
      <c r="G186" s="32">
        <v>6.2849382</v>
      </c>
      <c r="H186" s="32"/>
      <c r="I186" s="66">
        <v>0.22303854000000001</v>
      </c>
      <c r="J186" s="32">
        <v>8.7696368000000007</v>
      </c>
      <c r="K186" s="38"/>
      <c r="L186" s="39">
        <f t="shared" ref="L186:L189" si="49">LN(I186)</f>
        <v>-1.5004106973424498</v>
      </c>
      <c r="M186" s="39">
        <f t="shared" ref="M186:M189" si="50">LN(J186)</f>
        <v>2.1712953916154518</v>
      </c>
      <c r="N186" s="10"/>
      <c r="O186" s="40">
        <v>2.3953963398666519E-3</v>
      </c>
      <c r="P186" s="40">
        <v>5.1992379519619413E-3</v>
      </c>
      <c r="Q186" s="9"/>
      <c r="R186" s="56"/>
      <c r="S186" s="56"/>
      <c r="U186" s="9"/>
      <c r="W186" s="43"/>
      <c r="Z186" s="43"/>
      <c r="AC186" s="43"/>
    </row>
    <row r="187" spans="1:60" s="11" customFormat="1">
      <c r="A187" s="26">
        <v>26</v>
      </c>
      <c r="B187" s="26"/>
      <c r="C187" s="7" t="s">
        <v>3</v>
      </c>
      <c r="D187" s="32">
        <v>3.4194851000000002</v>
      </c>
      <c r="E187" s="32">
        <v>29.966218999999999</v>
      </c>
      <c r="F187" s="32">
        <v>26.221183</v>
      </c>
      <c r="G187" s="32">
        <v>5.8461672</v>
      </c>
      <c r="H187" s="32"/>
      <c r="I187" s="66">
        <v>0.22295590000000001</v>
      </c>
      <c r="J187" s="32">
        <v>8.7633741000000001</v>
      </c>
      <c r="K187" s="38"/>
      <c r="L187" s="39">
        <f t="shared" si="49"/>
        <v>-1.5007812849262134</v>
      </c>
      <c r="M187" s="39">
        <f t="shared" si="50"/>
        <v>2.1705810020217795</v>
      </c>
      <c r="N187" s="10"/>
      <c r="O187" s="47">
        <f>ABS(O186/O185)</f>
        <v>4.6082055739359593E-3</v>
      </c>
      <c r="P187" s="47">
        <f>ABS(P186/P185)</f>
        <v>1.977592791183935E-3</v>
      </c>
      <c r="Q187" s="9"/>
      <c r="R187" s="56"/>
      <c r="S187" s="56"/>
      <c r="U187" s="9"/>
      <c r="W187" s="48"/>
      <c r="X187" s="48"/>
      <c r="Z187" s="48"/>
      <c r="AA187" s="48"/>
      <c r="AC187" s="48"/>
      <c r="AD187" s="48"/>
      <c r="AK187" s="48"/>
      <c r="AL187" s="48"/>
      <c r="AP187" s="49"/>
      <c r="AY187" s="43"/>
      <c r="AZ187" s="43"/>
    </row>
    <row r="188" spans="1:60" s="11" customFormat="1">
      <c r="A188" s="26">
        <v>26</v>
      </c>
      <c r="B188" s="26"/>
      <c r="C188" s="7" t="s">
        <v>4</v>
      </c>
      <c r="D188" s="32">
        <v>3.0119739999999999</v>
      </c>
      <c r="E188" s="32">
        <v>26.373843000000001</v>
      </c>
      <c r="F188" s="32">
        <v>23.468837000000001</v>
      </c>
      <c r="G188" s="32">
        <v>5.2303641000000001</v>
      </c>
      <c r="H188" s="32"/>
      <c r="I188" s="66">
        <v>0.22286418</v>
      </c>
      <c r="J188" s="32">
        <v>8.7563303000000001</v>
      </c>
      <c r="K188" s="38"/>
      <c r="L188" s="39">
        <f t="shared" si="49"/>
        <v>-1.5011927513693313</v>
      </c>
      <c r="M188" s="39">
        <f t="shared" si="50"/>
        <v>2.1697769016535644</v>
      </c>
      <c r="N188" s="10"/>
      <c r="O188" s="50"/>
      <c r="P188" s="50"/>
      <c r="Q188" s="9"/>
      <c r="R188" s="56"/>
      <c r="S188" s="56"/>
      <c r="U188" s="9"/>
      <c r="W188" s="51"/>
      <c r="X188" s="51"/>
      <c r="Z188" s="51"/>
      <c r="AA188" s="51"/>
      <c r="AC188" s="51"/>
      <c r="AD188" s="51"/>
      <c r="AI188" s="52"/>
      <c r="AJ188" s="52"/>
      <c r="AK188" s="53"/>
      <c r="AL188" s="53"/>
      <c r="AM188" s="53"/>
      <c r="AN188" s="53"/>
      <c r="AO188" s="53"/>
    </row>
    <row r="189" spans="1:60" s="11" customFormat="1">
      <c r="A189" s="26">
        <v>26</v>
      </c>
      <c r="B189" s="26"/>
      <c r="C189" s="7" t="s">
        <v>5</v>
      </c>
      <c r="D189" s="32">
        <v>2.6425206000000001</v>
      </c>
      <c r="E189" s="32">
        <v>23.121424999999999</v>
      </c>
      <c r="F189" s="32">
        <v>20.886509</v>
      </c>
      <c r="G189" s="32">
        <v>4.6529809999999996</v>
      </c>
      <c r="H189" s="32"/>
      <c r="I189" s="66">
        <v>0.22277427999999999</v>
      </c>
      <c r="J189" s="32">
        <v>8.7497538000000006</v>
      </c>
      <c r="K189" s="54"/>
      <c r="L189" s="39">
        <f t="shared" si="49"/>
        <v>-1.5015962174490747</v>
      </c>
      <c r="M189" s="39">
        <f t="shared" si="50"/>
        <v>2.1690255628308091</v>
      </c>
      <c r="N189" s="10"/>
      <c r="Q189" s="9"/>
      <c r="R189" s="56"/>
      <c r="S189" s="56"/>
      <c r="U189" s="9"/>
      <c r="W189" s="51"/>
      <c r="X189" s="51"/>
      <c r="Z189" s="51"/>
      <c r="AA189" s="51"/>
      <c r="AC189" s="51"/>
      <c r="AD189" s="51"/>
      <c r="AI189" s="52"/>
      <c r="AJ189" s="52"/>
      <c r="AK189" s="53"/>
      <c r="AL189" s="53"/>
      <c r="AM189" s="53"/>
      <c r="AN189" s="53"/>
      <c r="AO189" s="53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</row>
    <row r="190" spans="1:60" s="11" customFormat="1">
      <c r="A190" s="6"/>
      <c r="B190" s="6"/>
      <c r="C190" s="7"/>
      <c r="D190" s="36"/>
      <c r="E190" s="36"/>
      <c r="F190" s="36"/>
      <c r="G190" s="36"/>
      <c r="H190" s="36"/>
      <c r="I190" s="55"/>
      <c r="J190" s="55"/>
      <c r="K190" s="9"/>
      <c r="L190" s="9"/>
      <c r="M190" s="9"/>
      <c r="N190" s="9"/>
      <c r="O190" s="9"/>
      <c r="P190" s="9"/>
      <c r="Q190" s="9"/>
      <c r="R190" s="56"/>
      <c r="S190" s="56"/>
      <c r="U190" s="9"/>
    </row>
    <row r="191" spans="1:60" s="11" customFormat="1">
      <c r="A191" s="26">
        <v>27</v>
      </c>
      <c r="B191" s="31">
        <v>43791</v>
      </c>
      <c r="C191" s="26" t="s">
        <v>0</v>
      </c>
      <c r="D191" s="32">
        <v>1.7565322E-3</v>
      </c>
      <c r="E191" s="32">
        <v>1.3783337E-2</v>
      </c>
      <c r="F191" s="32">
        <v>7.3060949999999996E-4</v>
      </c>
      <c r="G191" s="32">
        <v>1.6475088E-4</v>
      </c>
      <c r="H191" s="32"/>
      <c r="I191" s="66"/>
      <c r="J191" s="66"/>
      <c r="K191" s="9"/>
      <c r="L191" s="9"/>
      <c r="M191" s="9"/>
      <c r="N191" s="10"/>
      <c r="O191" s="9"/>
      <c r="P191" s="9"/>
      <c r="Q191" s="9"/>
      <c r="R191" s="64"/>
      <c r="S191" s="65"/>
      <c r="U191" s="9"/>
    </row>
    <row r="192" spans="1:60" s="11" customFormat="1">
      <c r="A192" s="26">
        <v>27</v>
      </c>
      <c r="B192" s="26"/>
      <c r="C192" s="7" t="s">
        <v>1</v>
      </c>
      <c r="D192" s="32">
        <v>3.9706337</v>
      </c>
      <c r="E192" s="32">
        <v>34.845979</v>
      </c>
      <c r="F192" s="32">
        <v>29.166682999999999</v>
      </c>
      <c r="G192" s="32">
        <v>6.5076815999999997</v>
      </c>
      <c r="H192" s="32"/>
      <c r="I192" s="66">
        <v>0.22312044</v>
      </c>
      <c r="J192" s="32">
        <v>8.7759242999999998</v>
      </c>
      <c r="K192" s="38"/>
      <c r="L192" s="39">
        <f>LN(I192)</f>
        <v>-1.5000435636318612</v>
      </c>
      <c r="M192" s="39">
        <f>LN(J192)</f>
        <v>2.1720120971380967</v>
      </c>
      <c r="N192" s="10"/>
      <c r="O192" s="40">
        <f t="array" ref="O192:P193">LINEST(L192:L196,M192:M196,TRUE,TRUE)</f>
        <v>0.52025005854015549</v>
      </c>
      <c r="P192" s="40">
        <v>-2.6300227003794108</v>
      </c>
      <c r="Q192" s="9"/>
      <c r="R192" s="41">
        <f>EXP(P192)*$R$4^O192</f>
        <v>0.21780905379623144</v>
      </c>
      <c r="S192" s="41">
        <f>R192*SQRT(P193^2+(LN($R$4))^2*O193^2+(O192/$R$4)^2*$S$4^2-2*LN($R$4)*AVERAGE(M192:M196)*O193^2)</f>
        <v>5.5007966293954693E-5</v>
      </c>
      <c r="U192" s="9"/>
      <c r="AL192" s="42"/>
      <c r="AM192" s="43"/>
      <c r="AN192" s="43"/>
      <c r="AO192" s="43"/>
      <c r="AQ192" s="44"/>
      <c r="AR192" s="45"/>
      <c r="AS192" s="45"/>
      <c r="AT192" s="45"/>
      <c r="AU192" s="45"/>
      <c r="AV192" s="45"/>
      <c r="AW192" s="45"/>
      <c r="AX192" s="45"/>
      <c r="AY192" s="45"/>
      <c r="AZ192" s="45"/>
    </row>
    <row r="193" spans="1:60" s="11" customFormat="1">
      <c r="A193" s="26">
        <v>27</v>
      </c>
      <c r="B193" s="26"/>
      <c r="C193" s="7" t="s">
        <v>2</v>
      </c>
      <c r="D193" s="32">
        <v>3.7877481</v>
      </c>
      <c r="E193" s="32">
        <v>33.224587999999997</v>
      </c>
      <c r="F193" s="32">
        <v>28.395849999999999</v>
      </c>
      <c r="G193" s="32">
        <v>6.3341443000000002</v>
      </c>
      <c r="H193" s="32"/>
      <c r="I193" s="66">
        <v>0.22306590000000001</v>
      </c>
      <c r="J193" s="32">
        <v>8.7715969999999999</v>
      </c>
      <c r="K193" s="38"/>
      <c r="L193" s="39">
        <f t="shared" ref="L193:L196" si="51">LN(I193)</f>
        <v>-1.5002880354831134</v>
      </c>
      <c r="M193" s="39">
        <f t="shared" ref="M193:M196" si="52">LN(J193)</f>
        <v>2.1715188878678258</v>
      </c>
      <c r="N193" s="10"/>
      <c r="O193" s="40">
        <v>5.1297197516951987E-3</v>
      </c>
      <c r="P193" s="40">
        <v>1.1135622333171084E-2</v>
      </c>
      <c r="Q193" s="9"/>
      <c r="R193" s="56"/>
      <c r="S193" s="56"/>
      <c r="U193" s="9"/>
      <c r="W193" s="43"/>
      <c r="Z193" s="43"/>
      <c r="AC193" s="43"/>
    </row>
    <row r="194" spans="1:60" s="11" customFormat="1">
      <c r="A194" s="26">
        <v>27</v>
      </c>
      <c r="B194" s="26"/>
      <c r="C194" s="7" t="s">
        <v>3</v>
      </c>
      <c r="D194" s="32">
        <v>3.5226308999999998</v>
      </c>
      <c r="E194" s="32">
        <v>30.881648999999999</v>
      </c>
      <c r="F194" s="32">
        <v>26.814056999999998</v>
      </c>
      <c r="G194" s="32">
        <v>5.9796196999999998</v>
      </c>
      <c r="H194" s="32"/>
      <c r="I194" s="66">
        <v>0.22300317</v>
      </c>
      <c r="J194" s="32">
        <v>8.7666433000000001</v>
      </c>
      <c r="K194" s="38"/>
      <c r="L194" s="39">
        <f t="shared" si="51"/>
        <v>-1.5005692923764171</v>
      </c>
      <c r="M194" s="39">
        <f t="shared" si="52"/>
        <v>2.1709539851128175</v>
      </c>
      <c r="N194" s="10"/>
      <c r="O194" s="47">
        <f>ABS(O193/O192)</f>
        <v>9.8601041316351175E-3</v>
      </c>
      <c r="P194" s="47">
        <f>ABS(P193/P192)</f>
        <v>4.2340403873946195E-3</v>
      </c>
      <c r="Q194" s="9"/>
      <c r="R194" s="56"/>
      <c r="S194" s="56"/>
      <c r="U194" s="9"/>
      <c r="W194" s="48"/>
      <c r="X194" s="48"/>
      <c r="Z194" s="48"/>
      <c r="AA194" s="48"/>
      <c r="AC194" s="48"/>
      <c r="AD194" s="48"/>
      <c r="AK194" s="48"/>
      <c r="AL194" s="48"/>
      <c r="AP194" s="49"/>
      <c r="AY194" s="43"/>
      <c r="AZ194" s="43"/>
    </row>
    <row r="195" spans="1:60" s="11" customFormat="1">
      <c r="A195" s="26">
        <v>27</v>
      </c>
      <c r="B195" s="26"/>
      <c r="C195" s="7" t="s">
        <v>4</v>
      </c>
      <c r="D195" s="32">
        <v>3.1453498</v>
      </c>
      <c r="E195" s="32">
        <v>27.553522000000001</v>
      </c>
      <c r="F195" s="32">
        <v>24.328341999999999</v>
      </c>
      <c r="G195" s="32">
        <v>5.4231103000000003</v>
      </c>
      <c r="H195" s="32"/>
      <c r="I195" s="66">
        <v>0.22291314000000001</v>
      </c>
      <c r="J195" s="32">
        <v>8.7600835000000004</v>
      </c>
      <c r="K195" s="38"/>
      <c r="L195" s="39">
        <f t="shared" si="51"/>
        <v>-1.5009730901259244</v>
      </c>
      <c r="M195" s="39">
        <f t="shared" si="52"/>
        <v>2.1702054368663415</v>
      </c>
      <c r="N195" s="10"/>
      <c r="O195" s="50"/>
      <c r="P195" s="50"/>
      <c r="Q195" s="9"/>
      <c r="R195" s="56"/>
      <c r="S195" s="56"/>
      <c r="U195" s="9"/>
      <c r="W195" s="51"/>
      <c r="X195" s="51"/>
      <c r="Z195" s="51"/>
      <c r="AA195" s="51"/>
      <c r="AC195" s="51"/>
      <c r="AD195" s="51"/>
      <c r="AI195" s="52"/>
      <c r="AJ195" s="52"/>
      <c r="AK195" s="53"/>
      <c r="AL195" s="53"/>
      <c r="AM195" s="53"/>
      <c r="AN195" s="53"/>
      <c r="AO195" s="53"/>
    </row>
    <row r="196" spans="1:60" s="11" customFormat="1">
      <c r="A196" s="26">
        <v>27</v>
      </c>
      <c r="B196" s="26"/>
      <c r="C196" s="7" t="s">
        <v>5</v>
      </c>
      <c r="D196" s="32">
        <v>2.7058244999999999</v>
      </c>
      <c r="E196" s="32">
        <v>23.682631000000001</v>
      </c>
      <c r="F196" s="32">
        <v>21.284433</v>
      </c>
      <c r="G196" s="32">
        <v>4.7424033000000003</v>
      </c>
      <c r="H196" s="32"/>
      <c r="I196" s="66">
        <v>0.22281078000000001</v>
      </c>
      <c r="J196" s="32">
        <v>8.7524580000000007</v>
      </c>
      <c r="K196" s="54"/>
      <c r="L196" s="39">
        <f t="shared" si="51"/>
        <v>-1.5014323878984086</v>
      </c>
      <c r="M196" s="39">
        <f t="shared" si="52"/>
        <v>2.1693345752062072</v>
      </c>
      <c r="N196" s="10"/>
      <c r="Q196" s="9"/>
      <c r="R196" s="56"/>
      <c r="S196" s="56"/>
      <c r="U196" s="9"/>
      <c r="W196" s="51"/>
      <c r="X196" s="51"/>
      <c r="Z196" s="51"/>
      <c r="AA196" s="51"/>
      <c r="AC196" s="51"/>
      <c r="AD196" s="51"/>
      <c r="AI196" s="52"/>
      <c r="AJ196" s="52"/>
      <c r="AK196" s="53"/>
      <c r="AL196" s="53"/>
      <c r="AM196" s="53"/>
      <c r="AN196" s="53"/>
      <c r="AO196" s="53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</row>
    <row r="197" spans="1:60" s="11" customFormat="1">
      <c r="A197" s="6"/>
      <c r="B197" s="6"/>
      <c r="C197" s="7"/>
      <c r="D197" s="36"/>
      <c r="E197" s="36"/>
      <c r="F197" s="36"/>
      <c r="G197" s="36"/>
      <c r="H197" s="36"/>
      <c r="I197" s="55"/>
      <c r="J197" s="55"/>
      <c r="K197" s="9"/>
      <c r="L197" s="9"/>
      <c r="M197" s="9"/>
      <c r="N197" s="9"/>
      <c r="O197" s="9"/>
      <c r="P197" s="9"/>
      <c r="Q197" s="9"/>
      <c r="R197" s="56"/>
      <c r="S197" s="56"/>
      <c r="U197" s="9"/>
    </row>
    <row r="198" spans="1:60" s="11" customFormat="1">
      <c r="A198" s="26">
        <v>28</v>
      </c>
      <c r="B198" s="31">
        <v>43791</v>
      </c>
      <c r="C198" s="26" t="s">
        <v>0</v>
      </c>
      <c r="D198" s="32">
        <v>1.7565322E-3</v>
      </c>
      <c r="E198" s="32">
        <v>1.3783337E-2</v>
      </c>
      <c r="F198" s="32">
        <v>7.3060949999999996E-4</v>
      </c>
      <c r="G198" s="32">
        <v>1.6475088E-4</v>
      </c>
      <c r="H198" s="32"/>
      <c r="I198" s="66"/>
      <c r="J198" s="66"/>
      <c r="K198" s="9"/>
      <c r="L198" s="9"/>
      <c r="M198" s="9"/>
      <c r="N198" s="10"/>
      <c r="O198" s="9"/>
      <c r="P198" s="9"/>
      <c r="Q198" s="9"/>
      <c r="R198" s="64"/>
      <c r="S198" s="65"/>
      <c r="U198" s="9"/>
    </row>
    <row r="199" spans="1:60" s="11" customFormat="1">
      <c r="A199" s="26">
        <v>28</v>
      </c>
      <c r="B199" s="26"/>
      <c r="C199" s="7" t="s">
        <v>1</v>
      </c>
      <c r="D199" s="32">
        <v>3.9542264</v>
      </c>
      <c r="E199" s="32">
        <v>34.706539999999997</v>
      </c>
      <c r="F199" s="32">
        <v>28.855891</v>
      </c>
      <c r="G199" s="32">
        <v>6.4388956999999998</v>
      </c>
      <c r="H199" s="32"/>
      <c r="I199" s="66">
        <v>0.22313972000000001</v>
      </c>
      <c r="J199" s="32">
        <v>8.7770750999999994</v>
      </c>
      <c r="K199" s="38"/>
      <c r="L199" s="39">
        <f>LN(I199)</f>
        <v>-1.4999571566354939</v>
      </c>
      <c r="M199" s="39">
        <f>LN(J199)</f>
        <v>2.1721432200277437</v>
      </c>
      <c r="N199" s="10"/>
      <c r="O199" s="40">
        <f t="array" ref="O199:P200">LINEST(L199:L203,M199:M203,TRUE,TRUE)</f>
        <v>0.51378666909453363</v>
      </c>
      <c r="P199" s="40">
        <v>-2.6159723502429966</v>
      </c>
      <c r="Q199" s="9"/>
      <c r="R199" s="41">
        <f>EXP(P199)*$R$4^O199</f>
        <v>0.21787685509336685</v>
      </c>
      <c r="S199" s="41">
        <f>R199*SQRT(P200^2+(LN($R$4))^2*O200^2+(O199/$R$4)^2*$S$4^2-2*LN($R$4)*AVERAGE(M199:M203)*O200^2)</f>
        <v>5.6793972782819443E-5</v>
      </c>
      <c r="U199" s="9"/>
      <c r="AL199" s="42"/>
      <c r="AM199" s="43"/>
      <c r="AN199" s="43"/>
      <c r="AO199" s="43"/>
      <c r="AQ199" s="44"/>
      <c r="AR199" s="45"/>
      <c r="AS199" s="45"/>
      <c r="AT199" s="45"/>
      <c r="AU199" s="45"/>
      <c r="AV199" s="45"/>
      <c r="AW199" s="45"/>
      <c r="AX199" s="45"/>
      <c r="AY199" s="45"/>
      <c r="AZ199" s="45"/>
    </row>
    <row r="200" spans="1:60" s="11" customFormat="1">
      <c r="A200" s="26">
        <v>28</v>
      </c>
      <c r="B200" s="26"/>
      <c r="C200" s="7" t="s">
        <v>2</v>
      </c>
      <c r="D200" s="32">
        <v>3.7491769000000001</v>
      </c>
      <c r="E200" s="32">
        <v>32.892507999999999</v>
      </c>
      <c r="F200" s="32">
        <v>27.987071</v>
      </c>
      <c r="G200" s="32">
        <v>6.2436008000000003</v>
      </c>
      <c r="H200" s="32"/>
      <c r="I200" s="66">
        <v>0.22308879000000001</v>
      </c>
      <c r="J200" s="32">
        <v>8.7732603999999998</v>
      </c>
      <c r="K200" s="38"/>
      <c r="L200" s="39">
        <f t="shared" ref="L200:L203" si="53">LN(I200)</f>
        <v>-1.5001854253322706</v>
      </c>
      <c r="M200" s="39">
        <f t="shared" ref="M200:M203" si="54">LN(J200)</f>
        <v>2.1717085046845441</v>
      </c>
      <c r="N200" s="10"/>
      <c r="O200" s="40">
        <v>5.3172792412560059E-3</v>
      </c>
      <c r="P200" s="40">
        <v>1.1543666938349163E-2</v>
      </c>
      <c r="Q200" s="9"/>
      <c r="R200" s="56"/>
      <c r="S200" s="56"/>
      <c r="U200" s="9"/>
      <c r="W200" s="43"/>
      <c r="Z200" s="43"/>
      <c r="AC200" s="43"/>
    </row>
    <row r="201" spans="1:60" s="11" customFormat="1">
      <c r="A201" s="26">
        <v>28</v>
      </c>
      <c r="B201" s="26"/>
      <c r="C201" s="7" t="s">
        <v>3</v>
      </c>
      <c r="D201" s="32">
        <v>3.6400188</v>
      </c>
      <c r="E201" s="32">
        <v>31.915306999999999</v>
      </c>
      <c r="F201" s="32">
        <v>27.607838000000001</v>
      </c>
      <c r="G201" s="32">
        <v>6.1571799</v>
      </c>
      <c r="H201" s="32"/>
      <c r="I201" s="66">
        <v>0.22302294</v>
      </c>
      <c r="J201" s="32">
        <v>8.7678963000000003</v>
      </c>
      <c r="K201" s="38"/>
      <c r="L201" s="39">
        <f t="shared" si="53"/>
        <v>-1.5004806428576123</v>
      </c>
      <c r="M201" s="39">
        <f t="shared" si="54"/>
        <v>2.1710969030371787</v>
      </c>
      <c r="N201" s="10"/>
      <c r="O201" s="47">
        <f>ABS(O200/O199)</f>
        <v>1.0349196585086288E-2</v>
      </c>
      <c r="P201" s="47">
        <f>ABS(P200/P199)</f>
        <v>4.4127633601619976E-3</v>
      </c>
      <c r="Q201" s="9"/>
      <c r="R201" s="56"/>
      <c r="S201" s="56"/>
      <c r="U201" s="9"/>
      <c r="W201" s="48"/>
      <c r="X201" s="48"/>
      <c r="Z201" s="48"/>
      <c r="AA201" s="48"/>
      <c r="AC201" s="48"/>
      <c r="AD201" s="48"/>
      <c r="AK201" s="48"/>
      <c r="AL201" s="48"/>
      <c r="AP201" s="49"/>
      <c r="AY201" s="43"/>
      <c r="AZ201" s="43"/>
    </row>
    <row r="202" spans="1:60" s="11" customFormat="1">
      <c r="A202" s="26">
        <v>28</v>
      </c>
      <c r="B202" s="26"/>
      <c r="C202" s="7" t="s">
        <v>4</v>
      </c>
      <c r="D202" s="32">
        <v>3.2190140999999999</v>
      </c>
      <c r="E202" s="32">
        <v>28.203823</v>
      </c>
      <c r="F202" s="32">
        <v>24.817094999999998</v>
      </c>
      <c r="G202" s="32">
        <v>5.5327386000000001</v>
      </c>
      <c r="H202" s="32"/>
      <c r="I202" s="66">
        <v>0.22294069</v>
      </c>
      <c r="J202" s="32">
        <v>8.7616337000000009</v>
      </c>
      <c r="K202" s="38"/>
      <c r="L202" s="39">
        <f t="shared" si="53"/>
        <v>-1.5008495070223093</v>
      </c>
      <c r="M202" s="39">
        <f t="shared" si="54"/>
        <v>2.1703823829939783</v>
      </c>
      <c r="N202" s="10"/>
      <c r="O202" s="50"/>
      <c r="P202" s="50"/>
      <c r="Q202" s="9"/>
      <c r="R202" s="56"/>
      <c r="S202" s="56"/>
      <c r="U202" s="9"/>
      <c r="W202" s="51"/>
      <c r="X202" s="51"/>
      <c r="Z202" s="51"/>
      <c r="AA202" s="51"/>
      <c r="AC202" s="51"/>
      <c r="AD202" s="51"/>
      <c r="AI202" s="52"/>
      <c r="AJ202" s="52"/>
      <c r="AK202" s="53"/>
      <c r="AL202" s="53"/>
      <c r="AM202" s="53"/>
      <c r="AN202" s="53"/>
      <c r="AO202" s="53"/>
    </row>
    <row r="203" spans="1:60" s="11" customFormat="1">
      <c r="A203" s="26">
        <v>28</v>
      </c>
      <c r="B203" s="26"/>
      <c r="C203" s="7" t="s">
        <v>5</v>
      </c>
      <c r="D203" s="32">
        <v>2.8627577</v>
      </c>
      <c r="E203" s="32">
        <v>25.061078999999999</v>
      </c>
      <c r="F203" s="32">
        <v>22.407121</v>
      </c>
      <c r="G203" s="32">
        <v>4.9931796999999998</v>
      </c>
      <c r="H203" s="32"/>
      <c r="I203" s="66">
        <v>0.22283896</v>
      </c>
      <c r="J203" s="32">
        <v>8.7541723000000005</v>
      </c>
      <c r="K203" s="54"/>
      <c r="L203" s="39">
        <f t="shared" si="53"/>
        <v>-1.5013059208660815</v>
      </c>
      <c r="M203" s="39">
        <f t="shared" si="54"/>
        <v>2.1695304210058959</v>
      </c>
      <c r="N203" s="10"/>
      <c r="Q203" s="9"/>
      <c r="R203" s="56"/>
      <c r="S203" s="56"/>
      <c r="U203" s="9"/>
      <c r="W203" s="51"/>
      <c r="X203" s="51"/>
      <c r="Z203" s="51"/>
      <c r="AA203" s="51"/>
      <c r="AC203" s="51"/>
      <c r="AD203" s="51"/>
      <c r="AI203" s="52"/>
      <c r="AJ203" s="52"/>
      <c r="AK203" s="53"/>
      <c r="AL203" s="53"/>
      <c r="AM203" s="53"/>
      <c r="AN203" s="53"/>
      <c r="AO203" s="53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</row>
    <row r="204" spans="1:60" s="11" customFormat="1">
      <c r="A204" s="6"/>
      <c r="B204" s="6"/>
      <c r="C204" s="7"/>
      <c r="D204" s="36"/>
      <c r="E204" s="36"/>
      <c r="F204" s="36"/>
      <c r="G204" s="36"/>
      <c r="H204" s="36"/>
      <c r="I204" s="55"/>
      <c r="J204" s="55"/>
      <c r="K204" s="9"/>
      <c r="L204" s="9"/>
      <c r="M204" s="9"/>
      <c r="N204" s="9"/>
      <c r="O204" s="9"/>
      <c r="P204" s="9"/>
      <c r="Q204" s="9"/>
      <c r="R204" s="56"/>
      <c r="S204" s="56"/>
      <c r="U204" s="9"/>
    </row>
    <row r="205" spans="1:60" s="11" customFormat="1">
      <c r="A205" s="26">
        <v>29</v>
      </c>
      <c r="B205" s="31">
        <v>43791</v>
      </c>
      <c r="C205" s="26" t="s">
        <v>0</v>
      </c>
      <c r="D205" s="32">
        <v>1.7565322E-3</v>
      </c>
      <c r="E205" s="32">
        <v>1.3783337E-2</v>
      </c>
      <c r="F205" s="32">
        <v>7.3060949999999996E-4</v>
      </c>
      <c r="G205" s="32">
        <v>1.6475088E-4</v>
      </c>
      <c r="H205" s="32"/>
      <c r="I205" s="66"/>
      <c r="J205" s="66"/>
      <c r="K205" s="9"/>
      <c r="L205" s="9"/>
      <c r="M205" s="9"/>
      <c r="N205" s="10"/>
      <c r="O205" s="9"/>
      <c r="P205" s="9"/>
      <c r="Q205" s="9"/>
      <c r="R205" s="64"/>
      <c r="S205" s="65"/>
      <c r="U205" s="9"/>
    </row>
    <row r="206" spans="1:60" s="11" customFormat="1">
      <c r="A206" s="26">
        <v>29</v>
      </c>
      <c r="B206" s="26"/>
      <c r="C206" s="7" t="s">
        <v>1</v>
      </c>
      <c r="D206" s="32">
        <v>3.9320574000000001</v>
      </c>
      <c r="E206" s="32">
        <v>34.518166999999998</v>
      </c>
      <c r="F206" s="32">
        <v>28.564848999999999</v>
      </c>
      <c r="G206" s="32">
        <v>6.3745865000000004</v>
      </c>
      <c r="H206" s="32"/>
      <c r="I206" s="66">
        <v>0.22316194</v>
      </c>
      <c r="J206" s="32">
        <v>8.7786562000000004</v>
      </c>
      <c r="K206" s="38"/>
      <c r="L206" s="39">
        <f>LN(I206)</f>
        <v>-1.499857582728382</v>
      </c>
      <c r="M206" s="39">
        <f>LN(J206)</f>
        <v>2.1723233435415135</v>
      </c>
      <c r="N206" s="10"/>
      <c r="O206" s="40">
        <f t="array" ref="O206:P207">LINEST(L206:L210,M206:M210,TRUE,TRUE)</f>
        <v>0.5220670809493464</v>
      </c>
      <c r="P206" s="40">
        <v>-2.6339519816169594</v>
      </c>
      <c r="Q206" s="9"/>
      <c r="R206" s="41">
        <f>EXP(P206)*$R$4^O206</f>
        <v>0.21779448953226413</v>
      </c>
      <c r="S206" s="41">
        <f>R206*SQRT(P207^2+(LN($R$4))^2*O207^2+(O206/$R$4)^2*$S$4^2-2*LN($R$4)*AVERAGE(M206:M210)*O207^2)</f>
        <v>2.9618279958921029E-5</v>
      </c>
      <c r="U206" s="9"/>
      <c r="AL206" s="42"/>
      <c r="AM206" s="43"/>
      <c r="AN206" s="43"/>
      <c r="AO206" s="43"/>
      <c r="AQ206" s="44"/>
      <c r="AR206" s="45"/>
      <c r="AS206" s="45"/>
      <c r="AT206" s="45"/>
      <c r="AU206" s="45"/>
      <c r="AV206" s="45"/>
      <c r="AW206" s="45"/>
      <c r="AX206" s="45"/>
      <c r="AY206" s="45"/>
      <c r="AZ206" s="45"/>
    </row>
    <row r="207" spans="1:60" s="11" customFormat="1">
      <c r="A207" s="26">
        <v>29</v>
      </c>
      <c r="B207" s="26"/>
      <c r="C207" s="7" t="s">
        <v>2</v>
      </c>
      <c r="D207" s="32">
        <v>3.8384866</v>
      </c>
      <c r="E207" s="32">
        <v>33.675924999999999</v>
      </c>
      <c r="F207" s="32">
        <v>28.619910999999998</v>
      </c>
      <c r="G207" s="32">
        <v>6.3848634999999998</v>
      </c>
      <c r="H207" s="32"/>
      <c r="I207" s="66">
        <v>0.22309169000000001</v>
      </c>
      <c r="J207" s="32">
        <v>8.7732278000000008</v>
      </c>
      <c r="K207" s="38"/>
      <c r="L207" s="39">
        <f t="shared" ref="L207:L210" si="55">LN(I207)</f>
        <v>-1.5001724261082792</v>
      </c>
      <c r="M207" s="39">
        <f t="shared" ref="M207:M210" si="56">LN(J207)</f>
        <v>2.1717047888412795</v>
      </c>
      <c r="N207" s="10"/>
      <c r="O207" s="40">
        <v>1.9994155702689792E-3</v>
      </c>
      <c r="P207" s="40">
        <v>4.3408866250977205E-3</v>
      </c>
      <c r="Q207" s="9"/>
      <c r="R207" s="56"/>
      <c r="S207" s="56"/>
      <c r="U207" s="9"/>
      <c r="W207" s="43"/>
      <c r="Z207" s="43"/>
      <c r="AC207" s="43"/>
    </row>
    <row r="208" spans="1:60" s="11" customFormat="1">
      <c r="A208" s="26">
        <v>29</v>
      </c>
      <c r="B208" s="26"/>
      <c r="C208" s="7" t="s">
        <v>3</v>
      </c>
      <c r="D208" s="32">
        <v>3.6074852000000002</v>
      </c>
      <c r="E208" s="32">
        <v>31.633575</v>
      </c>
      <c r="F208" s="32">
        <v>27.301499</v>
      </c>
      <c r="G208" s="32">
        <v>6.0891358000000002</v>
      </c>
      <c r="H208" s="32"/>
      <c r="I208" s="66">
        <v>0.22303302</v>
      </c>
      <c r="J208" s="32">
        <v>8.7688717</v>
      </c>
      <c r="K208" s="38"/>
      <c r="L208" s="39">
        <f t="shared" si="55"/>
        <v>-1.5004354467346788</v>
      </c>
      <c r="M208" s="39">
        <f t="shared" si="56"/>
        <v>2.1712081436034003</v>
      </c>
      <c r="N208" s="10"/>
      <c r="O208" s="47">
        <f>ABS(O207/O206)</f>
        <v>3.8298058683055958E-3</v>
      </c>
      <c r="P208" s="47">
        <f>ABS(P207/P206)</f>
        <v>1.648050782775808E-3</v>
      </c>
      <c r="Q208" s="9"/>
      <c r="R208" s="56"/>
      <c r="S208" s="56"/>
      <c r="U208" s="9"/>
      <c r="W208" s="48"/>
      <c r="X208" s="48"/>
      <c r="Z208" s="48"/>
      <c r="AA208" s="48"/>
      <c r="AC208" s="48"/>
      <c r="AD208" s="48"/>
      <c r="AK208" s="48"/>
      <c r="AL208" s="48"/>
      <c r="AP208" s="49"/>
      <c r="AY208" s="43"/>
      <c r="AZ208" s="43"/>
    </row>
    <row r="209" spans="1:60" s="11" customFormat="1">
      <c r="A209" s="26">
        <v>29</v>
      </c>
      <c r="B209" s="26"/>
      <c r="C209" s="7" t="s">
        <v>4</v>
      </c>
      <c r="D209" s="32">
        <v>3.1662484000000002</v>
      </c>
      <c r="E209" s="32">
        <v>27.744244999999999</v>
      </c>
      <c r="F209" s="32">
        <v>24.369209000000001</v>
      </c>
      <c r="G209" s="32">
        <v>5.4330895999999997</v>
      </c>
      <c r="H209" s="32"/>
      <c r="I209" s="66">
        <v>0.22294902</v>
      </c>
      <c r="J209" s="32">
        <v>8.7625001999999999</v>
      </c>
      <c r="K209" s="38"/>
      <c r="L209" s="39">
        <f t="shared" si="55"/>
        <v>-1.5008121435227078</v>
      </c>
      <c r="M209" s="39">
        <f t="shared" si="56"/>
        <v>2.1704812751852445</v>
      </c>
      <c r="N209" s="10"/>
      <c r="O209" s="50"/>
      <c r="P209" s="50"/>
      <c r="Q209" s="9"/>
      <c r="R209" s="56"/>
      <c r="S209" s="56"/>
      <c r="U209" s="9"/>
      <c r="W209" s="51"/>
      <c r="X209" s="51"/>
      <c r="Z209" s="51"/>
      <c r="AA209" s="51"/>
      <c r="AC209" s="51"/>
      <c r="AD209" s="51"/>
      <c r="AI209" s="52"/>
      <c r="AJ209" s="52"/>
      <c r="AK209" s="53"/>
      <c r="AL209" s="53"/>
      <c r="AM209" s="53"/>
      <c r="AN209" s="53"/>
      <c r="AO209" s="53"/>
    </row>
    <row r="210" spans="1:60" s="11" customFormat="1">
      <c r="A210" s="26">
        <v>29</v>
      </c>
      <c r="B210" s="26"/>
      <c r="C210" s="7" t="s">
        <v>5</v>
      </c>
      <c r="D210" s="32">
        <v>2.8481329</v>
      </c>
      <c r="E210" s="32">
        <v>24.936539</v>
      </c>
      <c r="F210" s="32">
        <v>22.258482999999998</v>
      </c>
      <c r="G210" s="32">
        <v>4.960375</v>
      </c>
      <c r="H210" s="32"/>
      <c r="I210" s="66">
        <v>0.22285326</v>
      </c>
      <c r="J210" s="32">
        <v>8.7553953999999994</v>
      </c>
      <c r="K210" s="54"/>
      <c r="L210" s="39">
        <f t="shared" si="55"/>
        <v>-1.5012417510225742</v>
      </c>
      <c r="M210" s="39">
        <f t="shared" si="56"/>
        <v>2.1696701274821431</v>
      </c>
      <c r="N210" s="10"/>
      <c r="Q210" s="9"/>
      <c r="R210" s="56"/>
      <c r="S210" s="56"/>
      <c r="U210" s="9"/>
      <c r="W210" s="51"/>
      <c r="X210" s="51"/>
      <c r="Z210" s="51"/>
      <c r="AA210" s="51"/>
      <c r="AC210" s="51"/>
      <c r="AD210" s="51"/>
      <c r="AI210" s="52"/>
      <c r="AJ210" s="52"/>
      <c r="AK210" s="53"/>
      <c r="AL210" s="53"/>
      <c r="AM210" s="53"/>
      <c r="AN210" s="53"/>
      <c r="AO210" s="53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</row>
    <row r="211" spans="1:60" s="11" customFormat="1">
      <c r="A211" s="6"/>
      <c r="B211" s="6"/>
      <c r="C211" s="7"/>
      <c r="D211" s="36"/>
      <c r="E211" s="36"/>
      <c r="F211" s="36"/>
      <c r="G211" s="36"/>
      <c r="H211" s="36"/>
      <c r="I211" s="55"/>
      <c r="J211" s="55"/>
      <c r="K211" s="9"/>
      <c r="L211" s="9"/>
      <c r="M211" s="9"/>
      <c r="N211" s="9"/>
      <c r="O211" s="9"/>
      <c r="P211" s="9"/>
      <c r="Q211" s="9"/>
      <c r="R211" s="56"/>
      <c r="S211" s="56"/>
      <c r="U211" s="9"/>
    </row>
    <row r="212" spans="1:60" s="11" customFormat="1">
      <c r="A212" s="26">
        <v>30</v>
      </c>
      <c r="B212" s="31">
        <v>43791</v>
      </c>
      <c r="C212" s="26" t="s">
        <v>0</v>
      </c>
      <c r="D212" s="32">
        <v>8.3342599999999996E-4</v>
      </c>
      <c r="E212" s="32">
        <v>5.5444999999999999E-3</v>
      </c>
      <c r="F212" s="32">
        <v>7.3060949999999996E-4</v>
      </c>
      <c r="G212" s="32">
        <v>1.6475088E-4</v>
      </c>
      <c r="H212" s="32"/>
      <c r="I212" s="66"/>
      <c r="J212" s="66"/>
      <c r="K212" s="9"/>
      <c r="L212" s="9"/>
      <c r="M212" s="9"/>
      <c r="N212" s="10"/>
      <c r="O212" s="9"/>
      <c r="P212" s="9"/>
      <c r="Q212" s="9"/>
      <c r="R212" s="64"/>
      <c r="S212" s="65"/>
      <c r="U212" s="9"/>
    </row>
    <row r="213" spans="1:60" s="11" customFormat="1">
      <c r="A213" s="26">
        <v>30</v>
      </c>
      <c r="B213" s="26"/>
      <c r="C213" s="7" t="s">
        <v>1</v>
      </c>
      <c r="D213" s="32">
        <v>3.9012137999999998</v>
      </c>
      <c r="E213" s="32">
        <v>34.250399000000002</v>
      </c>
      <c r="F213" s="32">
        <v>28.320551999999999</v>
      </c>
      <c r="G213" s="32">
        <v>6.3204073000000003</v>
      </c>
      <c r="H213" s="32"/>
      <c r="I213" s="66">
        <v>0.22317389000000001</v>
      </c>
      <c r="J213" s="32">
        <v>8.7794229000000001</v>
      </c>
      <c r="K213" s="38"/>
      <c r="L213" s="39">
        <f>LN(I213)</f>
        <v>-1.4998040356044469</v>
      </c>
      <c r="M213" s="39">
        <f>LN(J213)</f>
        <v>2.1724106765573996</v>
      </c>
      <c r="N213" s="10"/>
      <c r="O213" s="40">
        <f t="array" ref="O213:P214">LINEST(L213:L217,M213:M217,TRUE,TRUE)</f>
        <v>0.51896502251340926</v>
      </c>
      <c r="P213" s="40">
        <v>-2.627213566142375</v>
      </c>
      <c r="Q213" s="9"/>
      <c r="R213" s="41">
        <f>EXP(P213)*$R$4^O213</f>
        <v>0.2178259469042062</v>
      </c>
      <c r="S213" s="41">
        <f>R213*SQRT(P214^2+(LN($R$4))^2*O214^2+(O213/$R$4)^2*$S$4^2-2*LN($R$4)*AVERAGE(M213:M217)*O214^2)</f>
        <v>4.3076379295261756E-5</v>
      </c>
      <c r="U213" s="9"/>
      <c r="AL213" s="42"/>
      <c r="AM213" s="43"/>
      <c r="AN213" s="43"/>
      <c r="AO213" s="43"/>
      <c r="AQ213" s="44"/>
      <c r="AR213" s="45"/>
      <c r="AS213" s="45"/>
      <c r="AT213" s="45"/>
      <c r="AU213" s="45"/>
      <c r="AV213" s="45"/>
      <c r="AW213" s="45"/>
      <c r="AX213" s="45"/>
      <c r="AY213" s="45"/>
      <c r="AZ213" s="45"/>
    </row>
    <row r="214" spans="1:60" s="11" customFormat="1">
      <c r="A214" s="26">
        <v>30</v>
      </c>
      <c r="B214" s="26"/>
      <c r="C214" s="7" t="s">
        <v>2</v>
      </c>
      <c r="D214" s="32">
        <v>3.8016570999999999</v>
      </c>
      <c r="E214" s="32">
        <v>33.356777999999998</v>
      </c>
      <c r="F214" s="32">
        <v>28.312175</v>
      </c>
      <c r="G214" s="32">
        <v>6.3165747999999997</v>
      </c>
      <c r="H214" s="32"/>
      <c r="I214" s="66">
        <v>0.22310458</v>
      </c>
      <c r="J214" s="32">
        <v>8.7742739000000007</v>
      </c>
      <c r="K214" s="38"/>
      <c r="L214" s="39">
        <f t="shared" ref="L214:L217" si="57">LN(I214)</f>
        <v>-1.500114648843563</v>
      </c>
      <c r="M214" s="39">
        <f t="shared" ref="M214:M217" si="58">LN(J214)</f>
        <v>2.1718240194895078</v>
      </c>
      <c r="N214" s="10"/>
      <c r="O214" s="40">
        <v>3.7443964099331487E-3</v>
      </c>
      <c r="P214" s="40">
        <v>8.1295836217242338E-3</v>
      </c>
      <c r="Q214" s="9"/>
      <c r="R214" s="56"/>
      <c r="S214" s="56"/>
      <c r="U214" s="9"/>
      <c r="W214" s="43"/>
      <c r="Z214" s="43"/>
      <c r="AC214" s="43"/>
    </row>
    <row r="215" spans="1:60" s="11" customFormat="1">
      <c r="A215" s="26">
        <v>30</v>
      </c>
      <c r="B215" s="26"/>
      <c r="C215" s="7" t="s">
        <v>3</v>
      </c>
      <c r="D215" s="32">
        <v>3.5397649000000002</v>
      </c>
      <c r="E215" s="32">
        <v>31.042774999999999</v>
      </c>
      <c r="F215" s="32">
        <v>26.768635</v>
      </c>
      <c r="G215" s="32">
        <v>5.9706099999999998</v>
      </c>
      <c r="H215" s="32"/>
      <c r="I215" s="66">
        <v>0.22304499</v>
      </c>
      <c r="J215" s="32">
        <v>8.7697295000000004</v>
      </c>
      <c r="K215" s="38"/>
      <c r="L215" s="39">
        <f t="shared" si="57"/>
        <v>-1.5003817789916627</v>
      </c>
      <c r="M215" s="39">
        <f t="shared" si="58"/>
        <v>2.1713059621227795</v>
      </c>
      <c r="N215" s="10"/>
      <c r="O215" s="47">
        <f>ABS(O214/O213)</f>
        <v>7.2151228840020704E-3</v>
      </c>
      <c r="P215" s="47">
        <f>ABS(P214/P213)</f>
        <v>3.0943748641117028E-3</v>
      </c>
      <c r="Q215" s="9"/>
      <c r="R215" s="56"/>
      <c r="S215" s="56"/>
      <c r="U215" s="9"/>
      <c r="W215" s="48"/>
      <c r="X215" s="48"/>
      <c r="Z215" s="48"/>
      <c r="AA215" s="48"/>
      <c r="AC215" s="48"/>
      <c r="AD215" s="48"/>
      <c r="AK215" s="48"/>
      <c r="AL215" s="48"/>
      <c r="AP215" s="49"/>
      <c r="AY215" s="43"/>
      <c r="AZ215" s="43"/>
    </row>
    <row r="216" spans="1:60" s="11" customFormat="1">
      <c r="A216" s="26">
        <v>30</v>
      </c>
      <c r="B216" s="26"/>
      <c r="C216" s="7" t="s">
        <v>4</v>
      </c>
      <c r="D216" s="32">
        <v>3.1741912999999999</v>
      </c>
      <c r="E216" s="32">
        <v>27.812752</v>
      </c>
      <c r="F216" s="32">
        <v>24.453455000000002</v>
      </c>
      <c r="G216" s="32">
        <v>5.4517183999999999</v>
      </c>
      <c r="H216" s="32"/>
      <c r="I216" s="66">
        <v>0.22294262000000001</v>
      </c>
      <c r="J216" s="32">
        <v>8.7621526999999997</v>
      </c>
      <c r="K216" s="38"/>
      <c r="L216" s="39">
        <f t="shared" si="57"/>
        <v>-1.5008408500488064</v>
      </c>
      <c r="M216" s="39">
        <f t="shared" si="58"/>
        <v>2.1704416167678109</v>
      </c>
      <c r="N216" s="10"/>
      <c r="O216" s="50"/>
      <c r="P216" s="50"/>
      <c r="Q216" s="9"/>
      <c r="R216" s="56"/>
      <c r="S216" s="56"/>
      <c r="U216" s="9"/>
      <c r="W216" s="51"/>
      <c r="X216" s="51"/>
      <c r="Z216" s="51"/>
      <c r="AA216" s="51"/>
      <c r="AC216" s="51"/>
      <c r="AD216" s="51"/>
      <c r="AI216" s="52"/>
      <c r="AJ216" s="52"/>
      <c r="AK216" s="53"/>
      <c r="AL216" s="53"/>
      <c r="AM216" s="53"/>
      <c r="AN216" s="53"/>
      <c r="AO216" s="53"/>
    </row>
    <row r="217" spans="1:60" s="11" customFormat="1">
      <c r="A217" s="26">
        <v>30</v>
      </c>
      <c r="B217" s="26"/>
      <c r="C217" s="7" t="s">
        <v>5</v>
      </c>
      <c r="D217" s="32">
        <v>2.7963312999999999</v>
      </c>
      <c r="E217" s="32">
        <v>24.483302999999999</v>
      </c>
      <c r="F217" s="32">
        <v>21.847828</v>
      </c>
      <c r="G217" s="32">
        <v>4.8689856000000002</v>
      </c>
      <c r="H217" s="32"/>
      <c r="I217" s="66">
        <v>0.22285901</v>
      </c>
      <c r="J217" s="32">
        <v>8.7555080000000007</v>
      </c>
      <c r="K217" s="54"/>
      <c r="L217" s="39">
        <f t="shared" si="57"/>
        <v>-1.5012159496238364</v>
      </c>
      <c r="M217" s="39">
        <f t="shared" si="58"/>
        <v>2.1696829880407824</v>
      </c>
      <c r="N217" s="10"/>
      <c r="Q217" s="9"/>
      <c r="R217" s="56"/>
      <c r="S217" s="56"/>
      <c r="U217" s="9"/>
      <c r="W217" s="51"/>
      <c r="X217" s="51"/>
      <c r="Z217" s="51"/>
      <c r="AA217" s="51"/>
      <c r="AC217" s="51"/>
      <c r="AD217" s="51"/>
      <c r="AI217" s="52"/>
      <c r="AJ217" s="52"/>
      <c r="AK217" s="53"/>
      <c r="AL217" s="53"/>
      <c r="AM217" s="53"/>
      <c r="AN217" s="53"/>
      <c r="AO217" s="53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</row>
    <row r="218" spans="1:60" s="11" customFormat="1">
      <c r="A218" s="6"/>
      <c r="B218" s="6"/>
      <c r="C218" s="7"/>
      <c r="D218" s="36"/>
      <c r="E218" s="36"/>
      <c r="F218" s="36"/>
      <c r="G218" s="36"/>
      <c r="H218" s="36"/>
      <c r="I218" s="55"/>
      <c r="J218" s="55"/>
      <c r="K218" s="9"/>
      <c r="L218" s="9"/>
      <c r="M218" s="9"/>
      <c r="N218" s="9"/>
      <c r="O218" s="9"/>
      <c r="P218" s="9"/>
      <c r="Q218" s="9"/>
      <c r="R218" s="56"/>
      <c r="S218" s="56"/>
      <c r="U218" s="9"/>
    </row>
    <row r="219" spans="1:60" s="11" customFormat="1">
      <c r="A219" s="26">
        <v>31</v>
      </c>
      <c r="B219" s="31">
        <v>43791</v>
      </c>
      <c r="C219" s="26" t="s">
        <v>0</v>
      </c>
      <c r="D219" s="32">
        <v>8.3342599999999996E-4</v>
      </c>
      <c r="E219" s="32">
        <v>5.5444999999999999E-3</v>
      </c>
      <c r="F219" s="32">
        <v>7.3060949999999996E-4</v>
      </c>
      <c r="G219" s="32">
        <v>1.6475088E-4</v>
      </c>
      <c r="H219" s="32"/>
      <c r="I219" s="66"/>
      <c r="J219" s="66"/>
      <c r="K219" s="9"/>
      <c r="L219" s="9"/>
      <c r="M219" s="9"/>
      <c r="N219" s="10"/>
      <c r="O219" s="9"/>
      <c r="P219" s="9"/>
      <c r="Q219" s="9"/>
      <c r="R219" s="64"/>
      <c r="S219" s="65"/>
      <c r="U219" s="9"/>
    </row>
    <row r="220" spans="1:60" s="11" customFormat="1">
      <c r="A220" s="26">
        <v>31</v>
      </c>
      <c r="B220" s="26"/>
      <c r="C220" s="7" t="s">
        <v>1</v>
      </c>
      <c r="D220" s="32">
        <v>3.9057496999999999</v>
      </c>
      <c r="E220" s="32">
        <v>34.289105999999997</v>
      </c>
      <c r="F220" s="32">
        <v>28.389786999999998</v>
      </c>
      <c r="G220" s="32">
        <v>6.3356706000000003</v>
      </c>
      <c r="H220" s="32"/>
      <c r="I220" s="66">
        <v>0.22316722999999999</v>
      </c>
      <c r="J220" s="32">
        <v>8.7791362999999993</v>
      </c>
      <c r="K220" s="38"/>
      <c r="L220" s="39">
        <f>LN(I220)</f>
        <v>-1.4998338782503609</v>
      </c>
      <c r="M220" s="39">
        <f>LN(J220)</f>
        <v>2.1723780315098464</v>
      </c>
      <c r="N220" s="10"/>
      <c r="O220" s="40">
        <f t="array" ref="O220:P221">LINEST(L220:L224,M220:M224,TRUE,TRUE)</f>
        <v>0.51420512030176135</v>
      </c>
      <c r="P220" s="40">
        <v>-2.6168776717501414</v>
      </c>
      <c r="Q220" s="9"/>
      <c r="R220" s="41">
        <f>EXP(P220)*$R$4^O220</f>
        <v>0.21787340671925082</v>
      </c>
      <c r="S220" s="41">
        <f>R220*SQRT(P221^2+(LN($R$4))^2*O221^2+(O220/$R$4)^2*$S$4^2-2*LN($R$4)*AVERAGE(M220:M224)*O221^2)</f>
        <v>3.5883654366030114E-5</v>
      </c>
      <c r="U220" s="9"/>
      <c r="AL220" s="42"/>
      <c r="AM220" s="43"/>
      <c r="AN220" s="43"/>
      <c r="AO220" s="43"/>
      <c r="AQ220" s="44"/>
      <c r="AR220" s="45"/>
      <c r="AS220" s="45"/>
      <c r="AT220" s="45"/>
      <c r="AU220" s="45"/>
      <c r="AV220" s="45"/>
      <c r="AW220" s="45"/>
      <c r="AX220" s="45"/>
      <c r="AY220" s="45"/>
      <c r="AZ220" s="45"/>
    </row>
    <row r="221" spans="1:60" s="11" customFormat="1">
      <c r="A221" s="26">
        <v>31</v>
      </c>
      <c r="B221" s="26"/>
      <c r="C221" s="7" t="s">
        <v>2</v>
      </c>
      <c r="D221" s="32">
        <v>3.7794132999999999</v>
      </c>
      <c r="E221" s="32">
        <v>33.16236</v>
      </c>
      <c r="F221" s="32">
        <v>28.121561</v>
      </c>
      <c r="G221" s="32">
        <v>6.2741102</v>
      </c>
      <c r="H221" s="32"/>
      <c r="I221" s="66">
        <v>0.22310675999999999</v>
      </c>
      <c r="J221" s="32">
        <v>8.7744750000000007</v>
      </c>
      <c r="K221" s="38"/>
      <c r="L221" s="39">
        <f t="shared" ref="L221:L224" si="59">LN(I221)</f>
        <v>-1.500104877688935</v>
      </c>
      <c r="M221" s="39">
        <f t="shared" ref="M221:M224" si="60">LN(J221)</f>
        <v>2.171846938502271</v>
      </c>
      <c r="N221" s="10"/>
      <c r="O221" s="40">
        <v>2.8859655408160806E-3</v>
      </c>
      <c r="P221" s="40">
        <v>6.2656874788071188E-3</v>
      </c>
      <c r="Q221" s="9"/>
      <c r="R221" s="56"/>
      <c r="S221" s="56"/>
      <c r="U221" s="9"/>
      <c r="W221" s="43"/>
      <c r="Z221" s="43"/>
      <c r="AC221" s="43"/>
    </row>
    <row r="222" spans="1:60" s="11" customFormat="1">
      <c r="A222" s="26">
        <v>31</v>
      </c>
      <c r="B222" s="26"/>
      <c r="C222" s="7" t="s">
        <v>3</v>
      </c>
      <c r="D222" s="32">
        <v>3.5398866999999998</v>
      </c>
      <c r="E222" s="32">
        <v>31.040938000000001</v>
      </c>
      <c r="F222" s="32">
        <v>26.815577999999999</v>
      </c>
      <c r="G222" s="32">
        <v>5.9808504999999998</v>
      </c>
      <c r="H222" s="32"/>
      <c r="I222" s="66">
        <v>0.2230364</v>
      </c>
      <c r="J222" s="32">
        <v>8.7689053999999995</v>
      </c>
      <c r="K222" s="38"/>
      <c r="L222" s="39">
        <f t="shared" si="59"/>
        <v>-1.5004202921428214</v>
      </c>
      <c r="M222" s="39">
        <f t="shared" si="60"/>
        <v>2.1712119867358344</v>
      </c>
      <c r="N222" s="10"/>
      <c r="O222" s="47">
        <f>ABS(O221/O220)</f>
        <v>5.6124791972558567E-3</v>
      </c>
      <c r="P222" s="47">
        <f>ABS(P221/P220)</f>
        <v>2.3943371699972089E-3</v>
      </c>
      <c r="Q222" s="9"/>
      <c r="R222" s="56"/>
      <c r="S222" s="56"/>
      <c r="U222" s="9"/>
      <c r="W222" s="48"/>
      <c r="X222" s="48"/>
      <c r="Z222" s="48"/>
      <c r="AA222" s="48"/>
      <c r="AC222" s="48"/>
      <c r="AD222" s="48"/>
      <c r="AK222" s="48"/>
      <c r="AL222" s="48"/>
      <c r="AP222" s="49"/>
      <c r="AY222" s="43"/>
      <c r="AZ222" s="43"/>
    </row>
    <row r="223" spans="1:60" s="11" customFormat="1">
      <c r="A223" s="26">
        <v>31</v>
      </c>
      <c r="B223" s="26"/>
      <c r="C223" s="7" t="s">
        <v>4</v>
      </c>
      <c r="D223" s="32">
        <v>3.1534876999999999</v>
      </c>
      <c r="E223" s="32">
        <v>27.631186</v>
      </c>
      <c r="F223" s="32">
        <v>24.285834999999999</v>
      </c>
      <c r="G223" s="32">
        <v>5.4144255000000001</v>
      </c>
      <c r="H223" s="32"/>
      <c r="I223" s="66">
        <v>0.2229458</v>
      </c>
      <c r="J223" s="32">
        <v>8.7621087000000006</v>
      </c>
      <c r="K223" s="38"/>
      <c r="L223" s="39">
        <f t="shared" si="59"/>
        <v>-1.5008265863906471</v>
      </c>
      <c r="M223" s="39">
        <f t="shared" si="60"/>
        <v>2.1704365951581699</v>
      </c>
      <c r="N223" s="10"/>
      <c r="O223" s="50"/>
      <c r="P223" s="50"/>
      <c r="Q223" s="9"/>
      <c r="R223" s="56"/>
      <c r="S223" s="56"/>
      <c r="U223" s="9"/>
      <c r="W223" s="51"/>
      <c r="X223" s="51"/>
      <c r="Z223" s="51"/>
      <c r="AA223" s="51"/>
      <c r="AC223" s="51"/>
      <c r="AD223" s="51"/>
      <c r="AI223" s="52"/>
      <c r="AJ223" s="52"/>
      <c r="AK223" s="53"/>
      <c r="AL223" s="53"/>
      <c r="AM223" s="53"/>
      <c r="AN223" s="53"/>
      <c r="AO223" s="53"/>
    </row>
    <row r="224" spans="1:60" s="11" customFormat="1">
      <c r="A224" s="26">
        <v>31</v>
      </c>
      <c r="B224" s="26"/>
      <c r="C224" s="7" t="s">
        <v>5</v>
      </c>
      <c r="D224" s="32">
        <v>2.7323097999999999</v>
      </c>
      <c r="E224" s="32">
        <v>23.920048999999999</v>
      </c>
      <c r="F224" s="32">
        <v>21.391019</v>
      </c>
      <c r="G224" s="32">
        <v>4.7668825999999997</v>
      </c>
      <c r="H224" s="32"/>
      <c r="I224" s="66">
        <v>0.22284509</v>
      </c>
      <c r="J224" s="32">
        <v>8.7545128999999999</v>
      </c>
      <c r="K224" s="54"/>
      <c r="L224" s="39">
        <f t="shared" si="59"/>
        <v>-1.5012784125897571</v>
      </c>
      <c r="M224" s="39">
        <f t="shared" si="60"/>
        <v>2.1695693274110486</v>
      </c>
      <c r="N224" s="10"/>
      <c r="Q224" s="9"/>
      <c r="R224" s="56"/>
      <c r="S224" s="56"/>
      <c r="U224" s="9"/>
      <c r="W224" s="51"/>
      <c r="X224" s="51"/>
      <c r="Z224" s="51"/>
      <c r="AA224" s="51"/>
      <c r="AC224" s="51"/>
      <c r="AD224" s="51"/>
      <c r="AI224" s="52"/>
      <c r="AJ224" s="52"/>
      <c r="AK224" s="53"/>
      <c r="AL224" s="53"/>
      <c r="AM224" s="53"/>
      <c r="AN224" s="53"/>
      <c r="AO224" s="53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</row>
    <row r="225" spans="1:60" s="11" customFormat="1">
      <c r="A225" s="6"/>
      <c r="B225" s="6"/>
      <c r="C225" s="7"/>
      <c r="D225" s="36"/>
      <c r="E225" s="36"/>
      <c r="F225" s="36"/>
      <c r="G225" s="36"/>
      <c r="H225" s="36"/>
      <c r="I225" s="55"/>
      <c r="J225" s="55"/>
      <c r="K225" s="9"/>
      <c r="L225" s="9"/>
      <c r="M225" s="9"/>
      <c r="N225" s="9"/>
      <c r="O225" s="9"/>
      <c r="P225" s="9"/>
      <c r="Q225" s="9"/>
      <c r="R225" s="56"/>
      <c r="S225" s="56"/>
      <c r="U225" s="9"/>
    </row>
    <row r="226" spans="1:60" s="11" customFormat="1">
      <c r="A226" s="26">
        <v>32</v>
      </c>
      <c r="B226" s="31">
        <v>43791</v>
      </c>
      <c r="C226" s="26" t="s">
        <v>0</v>
      </c>
      <c r="D226" s="32">
        <v>8.3342599999999996E-4</v>
      </c>
      <c r="E226" s="32">
        <v>5.5444999999999999E-3</v>
      </c>
      <c r="F226" s="32">
        <v>7.1660558999999996E-4</v>
      </c>
      <c r="G226" s="32">
        <v>1.5454347999999999E-4</v>
      </c>
      <c r="H226" s="32"/>
      <c r="I226" s="66"/>
      <c r="J226" s="66"/>
      <c r="K226" s="9"/>
      <c r="L226" s="9"/>
      <c r="M226" s="9"/>
      <c r="N226" s="10"/>
      <c r="O226" s="9"/>
      <c r="P226" s="9"/>
      <c r="Q226" s="9"/>
      <c r="R226" s="64"/>
      <c r="S226" s="65"/>
      <c r="U226" s="9"/>
    </row>
    <row r="227" spans="1:60" s="11" customFormat="1">
      <c r="A227" s="26">
        <v>32</v>
      </c>
      <c r="B227" s="26"/>
      <c r="C227" s="7" t="s">
        <v>1</v>
      </c>
      <c r="D227" s="32">
        <v>3.8182046999999999</v>
      </c>
      <c r="E227" s="32">
        <v>33.510835</v>
      </c>
      <c r="F227" s="32">
        <v>28.174910000000001</v>
      </c>
      <c r="G227" s="32">
        <v>6.2867772000000004</v>
      </c>
      <c r="H227" s="32"/>
      <c r="I227" s="66">
        <v>0.22313389</v>
      </c>
      <c r="J227" s="32">
        <v>8.7765961000000008</v>
      </c>
      <c r="K227" s="38"/>
      <c r="L227" s="39">
        <f>LN(I227)</f>
        <v>-1.4999832841046954</v>
      </c>
      <c r="M227" s="39">
        <f>LN(J227)</f>
        <v>2.1720886445495249</v>
      </c>
      <c r="N227" s="10"/>
      <c r="O227" s="40">
        <f t="array" ref="O227:P228">LINEST(L227:L231,M227:M231,TRUE,TRUE)</f>
        <v>0.52311054400592727</v>
      </c>
      <c r="P227" s="40">
        <v>-2.6362172193004225</v>
      </c>
      <c r="Q227" s="9"/>
      <c r="R227" s="41">
        <f>EXP(P227)*$R$4^O227</f>
        <v>0.21778421705845841</v>
      </c>
      <c r="S227" s="41">
        <f>R227*SQRT(P228^2+(LN($R$4))^2*O228^2+(O227/$R$4)^2*$S$4^2-2*LN($R$4)*AVERAGE(M227:M231)*O228^2)</f>
        <v>4.7693016581556724E-5</v>
      </c>
      <c r="U227" s="9"/>
      <c r="AL227" s="42"/>
      <c r="AM227" s="43"/>
      <c r="AN227" s="43"/>
      <c r="AO227" s="43"/>
      <c r="AQ227" s="44"/>
      <c r="AR227" s="45"/>
      <c r="AS227" s="45"/>
      <c r="AT227" s="45"/>
      <c r="AU227" s="45"/>
      <c r="AV227" s="45"/>
      <c r="AW227" s="45"/>
      <c r="AX227" s="45"/>
      <c r="AY227" s="45"/>
      <c r="AZ227" s="45"/>
    </row>
    <row r="228" spans="1:60" s="11" customFormat="1">
      <c r="A228" s="26">
        <v>32</v>
      </c>
      <c r="B228" s="26"/>
      <c r="C228" s="7" t="s">
        <v>2</v>
      </c>
      <c r="D228" s="32">
        <v>3.5234486999999999</v>
      </c>
      <c r="E228" s="32">
        <v>30.903863000000001</v>
      </c>
      <c r="F228" s="32">
        <v>26.586281</v>
      </c>
      <c r="G228" s="32">
        <v>5.9303404999999998</v>
      </c>
      <c r="H228" s="32"/>
      <c r="I228" s="66">
        <v>0.22306013999999999</v>
      </c>
      <c r="J228" s="32">
        <v>8.7709119999999992</v>
      </c>
      <c r="K228" s="38"/>
      <c r="L228" s="39">
        <f t="shared" ref="L228:L231" si="61">LN(I228)</f>
        <v>-1.5003138577821227</v>
      </c>
      <c r="M228" s="39">
        <f t="shared" ref="M228:M231" si="62">LN(J228)</f>
        <v>2.1714407918554084</v>
      </c>
      <c r="N228" s="10"/>
      <c r="O228" s="40">
        <v>4.3241321940510865E-3</v>
      </c>
      <c r="P228" s="40">
        <v>9.3857403038938563E-3</v>
      </c>
      <c r="Q228" s="9"/>
      <c r="R228" s="56"/>
      <c r="S228" s="56"/>
      <c r="U228" s="9"/>
      <c r="W228" s="43"/>
      <c r="Z228" s="43"/>
      <c r="AC228" s="43"/>
    </row>
    <row r="229" spans="1:60" s="11" customFormat="1">
      <c r="A229" s="26">
        <v>32</v>
      </c>
      <c r="B229" s="26"/>
      <c r="C229" s="7" t="s">
        <v>3</v>
      </c>
      <c r="D229" s="32">
        <v>3.2734087999999999</v>
      </c>
      <c r="E229" s="32">
        <v>28.687920999999999</v>
      </c>
      <c r="F229" s="32">
        <v>25.118048999999999</v>
      </c>
      <c r="G229" s="32">
        <v>5.6005868000000003</v>
      </c>
      <c r="H229" s="32"/>
      <c r="I229" s="66">
        <v>0.22297059999999999</v>
      </c>
      <c r="J229" s="32">
        <v>8.7639270000000007</v>
      </c>
      <c r="K229" s="38"/>
      <c r="L229" s="39">
        <f t="shared" si="61"/>
        <v>-1.5007153547785084</v>
      </c>
      <c r="M229" s="39">
        <f t="shared" si="62"/>
        <v>2.1706440921686343</v>
      </c>
      <c r="N229" s="10"/>
      <c r="O229" s="47">
        <f>ABS(O228/O227)</f>
        <v>8.2661920001407783E-3</v>
      </c>
      <c r="P229" s="47">
        <f>ABS(P228/P227)</f>
        <v>3.560306121657367E-3</v>
      </c>
      <c r="Q229" s="9"/>
      <c r="R229" s="56"/>
      <c r="S229" s="56"/>
      <c r="U229" s="9"/>
      <c r="W229" s="48"/>
      <c r="X229" s="48"/>
      <c r="Z229" s="48"/>
      <c r="AA229" s="48"/>
      <c r="AC229" s="48"/>
      <c r="AD229" s="48"/>
      <c r="AK229" s="48"/>
      <c r="AL229" s="48"/>
      <c r="AP229" s="49"/>
      <c r="AY229" s="43"/>
      <c r="AZ229" s="43"/>
    </row>
    <row r="230" spans="1:60" s="11" customFormat="1">
      <c r="A230" s="26">
        <v>32</v>
      </c>
      <c r="B230" s="26"/>
      <c r="C230" s="7" t="s">
        <v>4</v>
      </c>
      <c r="D230" s="32">
        <v>2.7460027999999999</v>
      </c>
      <c r="E230" s="32">
        <v>24.042166000000002</v>
      </c>
      <c r="F230" s="32">
        <v>21.518545</v>
      </c>
      <c r="G230" s="32">
        <v>4.7954771999999997</v>
      </c>
      <c r="H230" s="32"/>
      <c r="I230" s="66">
        <v>0.22285327999999999</v>
      </c>
      <c r="J230" s="32">
        <v>8.7553315999999999</v>
      </c>
      <c r="K230" s="38"/>
      <c r="L230" s="39">
        <f t="shared" si="61"/>
        <v>-1.5012416612774251</v>
      </c>
      <c r="M230" s="39">
        <f t="shared" si="62"/>
        <v>2.1696628405202709</v>
      </c>
      <c r="N230" s="10"/>
      <c r="O230" s="50"/>
      <c r="P230" s="50"/>
      <c r="Q230" s="9"/>
      <c r="R230" s="56"/>
      <c r="S230" s="56"/>
      <c r="U230" s="9"/>
      <c r="W230" s="51"/>
      <c r="X230" s="51"/>
      <c r="Z230" s="51"/>
      <c r="AA230" s="51"/>
      <c r="AC230" s="51"/>
      <c r="AD230" s="51"/>
      <c r="AI230" s="52"/>
      <c r="AJ230" s="52"/>
      <c r="AK230" s="53"/>
      <c r="AL230" s="53"/>
      <c r="AM230" s="53"/>
      <c r="AN230" s="53"/>
      <c r="AO230" s="53"/>
    </row>
    <row r="231" spans="1:60" s="11" customFormat="1">
      <c r="A231" s="26">
        <v>32</v>
      </c>
      <c r="B231" s="26"/>
      <c r="C231" s="7" t="s">
        <v>5</v>
      </c>
      <c r="D231" s="32">
        <v>2.1566306000000002</v>
      </c>
      <c r="E231" s="32">
        <v>18.867740000000001</v>
      </c>
      <c r="F231" s="32">
        <v>17.224837999999998</v>
      </c>
      <c r="G231" s="32">
        <v>3.8370532000000002</v>
      </c>
      <c r="H231" s="32"/>
      <c r="I231" s="66">
        <v>0.22276281000000001</v>
      </c>
      <c r="J231" s="32">
        <v>8.7487121999999999</v>
      </c>
      <c r="K231" s="54"/>
      <c r="L231" s="39">
        <f t="shared" si="61"/>
        <v>-1.5016477058672555</v>
      </c>
      <c r="M231" s="39">
        <f t="shared" si="62"/>
        <v>2.1689065123950475</v>
      </c>
      <c r="N231" s="10"/>
      <c r="Q231" s="9"/>
      <c r="R231" s="56"/>
      <c r="S231" s="56"/>
      <c r="U231" s="9"/>
      <c r="W231" s="51"/>
      <c r="X231" s="51"/>
      <c r="Z231" s="51"/>
      <c r="AA231" s="51"/>
      <c r="AC231" s="51"/>
      <c r="AD231" s="51"/>
      <c r="AI231" s="52"/>
      <c r="AJ231" s="52"/>
      <c r="AK231" s="53"/>
      <c r="AL231" s="53"/>
      <c r="AM231" s="53"/>
      <c r="AN231" s="53"/>
      <c r="AO231" s="53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</row>
    <row r="232" spans="1:60" s="11" customFormat="1">
      <c r="A232" s="6"/>
      <c r="B232" s="6"/>
      <c r="C232" s="7"/>
      <c r="D232" s="36"/>
      <c r="E232" s="36"/>
      <c r="F232" s="36"/>
      <c r="G232" s="36"/>
      <c r="H232" s="36"/>
      <c r="I232" s="55"/>
      <c r="J232" s="55"/>
      <c r="K232" s="9"/>
      <c r="L232" s="9"/>
      <c r="M232" s="9"/>
      <c r="N232" s="9"/>
      <c r="O232" s="9"/>
      <c r="P232" s="9"/>
      <c r="Q232" s="9"/>
      <c r="R232" s="56"/>
      <c r="S232" s="56"/>
      <c r="U232" s="9"/>
    </row>
    <row r="233" spans="1:60" s="11" customFormat="1">
      <c r="A233" s="26">
        <v>33</v>
      </c>
      <c r="B233" s="31">
        <v>43791</v>
      </c>
      <c r="C233" s="26" t="s">
        <v>0</v>
      </c>
      <c r="D233" s="32">
        <v>8.3342599999999996E-4</v>
      </c>
      <c r="E233" s="32">
        <v>5.5444999999999999E-3</v>
      </c>
      <c r="F233" s="32">
        <v>1.0221144999999999E-3</v>
      </c>
      <c r="G233" s="32">
        <v>2.3079753E-4</v>
      </c>
      <c r="H233" s="32"/>
      <c r="I233" s="66"/>
      <c r="J233" s="66"/>
      <c r="K233" s="9"/>
      <c r="L233" s="9"/>
      <c r="M233" s="9"/>
      <c r="N233" s="10"/>
      <c r="O233" s="9"/>
      <c r="P233" s="9"/>
      <c r="Q233" s="9"/>
      <c r="R233" s="64"/>
      <c r="S233" s="65"/>
      <c r="U233" s="9"/>
    </row>
    <row r="234" spans="1:60" s="11" customFormat="1">
      <c r="A234" s="26">
        <v>33</v>
      </c>
      <c r="B234" s="26"/>
      <c r="C234" s="7" t="s">
        <v>1</v>
      </c>
      <c r="D234" s="32">
        <v>4.4211479999999996</v>
      </c>
      <c r="E234" s="32">
        <v>38.775694999999999</v>
      </c>
      <c r="F234" s="32">
        <v>32.721024999999997</v>
      </c>
      <c r="G234" s="32">
        <v>7.2985309000000003</v>
      </c>
      <c r="H234" s="32"/>
      <c r="I234" s="66">
        <v>0.22305327</v>
      </c>
      <c r="J234" s="32">
        <v>8.7705044999999995</v>
      </c>
      <c r="K234" s="38"/>
      <c r="L234" s="39">
        <f>LN(I234)</f>
        <v>-1.5003446571252788</v>
      </c>
      <c r="M234" s="39">
        <f>LN(J234)</f>
        <v>2.1713943303851986</v>
      </c>
      <c r="N234" s="10"/>
      <c r="O234" s="40">
        <f t="array" ref="O234:P235">LINEST(L234:L238,M234:M238,TRUE,TRUE)</f>
        <v>0.51048479809472136</v>
      </c>
      <c r="P234" s="40">
        <v>-2.6087930388282645</v>
      </c>
      <c r="Q234" s="9"/>
      <c r="R234" s="41">
        <f>EXP(P234)*$R$4^O234</f>
        <v>0.21791184534513236</v>
      </c>
      <c r="S234" s="41">
        <f>R234*SQRT(P235^2+(LN($R$4))^2*O235^2+(O234/$R$4)^2*$S$4^2-2*LN($R$4)*AVERAGE(M234:M238)*O235^2)</f>
        <v>5.4382430198940689E-5</v>
      </c>
      <c r="U234" s="9"/>
      <c r="AL234" s="42"/>
      <c r="AM234" s="43"/>
      <c r="AN234" s="43"/>
      <c r="AO234" s="43"/>
      <c r="AQ234" s="44"/>
      <c r="AR234" s="45"/>
      <c r="AS234" s="45"/>
      <c r="AT234" s="45"/>
      <c r="AU234" s="45"/>
      <c r="AV234" s="45"/>
      <c r="AW234" s="45"/>
      <c r="AX234" s="45"/>
      <c r="AY234" s="45"/>
      <c r="AZ234" s="45"/>
    </row>
    <row r="235" spans="1:60" s="11" customFormat="1">
      <c r="A235" s="26">
        <v>33</v>
      </c>
      <c r="B235" s="26"/>
      <c r="C235" s="7" t="s">
        <v>2</v>
      </c>
      <c r="D235" s="32">
        <v>4.1544961999999996</v>
      </c>
      <c r="E235" s="32">
        <v>36.416325000000001</v>
      </c>
      <c r="F235" s="32">
        <v>31.213221000000001</v>
      </c>
      <c r="G235" s="32">
        <v>6.9603579</v>
      </c>
      <c r="H235" s="32"/>
      <c r="I235" s="66">
        <v>0.22299395999999999</v>
      </c>
      <c r="J235" s="32">
        <v>8.7655229000000006</v>
      </c>
      <c r="K235" s="38"/>
      <c r="L235" s="39">
        <f t="shared" ref="L235:L238" si="63">LN(I235)</f>
        <v>-1.5006105930906228</v>
      </c>
      <c r="M235" s="39">
        <f t="shared" ref="M235:M238" si="64">LN(J235)</f>
        <v>2.1708261743233526</v>
      </c>
      <c r="N235" s="10"/>
      <c r="O235" s="40">
        <v>5.1824633193808837E-3</v>
      </c>
      <c r="P235" s="40">
        <v>1.1245270097070832E-2</v>
      </c>
      <c r="Q235" s="9"/>
      <c r="R235" s="56"/>
      <c r="S235" s="56"/>
      <c r="U235" s="9"/>
      <c r="W235" s="43"/>
      <c r="Z235" s="43"/>
      <c r="AC235" s="43"/>
    </row>
    <row r="236" spans="1:60" s="11" customFormat="1">
      <c r="A236" s="26">
        <v>33</v>
      </c>
      <c r="B236" s="26"/>
      <c r="C236" s="7" t="s">
        <v>3</v>
      </c>
      <c r="D236" s="32">
        <v>3.8126741000000002</v>
      </c>
      <c r="E236" s="32">
        <v>33.391976</v>
      </c>
      <c r="F236" s="32">
        <v>29.144566000000001</v>
      </c>
      <c r="G236" s="32">
        <v>6.4963021000000003</v>
      </c>
      <c r="H236" s="32"/>
      <c r="I236" s="66">
        <v>0.22289932000000001</v>
      </c>
      <c r="J236" s="32">
        <v>8.7581533999999994</v>
      </c>
      <c r="K236" s="38"/>
      <c r="L236" s="39">
        <f t="shared" si="63"/>
        <v>-1.5010350892903463</v>
      </c>
      <c r="M236" s="39">
        <f t="shared" si="64"/>
        <v>2.1699850836402916</v>
      </c>
      <c r="N236" s="10"/>
      <c r="O236" s="47">
        <f>ABS(O235/O234)</f>
        <v>1.015204240894803E-2</v>
      </c>
      <c r="P236" s="47">
        <f>ABS(P235/P234)</f>
        <v>4.3105259519251203E-3</v>
      </c>
      <c r="Q236" s="9"/>
      <c r="R236" s="56"/>
      <c r="S236" s="56"/>
      <c r="U236" s="9"/>
      <c r="W236" s="48"/>
      <c r="X236" s="48"/>
      <c r="Z236" s="48"/>
      <c r="AA236" s="48"/>
      <c r="AC236" s="48"/>
      <c r="AD236" s="48"/>
      <c r="AK236" s="48"/>
      <c r="AL236" s="48"/>
      <c r="AP236" s="49"/>
      <c r="AY236" s="43"/>
      <c r="AZ236" s="43"/>
    </row>
    <row r="237" spans="1:60" s="11" customFormat="1">
      <c r="A237" s="26">
        <v>33</v>
      </c>
      <c r="B237" s="26"/>
      <c r="C237" s="7" t="s">
        <v>4</v>
      </c>
      <c r="D237" s="32">
        <v>3.3789183</v>
      </c>
      <c r="E237" s="32">
        <v>29.565286</v>
      </c>
      <c r="F237" s="32">
        <v>26.2502</v>
      </c>
      <c r="G237" s="32">
        <v>5.8482747000000002</v>
      </c>
      <c r="H237" s="32"/>
      <c r="I237" s="66">
        <v>0.22278977999999999</v>
      </c>
      <c r="J237" s="32">
        <v>8.7499287999999993</v>
      </c>
      <c r="K237" s="38"/>
      <c r="L237" s="39">
        <f t="shared" si="63"/>
        <v>-1.5015266427171887</v>
      </c>
      <c r="M237" s="39">
        <f t="shared" si="64"/>
        <v>2.169045563193559</v>
      </c>
      <c r="N237" s="10"/>
      <c r="O237" s="50"/>
      <c r="P237" s="50"/>
      <c r="Q237" s="9"/>
      <c r="R237" s="56"/>
      <c r="S237" s="56"/>
      <c r="U237" s="9"/>
      <c r="W237" s="51"/>
      <c r="X237" s="51"/>
      <c r="Z237" s="51"/>
      <c r="AA237" s="51"/>
      <c r="AC237" s="51"/>
      <c r="AD237" s="51"/>
      <c r="AI237" s="52"/>
      <c r="AJ237" s="52"/>
      <c r="AK237" s="53"/>
      <c r="AL237" s="53"/>
      <c r="AM237" s="53"/>
      <c r="AN237" s="53"/>
      <c r="AO237" s="53"/>
    </row>
    <row r="238" spans="1:60" s="11" customFormat="1">
      <c r="A238" s="26">
        <v>33</v>
      </c>
      <c r="B238" s="26"/>
      <c r="C238" s="7" t="s">
        <v>5</v>
      </c>
      <c r="D238" s="32">
        <v>2.8933197000000002</v>
      </c>
      <c r="E238" s="32">
        <v>25.292304999999999</v>
      </c>
      <c r="F238" s="32">
        <v>22.815125999999999</v>
      </c>
      <c r="G238" s="32">
        <v>5.0804605</v>
      </c>
      <c r="H238" s="32"/>
      <c r="I238" s="66">
        <v>0.22267954000000001</v>
      </c>
      <c r="J238" s="32">
        <v>8.7416213999999997</v>
      </c>
      <c r="K238" s="54"/>
      <c r="L238" s="39">
        <f t="shared" si="63"/>
        <v>-1.5020215814135298</v>
      </c>
      <c r="M238" s="39">
        <f t="shared" si="64"/>
        <v>2.1680956873358297</v>
      </c>
      <c r="N238" s="10"/>
      <c r="Q238" s="9"/>
      <c r="R238" s="56"/>
      <c r="S238" s="56"/>
      <c r="U238" s="9"/>
      <c r="W238" s="51"/>
      <c r="X238" s="51"/>
      <c r="Z238" s="51"/>
      <c r="AA238" s="51"/>
      <c r="AC238" s="51"/>
      <c r="AD238" s="51"/>
      <c r="AI238" s="52"/>
      <c r="AJ238" s="52"/>
      <c r="AK238" s="53"/>
      <c r="AL238" s="53"/>
      <c r="AM238" s="53"/>
      <c r="AN238" s="53"/>
      <c r="AO238" s="53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</row>
    <row r="239" spans="1:60" s="11" customFormat="1">
      <c r="A239" s="6"/>
      <c r="B239" s="6"/>
      <c r="C239" s="7"/>
      <c r="D239" s="36"/>
      <c r="E239" s="36"/>
      <c r="F239" s="36"/>
      <c r="G239" s="36"/>
      <c r="H239" s="36"/>
      <c r="I239" s="55"/>
      <c r="J239" s="55"/>
      <c r="K239" s="9"/>
      <c r="L239" s="9"/>
      <c r="M239" s="9"/>
      <c r="N239" s="9"/>
      <c r="O239" s="9"/>
      <c r="P239" s="9"/>
      <c r="Q239" s="9"/>
      <c r="R239" s="56"/>
      <c r="S239" s="56"/>
      <c r="U239" s="9"/>
    </row>
    <row r="240" spans="1:60" s="11" customFormat="1">
      <c r="A240" s="26">
        <v>34</v>
      </c>
      <c r="B240" s="31">
        <v>43791</v>
      </c>
      <c r="C240" s="26" t="s">
        <v>0</v>
      </c>
      <c r="D240" s="32">
        <v>8.3342599999999996E-4</v>
      </c>
      <c r="E240" s="32">
        <v>5.5444999999999999E-3</v>
      </c>
      <c r="F240" s="32">
        <v>1.0221144999999999E-3</v>
      </c>
      <c r="G240" s="32">
        <v>2.3079753E-4</v>
      </c>
      <c r="H240" s="32"/>
      <c r="I240" s="66"/>
      <c r="J240" s="66"/>
      <c r="K240" s="9"/>
      <c r="L240" s="9"/>
      <c r="M240" s="9"/>
      <c r="N240" s="10"/>
      <c r="O240" s="9"/>
      <c r="P240" s="9"/>
      <c r="Q240" s="9"/>
      <c r="R240" s="64"/>
      <c r="S240" s="65"/>
      <c r="U240" s="9"/>
    </row>
    <row r="241" spans="1:60" s="11" customFormat="1">
      <c r="A241" s="26">
        <v>34</v>
      </c>
      <c r="B241" s="26"/>
      <c r="C241" s="7" t="s">
        <v>1</v>
      </c>
      <c r="D241" s="32">
        <v>4.4401263999999996</v>
      </c>
      <c r="E241" s="32">
        <v>38.956788000000003</v>
      </c>
      <c r="F241" s="32">
        <v>32.603712000000002</v>
      </c>
      <c r="G241" s="32">
        <v>7.2737778000000004</v>
      </c>
      <c r="H241" s="32"/>
      <c r="I241" s="66">
        <v>0.22309665000000001</v>
      </c>
      <c r="J241" s="32">
        <v>8.7738036000000008</v>
      </c>
      <c r="K241" s="38"/>
      <c r="L241" s="39">
        <f>LN(I241)</f>
        <v>-1.500150193344419</v>
      </c>
      <c r="M241" s="39">
        <f>LN(J241)</f>
        <v>2.1717704181761888</v>
      </c>
      <c r="N241" s="10"/>
      <c r="O241" s="40">
        <f t="array" ref="O241:P242">LINEST(L241:L245,M241:M245,TRUE,TRUE)</f>
        <v>0.50866047528014435</v>
      </c>
      <c r="P241" s="40">
        <v>-2.6048359506996972</v>
      </c>
      <c r="Q241" s="9"/>
      <c r="R241" s="41">
        <f>EXP(P241)*$R$4^O241</f>
        <v>0.21792909547310602</v>
      </c>
      <c r="S241" s="41">
        <f>R241*SQRT(P242^2+(LN($R$4))^2*O242^2+(O241/$R$4)^2*$S$4^2-2*LN($R$4)*AVERAGE(M241:M245)*O242^2)</f>
        <v>4.41470452959856E-5</v>
      </c>
      <c r="U241" s="9"/>
      <c r="AL241" s="42"/>
      <c r="AM241" s="43"/>
      <c r="AN241" s="43"/>
      <c r="AO241" s="43"/>
      <c r="AQ241" s="44"/>
      <c r="AR241" s="45"/>
      <c r="AS241" s="45"/>
      <c r="AT241" s="45"/>
      <c r="AU241" s="45"/>
      <c r="AV241" s="45"/>
      <c r="AW241" s="45"/>
      <c r="AX241" s="45"/>
      <c r="AY241" s="45"/>
      <c r="AZ241" s="45"/>
    </row>
    <row r="242" spans="1:60" s="11" customFormat="1">
      <c r="A242" s="26">
        <v>34</v>
      </c>
      <c r="B242" s="26"/>
      <c r="C242" s="7" t="s">
        <v>2</v>
      </c>
      <c r="D242" s="32">
        <v>4.1473791000000002</v>
      </c>
      <c r="E242" s="32">
        <v>36.364786000000002</v>
      </c>
      <c r="F242" s="32">
        <v>31.042162000000001</v>
      </c>
      <c r="G242" s="32">
        <v>6.9231838000000003</v>
      </c>
      <c r="H242" s="32"/>
      <c r="I242" s="66">
        <v>0.22302525000000001</v>
      </c>
      <c r="J242" s="32">
        <v>8.7681380999999998</v>
      </c>
      <c r="K242" s="38"/>
      <c r="L242" s="39">
        <f t="shared" ref="L242:L245" si="65">LN(I242)</f>
        <v>-1.5004702852323519</v>
      </c>
      <c r="M242" s="39">
        <f t="shared" ref="M242:M245" si="66">LN(J242)</f>
        <v>2.1711244805378271</v>
      </c>
      <c r="N242" s="10"/>
      <c r="O242" s="40">
        <v>3.991438073357609E-3</v>
      </c>
      <c r="P242" s="40">
        <v>8.6613763201264116E-3</v>
      </c>
      <c r="Q242" s="9"/>
      <c r="R242" s="56"/>
      <c r="S242" s="56"/>
      <c r="U242" s="9"/>
      <c r="W242" s="43"/>
      <c r="Z242" s="43"/>
      <c r="AC242" s="43"/>
    </row>
    <row r="243" spans="1:60" s="11" customFormat="1">
      <c r="A243" s="26">
        <v>34</v>
      </c>
      <c r="B243" s="26"/>
      <c r="C243" s="7" t="s">
        <v>3</v>
      </c>
      <c r="D243" s="32">
        <v>3.8086747999999999</v>
      </c>
      <c r="E243" s="32">
        <v>33.360062999999997</v>
      </c>
      <c r="F243" s="32">
        <v>29.084052</v>
      </c>
      <c r="G243" s="32">
        <v>6.4830869</v>
      </c>
      <c r="H243" s="32"/>
      <c r="I243" s="66">
        <v>0.22290868</v>
      </c>
      <c r="J243" s="32">
        <v>8.7589710000000007</v>
      </c>
      <c r="K243" s="38"/>
      <c r="L243" s="39">
        <f t="shared" si="65"/>
        <v>-1.5009930981192532</v>
      </c>
      <c r="M243" s="39">
        <f t="shared" si="66"/>
        <v>2.1700784322952336</v>
      </c>
      <c r="N243" s="10"/>
      <c r="O243" s="47">
        <f>ABS(O242/O241)</f>
        <v>7.8469593517352179E-3</v>
      </c>
      <c r="P243" s="47">
        <f>ABS(P242/P241)</f>
        <v>3.3251139357930925E-3</v>
      </c>
      <c r="Q243" s="9"/>
      <c r="R243" s="56"/>
      <c r="S243" s="56"/>
      <c r="U243" s="9"/>
      <c r="W243" s="48"/>
      <c r="X243" s="48"/>
      <c r="Z243" s="48"/>
      <c r="AA243" s="48"/>
      <c r="AC243" s="48"/>
      <c r="AD243" s="48"/>
      <c r="AK243" s="48"/>
      <c r="AL243" s="48"/>
      <c r="AP243" s="49"/>
      <c r="AY243" s="43"/>
      <c r="AZ243" s="43"/>
    </row>
    <row r="244" spans="1:60" s="11" customFormat="1">
      <c r="A244" s="26">
        <v>34</v>
      </c>
      <c r="B244" s="26"/>
      <c r="C244" s="7" t="s">
        <v>4</v>
      </c>
      <c r="D244" s="32">
        <v>3.3028322000000001</v>
      </c>
      <c r="E244" s="32">
        <v>28.895002000000002</v>
      </c>
      <c r="F244" s="32">
        <v>25.725915000000001</v>
      </c>
      <c r="G244" s="32">
        <v>5.7310657000000003</v>
      </c>
      <c r="H244" s="32"/>
      <c r="I244" s="66">
        <v>0.22277406</v>
      </c>
      <c r="J244" s="32">
        <v>8.7485555000000002</v>
      </c>
      <c r="K244" s="38"/>
      <c r="L244" s="39">
        <f t="shared" si="65"/>
        <v>-1.5015972049962396</v>
      </c>
      <c r="M244" s="39">
        <f t="shared" si="66"/>
        <v>2.1688886010270911</v>
      </c>
      <c r="N244" s="10"/>
      <c r="O244" s="50"/>
      <c r="P244" s="50"/>
      <c r="Q244" s="9"/>
      <c r="R244" s="56"/>
      <c r="S244" s="56"/>
      <c r="U244" s="9"/>
      <c r="W244" s="51"/>
      <c r="X244" s="51"/>
      <c r="Z244" s="51"/>
      <c r="AA244" s="51"/>
      <c r="AC244" s="51"/>
      <c r="AD244" s="51"/>
      <c r="AI244" s="52"/>
      <c r="AJ244" s="52"/>
      <c r="AK244" s="53"/>
      <c r="AL244" s="53"/>
      <c r="AM244" s="53"/>
      <c r="AN244" s="53"/>
      <c r="AO244" s="53"/>
    </row>
    <row r="245" spans="1:60" s="11" customFormat="1">
      <c r="A245" s="26">
        <v>34</v>
      </c>
      <c r="B245" s="26"/>
      <c r="C245" s="7" t="s">
        <v>5</v>
      </c>
      <c r="D245" s="32">
        <v>2.8727551</v>
      </c>
      <c r="E245" s="32">
        <v>25.112151000000001</v>
      </c>
      <c r="F245" s="32">
        <v>22.669277000000001</v>
      </c>
      <c r="G245" s="32">
        <v>5.0479305999999999</v>
      </c>
      <c r="H245" s="32"/>
      <c r="I245" s="66">
        <v>0.22267719</v>
      </c>
      <c r="J245" s="32">
        <v>8.7414880000000004</v>
      </c>
      <c r="K245" s="54"/>
      <c r="L245" s="39">
        <f t="shared" si="65"/>
        <v>-1.5020321347513004</v>
      </c>
      <c r="M245" s="39">
        <f t="shared" si="66"/>
        <v>2.1680804268925127</v>
      </c>
      <c r="N245" s="10"/>
      <c r="Q245" s="9"/>
      <c r="R245" s="56"/>
      <c r="S245" s="56"/>
      <c r="U245" s="9"/>
      <c r="W245" s="51"/>
      <c r="X245" s="51"/>
      <c r="Z245" s="51"/>
      <c r="AA245" s="51"/>
      <c r="AC245" s="51"/>
      <c r="AD245" s="51"/>
      <c r="AI245" s="52"/>
      <c r="AJ245" s="52"/>
      <c r="AK245" s="53"/>
      <c r="AL245" s="53"/>
      <c r="AM245" s="53"/>
      <c r="AN245" s="53"/>
      <c r="AO245" s="53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</row>
    <row r="246" spans="1:60" s="11" customFormat="1">
      <c r="A246" s="6"/>
      <c r="B246" s="6"/>
      <c r="C246" s="7"/>
      <c r="D246" s="36"/>
      <c r="E246" s="36"/>
      <c r="F246" s="36"/>
      <c r="G246" s="36"/>
      <c r="H246" s="36"/>
      <c r="I246" s="55"/>
      <c r="J246" s="55"/>
      <c r="K246" s="9"/>
      <c r="L246" s="9"/>
      <c r="M246" s="9"/>
      <c r="N246" s="9"/>
      <c r="O246" s="9"/>
      <c r="P246" s="9"/>
      <c r="Q246" s="9"/>
      <c r="R246" s="56"/>
      <c r="S246" s="56"/>
      <c r="U246" s="9"/>
    </row>
    <row r="247" spans="1:60" s="11" customFormat="1">
      <c r="A247" s="26">
        <v>35</v>
      </c>
      <c r="B247" s="31">
        <v>43791</v>
      </c>
      <c r="C247" s="26" t="s">
        <v>0</v>
      </c>
      <c r="D247" s="32">
        <v>8.3342599999999996E-4</v>
      </c>
      <c r="E247" s="32">
        <v>5.5444999999999999E-3</v>
      </c>
      <c r="F247" s="32">
        <v>1.0221144999999999E-3</v>
      </c>
      <c r="G247" s="32">
        <v>2.3079753E-4</v>
      </c>
      <c r="H247" s="32"/>
      <c r="I247" s="66"/>
      <c r="J247" s="66"/>
      <c r="K247" s="9"/>
      <c r="L247" s="9"/>
      <c r="M247" s="9"/>
      <c r="N247" s="10"/>
      <c r="O247" s="9"/>
      <c r="P247" s="9"/>
      <c r="Q247" s="9"/>
      <c r="R247" s="64"/>
      <c r="S247" s="65"/>
      <c r="U247" s="9"/>
    </row>
    <row r="248" spans="1:60" s="11" customFormat="1">
      <c r="A248" s="26">
        <v>35</v>
      </c>
      <c r="B248" s="26"/>
      <c r="C248" s="7" t="s">
        <v>1</v>
      </c>
      <c r="D248" s="32">
        <v>4.4520628999999996</v>
      </c>
      <c r="E248" s="32">
        <v>39.060809999999996</v>
      </c>
      <c r="F248" s="32">
        <v>32.738923</v>
      </c>
      <c r="G248" s="32">
        <v>7.3039258</v>
      </c>
      <c r="H248" s="32"/>
      <c r="I248" s="66">
        <v>0.22309610999999999</v>
      </c>
      <c r="J248" s="32">
        <v>8.7736452000000007</v>
      </c>
      <c r="K248" s="38"/>
      <c r="L248" s="39">
        <f>LN(I248)</f>
        <v>-1.5001526138229584</v>
      </c>
      <c r="M248" s="39">
        <f>LN(J248)</f>
        <v>2.1717523642696852</v>
      </c>
      <c r="N248" s="10"/>
      <c r="O248" s="40">
        <f t="array" ref="O248:P249">LINEST(L248:L252,M248:M252,TRUE,TRUE)</f>
        <v>0.5105654059387521</v>
      </c>
      <c r="P248" s="40">
        <v>-2.6089641779841046</v>
      </c>
      <c r="Q248" s="9"/>
      <c r="R248" s="41">
        <f>EXP(P248)*$R$4^O248</f>
        <v>0.21791189055959218</v>
      </c>
      <c r="S248" s="41">
        <f>R248*SQRT(P249^2+(LN($R$4))^2*O249^2+(O248/$R$4)^2*$S$4^2-2*LN($R$4)*AVERAGE(M248:M252)*O249^2)</f>
        <v>3.7701546780120113E-5</v>
      </c>
      <c r="U248" s="9"/>
      <c r="AL248" s="42"/>
      <c r="AM248" s="43"/>
      <c r="AN248" s="43"/>
      <c r="AO248" s="43"/>
      <c r="AQ248" s="44"/>
      <c r="AR248" s="45"/>
      <c r="AS248" s="45"/>
      <c r="AT248" s="45"/>
      <c r="AU248" s="45"/>
      <c r="AV248" s="45"/>
      <c r="AW248" s="45"/>
      <c r="AX248" s="45"/>
      <c r="AY248" s="45"/>
      <c r="AZ248" s="45"/>
    </row>
    <row r="249" spans="1:60" s="11" customFormat="1">
      <c r="A249" s="26">
        <v>35</v>
      </c>
      <c r="B249" s="26"/>
      <c r="C249" s="7" t="s">
        <v>2</v>
      </c>
      <c r="D249" s="32">
        <v>4.1426740999999998</v>
      </c>
      <c r="E249" s="32">
        <v>36.320808</v>
      </c>
      <c r="F249" s="32">
        <v>31.055071999999999</v>
      </c>
      <c r="G249" s="32">
        <v>6.9258875</v>
      </c>
      <c r="H249" s="32"/>
      <c r="I249" s="66">
        <v>0.22301961000000001</v>
      </c>
      <c r="J249" s="32">
        <v>8.7674810000000001</v>
      </c>
      <c r="K249" s="38"/>
      <c r="L249" s="39">
        <f t="shared" ref="L249:L252" si="67">LN(I249)</f>
        <v>-1.500495574168538</v>
      </c>
      <c r="M249" s="39">
        <f t="shared" ref="M249:M252" si="68">LN(J249)</f>
        <v>2.1710495359354653</v>
      </c>
      <c r="N249" s="10"/>
      <c r="O249" s="40">
        <v>3.2038035267008048E-3</v>
      </c>
      <c r="P249" s="40">
        <v>6.9520750471496152E-3</v>
      </c>
      <c r="Q249" s="9"/>
      <c r="R249" s="56"/>
      <c r="S249" s="56"/>
      <c r="U249" s="9"/>
      <c r="W249" s="43"/>
      <c r="Z249" s="43"/>
      <c r="AC249" s="43"/>
    </row>
    <row r="250" spans="1:60" s="11" customFormat="1">
      <c r="A250" s="26">
        <v>35</v>
      </c>
      <c r="B250" s="26"/>
      <c r="C250" s="7" t="s">
        <v>3</v>
      </c>
      <c r="D250" s="32">
        <v>3.7714976</v>
      </c>
      <c r="E250" s="32">
        <v>33.032086999999997</v>
      </c>
      <c r="F250" s="32">
        <v>28.857296999999999</v>
      </c>
      <c r="G250" s="32">
        <v>6.4323354999999998</v>
      </c>
      <c r="H250" s="32"/>
      <c r="I250" s="66">
        <v>0.22290154000000001</v>
      </c>
      <c r="J250" s="32">
        <v>8.7583470999999999</v>
      </c>
      <c r="K250" s="38"/>
      <c r="L250" s="39">
        <f t="shared" si="67"/>
        <v>-1.5010251296864101</v>
      </c>
      <c r="M250" s="39">
        <f t="shared" si="68"/>
        <v>2.1700071999300161</v>
      </c>
      <c r="N250" s="10"/>
      <c r="O250" s="47">
        <f>ABS(O249/O248)</f>
        <v>6.2750109769190588E-3</v>
      </c>
      <c r="P250" s="47">
        <f>ABS(P249/P248)</f>
        <v>2.6646878120501244E-3</v>
      </c>
      <c r="Q250" s="9"/>
      <c r="R250" s="56"/>
      <c r="S250" s="56"/>
      <c r="U250" s="9"/>
      <c r="W250" s="48"/>
      <c r="X250" s="48"/>
      <c r="Z250" s="48"/>
      <c r="AA250" s="48"/>
      <c r="AC250" s="48"/>
      <c r="AD250" s="48"/>
      <c r="AK250" s="48"/>
      <c r="AL250" s="48"/>
      <c r="AP250" s="49"/>
      <c r="AY250" s="43"/>
      <c r="AZ250" s="43"/>
    </row>
    <row r="251" spans="1:60" s="11" customFormat="1">
      <c r="A251" s="26">
        <v>35</v>
      </c>
      <c r="B251" s="26"/>
      <c r="C251" s="7" t="s">
        <v>4</v>
      </c>
      <c r="D251" s="32">
        <v>3.2873606</v>
      </c>
      <c r="E251" s="32">
        <v>28.759257000000002</v>
      </c>
      <c r="F251" s="32">
        <v>25.627295</v>
      </c>
      <c r="G251" s="32">
        <v>5.7090337</v>
      </c>
      <c r="H251" s="32"/>
      <c r="I251" s="66">
        <v>0.22277166000000001</v>
      </c>
      <c r="J251" s="32">
        <v>8.7484331999999991</v>
      </c>
      <c r="K251" s="38"/>
      <c r="L251" s="39">
        <f t="shared" si="67"/>
        <v>-1.50160797830139</v>
      </c>
      <c r="M251" s="39">
        <f t="shared" si="68"/>
        <v>2.1688746214787127</v>
      </c>
      <c r="N251" s="10"/>
      <c r="O251" s="50"/>
      <c r="P251" s="50"/>
      <c r="Q251" s="9"/>
      <c r="R251" s="56"/>
      <c r="S251" s="56"/>
      <c r="U251" s="9"/>
      <c r="W251" s="51"/>
      <c r="X251" s="51"/>
      <c r="Z251" s="51"/>
      <c r="AA251" s="51"/>
      <c r="AC251" s="51"/>
      <c r="AD251" s="51"/>
      <c r="AI251" s="52"/>
      <c r="AJ251" s="52"/>
      <c r="AK251" s="53"/>
      <c r="AL251" s="53"/>
      <c r="AM251" s="53"/>
      <c r="AN251" s="53"/>
      <c r="AO251" s="53"/>
    </row>
    <row r="252" spans="1:60" s="11" customFormat="1">
      <c r="A252" s="26">
        <v>35</v>
      </c>
      <c r="B252" s="26"/>
      <c r="C252" s="7" t="s">
        <v>5</v>
      </c>
      <c r="D252" s="32">
        <v>2.8748640000000001</v>
      </c>
      <c r="E252" s="32">
        <v>25.129467999999999</v>
      </c>
      <c r="F252" s="32">
        <v>22.697161999999999</v>
      </c>
      <c r="G252" s="32">
        <v>5.0540595000000001</v>
      </c>
      <c r="H252" s="32"/>
      <c r="I252" s="66">
        <v>0.22267358000000001</v>
      </c>
      <c r="J252" s="32">
        <v>8.7410943999999997</v>
      </c>
      <c r="K252" s="54"/>
      <c r="L252" s="39">
        <f t="shared" si="67"/>
        <v>-1.5020483466913856</v>
      </c>
      <c r="M252" s="39">
        <f t="shared" si="68"/>
        <v>2.1680353992197055</v>
      </c>
      <c r="N252" s="10"/>
      <c r="Q252" s="9"/>
      <c r="R252" s="56"/>
      <c r="S252" s="56"/>
      <c r="U252" s="9"/>
      <c r="W252" s="51"/>
      <c r="X252" s="51"/>
      <c r="Z252" s="51"/>
      <c r="AA252" s="51"/>
      <c r="AC252" s="51"/>
      <c r="AD252" s="51"/>
      <c r="AI252" s="52"/>
      <c r="AJ252" s="52"/>
      <c r="AK252" s="53"/>
      <c r="AL252" s="53"/>
      <c r="AM252" s="53"/>
      <c r="AN252" s="53"/>
      <c r="AO252" s="53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</row>
    <row r="253" spans="1:60" s="11" customFormat="1">
      <c r="A253" s="6"/>
      <c r="B253" s="6"/>
      <c r="C253" s="7"/>
      <c r="D253" s="36"/>
      <c r="E253" s="36"/>
      <c r="F253" s="36"/>
      <c r="G253" s="36"/>
      <c r="H253" s="36"/>
      <c r="I253" s="55"/>
      <c r="J253" s="55"/>
      <c r="K253" s="9"/>
      <c r="L253" s="9"/>
      <c r="M253" s="9"/>
      <c r="N253" s="9"/>
      <c r="O253" s="9"/>
      <c r="P253" s="9"/>
      <c r="Q253" s="9"/>
      <c r="R253" s="56"/>
      <c r="S253" s="56"/>
      <c r="U253" s="9"/>
    </row>
    <row r="254" spans="1:60" s="11" customFormat="1">
      <c r="A254" s="26">
        <v>36</v>
      </c>
      <c r="B254" s="31">
        <v>43791</v>
      </c>
      <c r="C254" s="26" t="s">
        <v>0</v>
      </c>
      <c r="D254" s="32">
        <v>8.3342599999999996E-4</v>
      </c>
      <c r="E254" s="32">
        <v>5.5444999999999999E-3</v>
      </c>
      <c r="F254" s="32">
        <v>1.0221144999999999E-3</v>
      </c>
      <c r="G254" s="32">
        <v>2.3079753E-4</v>
      </c>
      <c r="H254" s="32"/>
      <c r="I254" s="66"/>
      <c r="J254" s="66"/>
      <c r="K254" s="9"/>
      <c r="L254" s="9"/>
      <c r="M254" s="9"/>
      <c r="N254" s="10"/>
      <c r="O254" s="9"/>
      <c r="P254" s="9"/>
      <c r="Q254" s="9"/>
      <c r="R254" s="64"/>
      <c r="S254" s="65"/>
      <c r="U254" s="9"/>
    </row>
    <row r="255" spans="1:60" s="11" customFormat="1">
      <c r="A255" s="26">
        <v>36</v>
      </c>
      <c r="B255" s="26"/>
      <c r="C255" s="7" t="s">
        <v>1</v>
      </c>
      <c r="D255" s="32">
        <v>4.4475517</v>
      </c>
      <c r="E255" s="32">
        <v>39.024154000000003</v>
      </c>
      <c r="F255" s="32">
        <v>32.656880999999998</v>
      </c>
      <c r="G255" s="32">
        <v>7.2859052999999996</v>
      </c>
      <c r="H255" s="32"/>
      <c r="I255" s="66">
        <v>0.22310479</v>
      </c>
      <c r="J255" s="32">
        <v>8.7743020999999999</v>
      </c>
      <c r="K255" s="38"/>
      <c r="L255" s="39">
        <f>LN(I255)</f>
        <v>-1.5001137075813928</v>
      </c>
      <c r="M255" s="39">
        <f>LN(J255)</f>
        <v>2.1718272334254989</v>
      </c>
      <c r="N255" s="10"/>
      <c r="O255" s="40">
        <f t="array" ref="O255:P256">LINEST(L255:L259,M255:M259,TRUE,TRUE)</f>
        <v>0.50822964284229732</v>
      </c>
      <c r="P255" s="40">
        <v>-2.6038974588716917</v>
      </c>
      <c r="Q255" s="9"/>
      <c r="R255" s="41">
        <f>EXP(P255)*$R$4^O255</f>
        <v>0.21793403795555102</v>
      </c>
      <c r="S255" s="41">
        <f>R255*SQRT(P256^2+(LN($R$4))^2*O256^2+(O255/$R$4)^2*$S$4^2-2*LN($R$4)*AVERAGE(M255:M259)*O256^2)</f>
        <v>2.3721874821290965E-5</v>
      </c>
      <c r="U255" s="9"/>
      <c r="AL255" s="42"/>
      <c r="AM255" s="43"/>
      <c r="AN255" s="43"/>
      <c r="AO255" s="43"/>
      <c r="AQ255" s="44"/>
      <c r="AR255" s="45"/>
      <c r="AS255" s="45"/>
      <c r="AT255" s="45"/>
      <c r="AU255" s="45"/>
      <c r="AV255" s="45"/>
      <c r="AW255" s="45"/>
      <c r="AX255" s="45"/>
      <c r="AY255" s="45"/>
      <c r="AZ255" s="45"/>
    </row>
    <row r="256" spans="1:60" s="11" customFormat="1">
      <c r="A256" s="26">
        <v>36</v>
      </c>
      <c r="B256" s="26"/>
      <c r="C256" s="7" t="s">
        <v>2</v>
      </c>
      <c r="D256" s="32">
        <v>4.0886633000000003</v>
      </c>
      <c r="E256" s="32">
        <v>35.846885999999998</v>
      </c>
      <c r="F256" s="32">
        <v>30.684021999999999</v>
      </c>
      <c r="G256" s="32">
        <v>6.8430625000000003</v>
      </c>
      <c r="H256" s="32"/>
      <c r="I256" s="66">
        <v>0.22301716999999999</v>
      </c>
      <c r="J256" s="32">
        <v>8.7673888000000009</v>
      </c>
      <c r="K256" s="38"/>
      <c r="L256" s="39">
        <f t="shared" ref="L256:L259" si="69">LN(I256)</f>
        <v>-1.5005065149703258</v>
      </c>
      <c r="M256" s="39">
        <f t="shared" ref="M256:M259" si="70">LN(J256)</f>
        <v>2.1710390197467451</v>
      </c>
      <c r="N256" s="10"/>
      <c r="O256" s="40">
        <v>1.0425045959934825E-3</v>
      </c>
      <c r="P256" s="40">
        <v>2.2621862566774469E-3</v>
      </c>
      <c r="Q256" s="9"/>
      <c r="R256" s="56"/>
      <c r="S256" s="56"/>
      <c r="U256" s="9"/>
      <c r="W256" s="43"/>
      <c r="Z256" s="43"/>
      <c r="AC256" s="43"/>
    </row>
    <row r="257" spans="1:60" s="11" customFormat="1">
      <c r="A257" s="26">
        <v>36</v>
      </c>
      <c r="B257" s="26"/>
      <c r="C257" s="7" t="s">
        <v>3</v>
      </c>
      <c r="D257" s="32">
        <v>3.7573089999999998</v>
      </c>
      <c r="E257" s="32">
        <v>32.909077000000003</v>
      </c>
      <c r="F257" s="32">
        <v>28.739139000000002</v>
      </c>
      <c r="G257" s="32">
        <v>6.4060512000000003</v>
      </c>
      <c r="H257" s="32"/>
      <c r="I257" s="66">
        <v>0.22290346</v>
      </c>
      <c r="J257" s="32">
        <v>8.7586856999999991</v>
      </c>
      <c r="K257" s="38"/>
      <c r="L257" s="39">
        <f t="shared" si="69"/>
        <v>-1.5010165160548896</v>
      </c>
      <c r="M257" s="39">
        <f t="shared" si="70"/>
        <v>2.170045859445461</v>
      </c>
      <c r="N257" s="10"/>
      <c r="O257" s="47">
        <f>ABS(O256/O255)</f>
        <v>2.0512471294732598E-3</v>
      </c>
      <c r="P257" s="47">
        <f>ABS(P256/P255)</f>
        <v>8.6876933228303337E-4</v>
      </c>
      <c r="Q257" s="9"/>
      <c r="R257" s="56"/>
      <c r="S257" s="56"/>
      <c r="U257" s="9"/>
      <c r="W257" s="48"/>
      <c r="X257" s="48"/>
      <c r="Z257" s="48"/>
      <c r="AA257" s="48"/>
      <c r="AC257" s="48"/>
      <c r="AD257" s="48"/>
      <c r="AK257" s="48"/>
      <c r="AL257" s="48"/>
      <c r="AP257" s="49"/>
      <c r="AY257" s="43"/>
      <c r="AZ257" s="43"/>
    </row>
    <row r="258" spans="1:60" s="11" customFormat="1">
      <c r="A258" s="26">
        <v>36</v>
      </c>
      <c r="B258" s="26"/>
      <c r="C258" s="7" t="s">
        <v>4</v>
      </c>
      <c r="D258" s="32">
        <v>3.2747511999999999</v>
      </c>
      <c r="E258" s="32">
        <v>28.649470999999998</v>
      </c>
      <c r="F258" s="32">
        <v>25.525704000000001</v>
      </c>
      <c r="G258" s="32">
        <v>5.6864391999999997</v>
      </c>
      <c r="H258" s="32"/>
      <c r="I258" s="66">
        <v>0.22277305</v>
      </c>
      <c r="J258" s="32">
        <v>8.7485961999999997</v>
      </c>
      <c r="K258" s="38"/>
      <c r="L258" s="39">
        <f t="shared" si="69"/>
        <v>-1.5016017387480127</v>
      </c>
      <c r="M258" s="39">
        <f t="shared" si="70"/>
        <v>2.1688932532128522</v>
      </c>
      <c r="N258" s="10"/>
      <c r="O258" s="50"/>
      <c r="P258" s="50"/>
      <c r="Q258" s="9"/>
      <c r="R258" s="56"/>
      <c r="S258" s="56"/>
      <c r="U258" s="9"/>
      <c r="W258" s="51"/>
      <c r="X258" s="51"/>
      <c r="Z258" s="51"/>
      <c r="AA258" s="51"/>
      <c r="AC258" s="51"/>
      <c r="AD258" s="51"/>
      <c r="AI258" s="52"/>
      <c r="AJ258" s="52"/>
      <c r="AK258" s="53"/>
      <c r="AL258" s="53"/>
      <c r="AM258" s="53"/>
      <c r="AN258" s="53"/>
      <c r="AO258" s="53"/>
    </row>
    <row r="259" spans="1:60" s="11" customFormat="1">
      <c r="A259" s="26">
        <v>36</v>
      </c>
      <c r="B259" s="26"/>
      <c r="C259" s="7" t="s">
        <v>5</v>
      </c>
      <c r="D259" s="32">
        <v>2.8340733</v>
      </c>
      <c r="E259" s="32">
        <v>24.771003</v>
      </c>
      <c r="F259" s="32">
        <v>22.401862999999999</v>
      </c>
      <c r="G259" s="32">
        <v>4.9881596999999998</v>
      </c>
      <c r="H259" s="32"/>
      <c r="I259" s="66">
        <v>0.22266717999999999</v>
      </c>
      <c r="J259" s="32">
        <v>8.7404241999999996</v>
      </c>
      <c r="K259" s="54"/>
      <c r="L259" s="39">
        <f t="shared" si="69"/>
        <v>-1.5020770887270369</v>
      </c>
      <c r="M259" s="39">
        <f t="shared" si="70"/>
        <v>2.1679587239587437</v>
      </c>
      <c r="N259" s="10"/>
      <c r="Q259" s="9"/>
      <c r="R259" s="56"/>
      <c r="S259" s="56"/>
      <c r="U259" s="9"/>
      <c r="W259" s="51"/>
      <c r="X259" s="51"/>
      <c r="Z259" s="51"/>
      <c r="AA259" s="51"/>
      <c r="AC259" s="51"/>
      <c r="AD259" s="51"/>
      <c r="AI259" s="52"/>
      <c r="AJ259" s="52"/>
      <c r="AK259" s="53"/>
      <c r="AL259" s="53"/>
      <c r="AM259" s="53"/>
      <c r="AN259" s="53"/>
      <c r="AO259" s="53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</row>
    <row r="260" spans="1:60" s="11" customFormat="1">
      <c r="A260" s="6"/>
      <c r="B260" s="6"/>
      <c r="C260" s="7"/>
      <c r="D260" s="36"/>
      <c r="E260" s="36"/>
      <c r="F260" s="36"/>
      <c r="G260" s="36"/>
      <c r="H260" s="36"/>
      <c r="I260" s="55"/>
      <c r="J260" s="55"/>
      <c r="K260" s="9"/>
      <c r="L260" s="9"/>
      <c r="M260" s="9"/>
      <c r="N260" s="9"/>
      <c r="O260" s="9"/>
      <c r="P260" s="9"/>
      <c r="Q260" s="9"/>
      <c r="R260" s="56"/>
      <c r="S260" s="56"/>
      <c r="U260" s="9"/>
    </row>
    <row r="261" spans="1:60" s="11" customFormat="1">
      <c r="A261" s="26">
        <v>37</v>
      </c>
      <c r="B261" s="31">
        <v>43791</v>
      </c>
      <c r="C261" s="26" t="s">
        <v>0</v>
      </c>
      <c r="D261" s="32">
        <v>8.3342599999999996E-4</v>
      </c>
      <c r="E261" s="32">
        <v>5.5444999999999999E-3</v>
      </c>
      <c r="F261" s="32">
        <v>1.0221144999999999E-3</v>
      </c>
      <c r="G261" s="32">
        <v>2.3079753E-4</v>
      </c>
      <c r="H261" s="32"/>
      <c r="I261" s="66"/>
      <c r="J261" s="66"/>
      <c r="K261" s="9"/>
      <c r="L261" s="9"/>
      <c r="M261" s="9"/>
      <c r="N261" s="10"/>
      <c r="O261" s="9"/>
      <c r="P261" s="9"/>
      <c r="Q261" s="9"/>
      <c r="R261" s="64"/>
      <c r="S261" s="65"/>
      <c r="U261" s="9"/>
    </row>
    <row r="262" spans="1:60" s="11" customFormat="1">
      <c r="A262" s="26">
        <v>37</v>
      </c>
      <c r="B262" s="26"/>
      <c r="C262" s="7" t="s">
        <v>1</v>
      </c>
      <c r="D262" s="32">
        <v>4.4429413000000002</v>
      </c>
      <c r="E262" s="32">
        <v>38.981870000000001</v>
      </c>
      <c r="F262" s="32">
        <v>32.700130000000001</v>
      </c>
      <c r="G262" s="32">
        <v>7.2953745999999997</v>
      </c>
      <c r="H262" s="32"/>
      <c r="I262" s="66">
        <v>0.22309929000000001</v>
      </c>
      <c r="J262" s="32">
        <v>8.7738884000000006</v>
      </c>
      <c r="K262" s="38"/>
      <c r="L262" s="39">
        <f>LN(I262)</f>
        <v>-1.500138359978118</v>
      </c>
      <c r="M262" s="39">
        <f>LN(J262)</f>
        <v>2.1717800832649079</v>
      </c>
      <c r="N262" s="10"/>
      <c r="O262" s="40">
        <f t="array" ref="O262:P263">LINEST(L262:L266,M262:M266,TRUE,TRUE)</f>
        <v>0.5090626816846533</v>
      </c>
      <c r="P262" s="40">
        <v>-2.6056951293416573</v>
      </c>
      <c r="Q262" s="9"/>
      <c r="R262" s="41">
        <f>EXP(P262)*$R$4^O262</f>
        <v>0.21792817674793338</v>
      </c>
      <c r="S262" s="41">
        <f>R262*SQRT(P263^2+(LN($R$4))^2*O263^2+(O262/$R$4)^2*$S$4^2-2*LN($R$4)*AVERAGE(M262:M266)*O263^2)</f>
        <v>5.831663442207318E-5</v>
      </c>
      <c r="U262" s="9"/>
      <c r="AL262" s="42"/>
      <c r="AM262" s="43"/>
      <c r="AN262" s="43"/>
      <c r="AO262" s="43"/>
      <c r="AQ262" s="44"/>
      <c r="AR262" s="45"/>
      <c r="AS262" s="45"/>
      <c r="AT262" s="45"/>
      <c r="AU262" s="45"/>
      <c r="AV262" s="45"/>
      <c r="AW262" s="45"/>
      <c r="AX262" s="45"/>
      <c r="AY262" s="45"/>
      <c r="AZ262" s="45"/>
    </row>
    <row r="263" spans="1:60" s="11" customFormat="1">
      <c r="A263" s="26">
        <v>37</v>
      </c>
      <c r="B263" s="26"/>
      <c r="C263" s="7" t="s">
        <v>2</v>
      </c>
      <c r="D263" s="32">
        <v>4.0767910000000001</v>
      </c>
      <c r="E263" s="32">
        <v>35.742789999999999</v>
      </c>
      <c r="F263" s="32">
        <v>30.608808</v>
      </c>
      <c r="G263" s="32">
        <v>6.8263603000000002</v>
      </c>
      <c r="H263" s="32"/>
      <c r="I263" s="66">
        <v>0.22301952</v>
      </c>
      <c r="J263" s="32">
        <v>8.7673845999999998</v>
      </c>
      <c r="K263" s="38"/>
      <c r="L263" s="39">
        <f t="shared" ref="L263:L266" si="71">LN(I263)</f>
        <v>-1.5004959777205762</v>
      </c>
      <c r="M263" s="39">
        <f t="shared" ref="M263:M266" si="72">LN(J263)</f>
        <v>2.1710385406986381</v>
      </c>
      <c r="N263" s="10"/>
      <c r="O263" s="40">
        <v>5.6175276673690201E-3</v>
      </c>
      <c r="P263" s="40">
        <v>1.2189672837426068E-2</v>
      </c>
      <c r="Q263" s="9"/>
      <c r="R263" s="56"/>
      <c r="S263" s="56"/>
      <c r="U263" s="9"/>
      <c r="W263" s="43"/>
      <c r="Z263" s="43"/>
      <c r="AC263" s="43"/>
    </row>
    <row r="264" spans="1:60" s="11" customFormat="1">
      <c r="A264" s="26">
        <v>37</v>
      </c>
      <c r="B264" s="26"/>
      <c r="C264" s="7" t="s">
        <v>3</v>
      </c>
      <c r="D264" s="32">
        <v>3.7271782999999998</v>
      </c>
      <c r="E264" s="32">
        <v>32.643745000000003</v>
      </c>
      <c r="F264" s="32">
        <v>28.530128000000001</v>
      </c>
      <c r="G264" s="32">
        <v>6.3594923999999997</v>
      </c>
      <c r="H264" s="32"/>
      <c r="I264" s="66">
        <v>0.22290450000000001</v>
      </c>
      <c r="J264" s="32">
        <v>8.7583009000000001</v>
      </c>
      <c r="K264" s="38"/>
      <c r="L264" s="39">
        <f t="shared" si="71"/>
        <v>-1.5010118503687946</v>
      </c>
      <c r="M264" s="39">
        <f t="shared" si="72"/>
        <v>2.1700019249481817</v>
      </c>
      <c r="N264" s="10"/>
      <c r="O264" s="47">
        <f>ABS(O263/O262)</f>
        <v>1.1035041203135931E-2</v>
      </c>
      <c r="P264" s="47">
        <f>ABS(P263/P262)</f>
        <v>4.6780886605509581E-3</v>
      </c>
      <c r="Q264" s="9"/>
      <c r="R264" s="56"/>
      <c r="S264" s="56"/>
      <c r="U264" s="9"/>
      <c r="W264" s="48"/>
      <c r="X264" s="48"/>
      <c r="Z264" s="48"/>
      <c r="AA264" s="48"/>
      <c r="AC264" s="48"/>
      <c r="AD264" s="48"/>
      <c r="AK264" s="48"/>
      <c r="AL264" s="48"/>
      <c r="AP264" s="49"/>
      <c r="AY264" s="43"/>
      <c r="AZ264" s="43"/>
    </row>
    <row r="265" spans="1:60" s="11" customFormat="1">
      <c r="A265" s="26">
        <v>37</v>
      </c>
      <c r="B265" s="26"/>
      <c r="C265" s="7" t="s">
        <v>4</v>
      </c>
      <c r="D265" s="32">
        <v>3.2341266000000002</v>
      </c>
      <c r="E265" s="32">
        <v>28.295663999999999</v>
      </c>
      <c r="F265" s="32">
        <v>25.187839</v>
      </c>
      <c r="G265" s="32">
        <v>5.6114481999999999</v>
      </c>
      <c r="H265" s="32"/>
      <c r="I265" s="66">
        <v>0.22278400000000001</v>
      </c>
      <c r="J265" s="32">
        <v>8.7490901000000001</v>
      </c>
      <c r="K265" s="38"/>
      <c r="L265" s="39">
        <f t="shared" si="71"/>
        <v>-1.5015525867931634</v>
      </c>
      <c r="M265" s="39">
        <f t="shared" si="72"/>
        <v>2.168949706390908</v>
      </c>
      <c r="N265" s="10"/>
      <c r="O265" s="50"/>
      <c r="P265" s="50"/>
      <c r="Q265" s="9"/>
      <c r="R265" s="56"/>
      <c r="S265" s="56"/>
      <c r="U265" s="9"/>
      <c r="W265" s="51"/>
      <c r="X265" s="51"/>
      <c r="Z265" s="51"/>
      <c r="AA265" s="51"/>
      <c r="AC265" s="51"/>
      <c r="AD265" s="51"/>
      <c r="AI265" s="52"/>
      <c r="AJ265" s="52"/>
      <c r="AK265" s="53"/>
      <c r="AL265" s="53"/>
      <c r="AM265" s="53"/>
      <c r="AN265" s="53"/>
      <c r="AO265" s="53"/>
    </row>
    <row r="266" spans="1:60" s="11" customFormat="1">
      <c r="A266" s="26">
        <v>37</v>
      </c>
      <c r="B266" s="26"/>
      <c r="C266" s="7" t="s">
        <v>5</v>
      </c>
      <c r="D266" s="32">
        <v>2.8761537000000001</v>
      </c>
      <c r="E266" s="32">
        <v>25.137457999999999</v>
      </c>
      <c r="F266" s="32">
        <v>22.740227000000001</v>
      </c>
      <c r="G266" s="32">
        <v>5.0633267000000002</v>
      </c>
      <c r="H266" s="32"/>
      <c r="I266" s="66">
        <v>0.22265940000000001</v>
      </c>
      <c r="J266" s="32">
        <v>8.7399556999999994</v>
      </c>
      <c r="K266" s="54"/>
      <c r="L266" s="39">
        <f t="shared" si="71"/>
        <v>-1.5021120293766643</v>
      </c>
      <c r="M266" s="39">
        <f t="shared" si="72"/>
        <v>2.1679051210047127</v>
      </c>
      <c r="N266" s="10"/>
      <c r="Q266" s="9"/>
      <c r="R266" s="56"/>
      <c r="S266" s="56"/>
      <c r="U266" s="9"/>
      <c r="W266" s="51"/>
      <c r="X266" s="51"/>
      <c r="Z266" s="51"/>
      <c r="AA266" s="51"/>
      <c r="AC266" s="51"/>
      <c r="AD266" s="51"/>
      <c r="AI266" s="52"/>
      <c r="AJ266" s="52"/>
      <c r="AK266" s="53"/>
      <c r="AL266" s="53"/>
      <c r="AM266" s="53"/>
      <c r="AN266" s="53"/>
      <c r="AO266" s="53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</row>
    <row r="267" spans="1:60" s="11" customFormat="1">
      <c r="A267" s="6"/>
      <c r="B267" s="6"/>
      <c r="C267" s="7"/>
      <c r="D267" s="36"/>
      <c r="E267" s="36"/>
      <c r="F267" s="36"/>
      <c r="G267" s="36"/>
      <c r="H267" s="36"/>
      <c r="I267" s="55"/>
      <c r="J267" s="55"/>
      <c r="K267" s="9"/>
      <c r="L267" s="9"/>
      <c r="M267" s="9"/>
      <c r="N267" s="9"/>
      <c r="O267" s="9"/>
      <c r="P267" s="9"/>
      <c r="Q267" s="9"/>
      <c r="R267" s="56"/>
      <c r="S267" s="56"/>
      <c r="U267" s="9"/>
    </row>
    <row r="268" spans="1:60" s="11" customFormat="1">
      <c r="A268" s="26">
        <v>38</v>
      </c>
      <c r="B268" s="31">
        <v>43791</v>
      </c>
      <c r="C268" s="26" t="s">
        <v>0</v>
      </c>
      <c r="D268" s="32">
        <v>8.3342599999999996E-4</v>
      </c>
      <c r="E268" s="32">
        <v>5.5444999999999999E-3</v>
      </c>
      <c r="F268" s="32">
        <v>1.0221144999999999E-3</v>
      </c>
      <c r="G268" s="32">
        <v>2.3079753E-4</v>
      </c>
      <c r="H268" s="32"/>
      <c r="I268" s="66"/>
      <c r="J268" s="66"/>
      <c r="K268" s="9"/>
      <c r="L268" s="9"/>
      <c r="M268" s="9"/>
      <c r="N268" s="10"/>
      <c r="O268" s="9"/>
      <c r="P268" s="9"/>
      <c r="Q268" s="9"/>
      <c r="R268" s="64"/>
      <c r="S268" s="65"/>
      <c r="U268" s="9"/>
    </row>
    <row r="269" spans="1:60" s="11" customFormat="1">
      <c r="A269" s="26">
        <v>38</v>
      </c>
      <c r="B269" s="26"/>
      <c r="C269" s="7" t="s">
        <v>1</v>
      </c>
      <c r="D269" s="32">
        <v>4.4021729000000001</v>
      </c>
      <c r="E269" s="32">
        <v>38.621744</v>
      </c>
      <c r="F269" s="32">
        <v>32.449930000000002</v>
      </c>
      <c r="G269" s="32">
        <v>7.2392652000000002</v>
      </c>
      <c r="H269" s="32"/>
      <c r="I269" s="66">
        <v>0.22309037000000001</v>
      </c>
      <c r="J269" s="32">
        <v>8.7733370999999991</v>
      </c>
      <c r="K269" s="38"/>
      <c r="L269" s="39">
        <f>LN(I269)</f>
        <v>-1.5001783429754882</v>
      </c>
      <c r="M269" s="39">
        <f>LN(J269)</f>
        <v>2.1717172471202213</v>
      </c>
      <c r="N269" s="10"/>
      <c r="O269" s="40">
        <f t="array" ref="O269:P270">LINEST(L269:L273,M269:M273,TRUE,TRUE)</f>
        <v>0.51210616964120548</v>
      </c>
      <c r="P269" s="40">
        <v>-2.6123174997429208</v>
      </c>
      <c r="Q269" s="9"/>
      <c r="R269" s="41">
        <f>EXP(P269)*$R$4^O269</f>
        <v>0.21789486183683285</v>
      </c>
      <c r="S269" s="41">
        <f>R269*SQRT(P270^2+(LN($R$4))^2*O270^2+(O269/$R$4)^2*$S$4^2-2*LN($R$4)*AVERAGE(M269:M273)*O270^2)</f>
        <v>4.2151625780322529E-5</v>
      </c>
      <c r="U269" s="9"/>
      <c r="AL269" s="42"/>
      <c r="AM269" s="43"/>
      <c r="AN269" s="43"/>
      <c r="AO269" s="43"/>
      <c r="AQ269" s="44"/>
      <c r="AR269" s="45"/>
      <c r="AS269" s="45"/>
      <c r="AT269" s="45"/>
      <c r="AU269" s="45"/>
      <c r="AV269" s="45"/>
      <c r="AW269" s="45"/>
      <c r="AX269" s="45"/>
      <c r="AY269" s="45"/>
      <c r="AZ269" s="45"/>
    </row>
    <row r="270" spans="1:60" s="11" customFormat="1">
      <c r="A270" s="26">
        <v>38</v>
      </c>
      <c r="B270" s="26"/>
      <c r="C270" s="7" t="s">
        <v>2</v>
      </c>
      <c r="D270" s="32">
        <v>4.0725002999999997</v>
      </c>
      <c r="E270" s="32">
        <v>35.703156</v>
      </c>
      <c r="F270" s="32">
        <v>30.598279000000002</v>
      </c>
      <c r="G270" s="32">
        <v>6.8237288999999999</v>
      </c>
      <c r="H270" s="32"/>
      <c r="I270" s="66">
        <v>0.22301022000000001</v>
      </c>
      <c r="J270" s="32">
        <v>8.7668900000000001</v>
      </c>
      <c r="K270" s="38"/>
      <c r="L270" s="39">
        <f t="shared" ref="L270:L273" si="73">LN(I270)</f>
        <v>-1.5005376789757496</v>
      </c>
      <c r="M270" s="39">
        <f t="shared" ref="M270:M273" si="74">LN(J270)</f>
        <v>2.1709821254762907</v>
      </c>
      <c r="N270" s="10"/>
      <c r="O270" s="40">
        <v>3.7556408627442655E-3</v>
      </c>
      <c r="P270" s="40">
        <v>8.149221987647004E-3</v>
      </c>
      <c r="Q270" s="9"/>
      <c r="R270" s="56"/>
      <c r="S270" s="56"/>
      <c r="U270" s="9"/>
      <c r="W270" s="43"/>
      <c r="Z270" s="43"/>
      <c r="AC270" s="43"/>
    </row>
    <row r="271" spans="1:60" s="11" customFormat="1">
      <c r="A271" s="26">
        <v>38</v>
      </c>
      <c r="B271" s="26"/>
      <c r="C271" s="7" t="s">
        <v>3</v>
      </c>
      <c r="D271" s="32">
        <v>3.7248440999999999</v>
      </c>
      <c r="E271" s="32">
        <v>32.620587999999998</v>
      </c>
      <c r="F271" s="32">
        <v>28.534559999999999</v>
      </c>
      <c r="G271" s="32">
        <v>6.3600193999999997</v>
      </c>
      <c r="H271" s="32"/>
      <c r="I271" s="66">
        <v>0.22288836000000001</v>
      </c>
      <c r="J271" s="32">
        <v>8.7575733000000007</v>
      </c>
      <c r="K271" s="38"/>
      <c r="L271" s="39">
        <f t="shared" si="73"/>
        <v>-1.5010842606806467</v>
      </c>
      <c r="M271" s="39">
        <f t="shared" si="74"/>
        <v>2.1699188460230752</v>
      </c>
      <c r="N271" s="10"/>
      <c r="O271" s="47">
        <f>ABS(O270/O269)</f>
        <v>7.3337153219137398E-3</v>
      </c>
      <c r="P271" s="47">
        <f>ABS(P270/P269)</f>
        <v>3.1195373412492822E-3</v>
      </c>
      <c r="Q271" s="9"/>
      <c r="R271" s="56"/>
      <c r="S271" s="56"/>
      <c r="U271" s="9"/>
      <c r="W271" s="48"/>
      <c r="X271" s="48"/>
      <c r="Z271" s="48"/>
      <c r="AA271" s="48"/>
      <c r="AC271" s="48"/>
      <c r="AD271" s="48"/>
      <c r="AK271" s="48"/>
      <c r="AL271" s="48"/>
      <c r="AP271" s="49"/>
      <c r="AY271" s="43"/>
      <c r="AZ271" s="43"/>
    </row>
    <row r="272" spans="1:60" s="11" customFormat="1">
      <c r="A272" s="26">
        <v>38</v>
      </c>
      <c r="B272" s="26"/>
      <c r="C272" s="7" t="s">
        <v>4</v>
      </c>
      <c r="D272" s="32">
        <v>3.2371319999999999</v>
      </c>
      <c r="E272" s="32">
        <v>28.320050999999999</v>
      </c>
      <c r="F272" s="32">
        <v>25.218026999999999</v>
      </c>
      <c r="G272" s="32">
        <v>5.6178584000000003</v>
      </c>
      <c r="H272" s="32"/>
      <c r="I272" s="66">
        <v>0.22277151000000001</v>
      </c>
      <c r="J272" s="32">
        <v>8.7484991999999995</v>
      </c>
      <c r="K272" s="38"/>
      <c r="L272" s="39">
        <f t="shared" si="73"/>
        <v>-1.5016086516368155</v>
      </c>
      <c r="M272" s="39">
        <f t="shared" si="74"/>
        <v>2.1688821656582857</v>
      </c>
      <c r="N272" s="10"/>
      <c r="O272" s="50"/>
      <c r="P272" s="50"/>
      <c r="Q272" s="9"/>
      <c r="R272" s="56"/>
      <c r="S272" s="56"/>
      <c r="U272" s="9"/>
      <c r="W272" s="51"/>
      <c r="X272" s="51"/>
      <c r="Z272" s="51"/>
      <c r="AA272" s="51"/>
      <c r="AC272" s="51"/>
      <c r="AD272" s="51"/>
      <c r="AI272" s="52"/>
      <c r="AJ272" s="52"/>
      <c r="AK272" s="53"/>
      <c r="AL272" s="53"/>
      <c r="AM272" s="53"/>
      <c r="AN272" s="53"/>
      <c r="AO272" s="53"/>
    </row>
    <row r="273" spans="1:60" s="11" customFormat="1">
      <c r="A273" s="26">
        <v>38</v>
      </c>
      <c r="B273" s="26"/>
      <c r="C273" s="7" t="s">
        <v>5</v>
      </c>
      <c r="D273" s="32">
        <v>2.8275016000000002</v>
      </c>
      <c r="E273" s="32">
        <v>24.709810000000001</v>
      </c>
      <c r="F273" s="32">
        <v>22.373044</v>
      </c>
      <c r="G273" s="32">
        <v>4.9812228999999997</v>
      </c>
      <c r="H273" s="32"/>
      <c r="I273" s="66">
        <v>0.22264395000000001</v>
      </c>
      <c r="J273" s="32">
        <v>8.7390963999999993</v>
      </c>
      <c r="K273" s="54"/>
      <c r="L273" s="39">
        <f t="shared" si="73"/>
        <v>-1.5021814202761767</v>
      </c>
      <c r="M273" s="39">
        <f t="shared" si="74"/>
        <v>2.1678067975949791</v>
      </c>
      <c r="N273" s="10"/>
      <c r="Q273" s="9"/>
      <c r="R273" s="56"/>
      <c r="S273" s="56"/>
      <c r="U273" s="9"/>
      <c r="W273" s="51"/>
      <c r="X273" s="51"/>
      <c r="Z273" s="51"/>
      <c r="AA273" s="51"/>
      <c r="AC273" s="51"/>
      <c r="AD273" s="51"/>
      <c r="AI273" s="52"/>
      <c r="AJ273" s="52"/>
      <c r="AK273" s="53"/>
      <c r="AL273" s="53"/>
      <c r="AM273" s="53"/>
      <c r="AN273" s="53"/>
      <c r="AO273" s="53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</row>
    <row r="274" spans="1:60" s="11" customFormat="1">
      <c r="A274" s="6"/>
      <c r="B274" s="6"/>
      <c r="C274" s="7"/>
      <c r="D274" s="36"/>
      <c r="E274" s="36"/>
      <c r="F274" s="36"/>
      <c r="G274" s="36"/>
      <c r="H274" s="36"/>
      <c r="I274" s="55"/>
      <c r="J274" s="55"/>
      <c r="K274" s="9"/>
      <c r="L274" s="9"/>
      <c r="M274" s="9"/>
      <c r="N274" s="9"/>
      <c r="O274" s="9"/>
      <c r="P274" s="9"/>
      <c r="Q274" s="9"/>
      <c r="R274" s="56"/>
      <c r="S274" s="56"/>
      <c r="U274" s="9"/>
    </row>
    <row r="275" spans="1:60" s="11" customFormat="1">
      <c r="A275" s="26">
        <v>39</v>
      </c>
      <c r="B275" s="31">
        <v>43794</v>
      </c>
      <c r="C275" s="26" t="s">
        <v>0</v>
      </c>
      <c r="D275" s="32">
        <v>7.7685386000000002E-4</v>
      </c>
      <c r="E275" s="32">
        <v>6.5854939000000003E-3</v>
      </c>
      <c r="F275" s="32">
        <v>1.1182262E-3</v>
      </c>
      <c r="G275" s="32">
        <v>2.5439443999999999E-4</v>
      </c>
      <c r="H275" s="32"/>
      <c r="I275" s="66"/>
      <c r="J275" s="66"/>
      <c r="K275" s="9"/>
      <c r="L275" s="9"/>
      <c r="M275" s="9"/>
      <c r="N275" s="10"/>
      <c r="O275" s="9"/>
      <c r="P275" s="9"/>
      <c r="Q275" s="9"/>
      <c r="R275" s="64"/>
      <c r="S275" s="65"/>
      <c r="U275" s="9"/>
    </row>
    <row r="276" spans="1:60" s="11" customFormat="1">
      <c r="A276" s="26">
        <v>39</v>
      </c>
      <c r="B276" s="26"/>
      <c r="C276" s="7" t="s">
        <v>1</v>
      </c>
      <c r="D276" s="32">
        <v>4.4174065000000002</v>
      </c>
      <c r="E276" s="32">
        <v>38.750250000000001</v>
      </c>
      <c r="F276" s="32">
        <v>31.741108000000001</v>
      </c>
      <c r="G276" s="32">
        <v>7.0805245000000001</v>
      </c>
      <c r="H276" s="32"/>
      <c r="I276" s="66">
        <v>0.22307118000000001</v>
      </c>
      <c r="J276" s="32">
        <v>8.7721736999999997</v>
      </c>
      <c r="K276" s="38"/>
      <c r="L276" s="39">
        <f>LN(I276)</f>
        <v>-1.5002643656280983</v>
      </c>
      <c r="M276" s="39">
        <f>LN(J276)</f>
        <v>2.1715846320011787</v>
      </c>
      <c r="N276" s="10"/>
      <c r="O276" s="40">
        <f t="array" ref="O276:P277">LINEST(L276:L280,M276:M280,TRUE,TRUE)</f>
        <v>0.49776755187322141</v>
      </c>
      <c r="P276" s="40">
        <v>-2.5812042275730498</v>
      </c>
      <c r="Q276" s="9"/>
      <c r="R276" s="41">
        <f>EXP(P276)*$R$4^O276</f>
        <v>0.21803303572936536</v>
      </c>
      <c r="S276" s="41">
        <f>R276*SQRT(P277^2+(LN($R$4))^2*O277^2+(O276/$R$4)^2*$S$4^2-2*LN($R$4)*AVERAGE(M276:M280)*O277^2)</f>
        <v>4.8129605051442901E-5</v>
      </c>
      <c r="U276" s="9"/>
      <c r="AL276" s="42"/>
      <c r="AM276" s="43"/>
      <c r="AN276" s="43"/>
      <c r="AO276" s="43"/>
      <c r="AQ276" s="44"/>
      <c r="AR276" s="45"/>
      <c r="AS276" s="45"/>
      <c r="AT276" s="45"/>
      <c r="AU276" s="45"/>
      <c r="AV276" s="45"/>
      <c r="AW276" s="45"/>
      <c r="AX276" s="45"/>
      <c r="AY276" s="45"/>
      <c r="AZ276" s="45"/>
    </row>
    <row r="277" spans="1:60" s="11" customFormat="1">
      <c r="A277" s="26">
        <v>39</v>
      </c>
      <c r="B277" s="26"/>
      <c r="C277" s="7" t="s">
        <v>2</v>
      </c>
      <c r="D277" s="32">
        <v>4.2041212999999997</v>
      </c>
      <c r="E277" s="32">
        <v>36.852846</v>
      </c>
      <c r="F277" s="32">
        <v>30.862625000000001</v>
      </c>
      <c r="G277" s="32">
        <v>6.8820927999999997</v>
      </c>
      <c r="H277" s="32"/>
      <c r="I277" s="66">
        <v>0.22299116999999999</v>
      </c>
      <c r="J277" s="32">
        <v>8.7658869999999993</v>
      </c>
      <c r="K277" s="38"/>
      <c r="L277" s="39">
        <f t="shared" ref="L277:L280" si="75">LN(I277)</f>
        <v>-1.500623104718533</v>
      </c>
      <c r="M277" s="39">
        <f t="shared" ref="M277:M280" si="76">LN(J277)</f>
        <v>2.1708677111994086</v>
      </c>
      <c r="N277" s="10"/>
      <c r="O277" s="40">
        <v>4.4880759773565926E-3</v>
      </c>
      <c r="P277" s="40">
        <v>9.7386491036474451E-3</v>
      </c>
      <c r="Q277" s="9"/>
      <c r="R277" s="56"/>
      <c r="S277" s="56"/>
      <c r="U277" s="9"/>
      <c r="W277" s="43"/>
      <c r="Z277" s="43"/>
      <c r="AC277" s="43"/>
    </row>
    <row r="278" spans="1:60" s="11" customFormat="1">
      <c r="A278" s="26">
        <v>39</v>
      </c>
      <c r="B278" s="26"/>
      <c r="C278" s="7" t="s">
        <v>3</v>
      </c>
      <c r="D278" s="32">
        <v>3.9184344000000002</v>
      </c>
      <c r="E278" s="32">
        <v>34.326090999999998</v>
      </c>
      <c r="F278" s="32">
        <v>29.211613</v>
      </c>
      <c r="G278" s="32">
        <v>6.5119090000000002</v>
      </c>
      <c r="H278" s="32"/>
      <c r="I278" s="66">
        <v>0.22292198999999999</v>
      </c>
      <c r="J278" s="32">
        <v>8.7601575</v>
      </c>
      <c r="K278" s="38"/>
      <c r="L278" s="39">
        <f t="shared" si="75"/>
        <v>-1.5009333893513304</v>
      </c>
      <c r="M278" s="39">
        <f t="shared" si="76"/>
        <v>2.1702138842387266</v>
      </c>
      <c r="N278" s="10"/>
      <c r="O278" s="47">
        <f>ABS(O277/O276)</f>
        <v>9.0164092867581706E-3</v>
      </c>
      <c r="P278" s="47">
        <f>ABS(P277/P276)</f>
        <v>3.7729091714699802E-3</v>
      </c>
      <c r="Q278" s="9"/>
      <c r="R278" s="56"/>
      <c r="S278" s="56"/>
      <c r="U278" s="9"/>
      <c r="W278" s="48"/>
      <c r="X278" s="48"/>
      <c r="Z278" s="48"/>
      <c r="AA278" s="48"/>
      <c r="AC278" s="48"/>
      <c r="AD278" s="48"/>
      <c r="AK278" s="48"/>
      <c r="AL278" s="48"/>
      <c r="AP278" s="49"/>
      <c r="AY278" s="43"/>
      <c r="AZ278" s="43"/>
    </row>
    <row r="279" spans="1:60" s="11" customFormat="1">
      <c r="A279" s="26">
        <v>39</v>
      </c>
      <c r="B279" s="26"/>
      <c r="C279" s="7" t="s">
        <v>4</v>
      </c>
      <c r="D279" s="32">
        <v>3.5155387</v>
      </c>
      <c r="E279" s="32">
        <v>30.756357999999999</v>
      </c>
      <c r="F279" s="32">
        <v>26.813708999999999</v>
      </c>
      <c r="G279" s="32">
        <v>5.9735081000000001</v>
      </c>
      <c r="H279" s="32"/>
      <c r="I279" s="66">
        <v>0.22277810000000001</v>
      </c>
      <c r="J279" s="32">
        <v>8.7486902999999998</v>
      </c>
      <c r="K279" s="38"/>
      <c r="L279" s="39">
        <f t="shared" si="75"/>
        <v>-1.5015790701946929</v>
      </c>
      <c r="M279" s="39">
        <f t="shared" si="76"/>
        <v>2.1689040091663538</v>
      </c>
      <c r="N279" s="10"/>
      <c r="O279" s="50"/>
      <c r="P279" s="50"/>
      <c r="Q279" s="9"/>
      <c r="R279" s="56"/>
      <c r="S279" s="56"/>
      <c r="U279" s="9"/>
      <c r="W279" s="51"/>
      <c r="X279" s="51"/>
      <c r="Z279" s="51"/>
      <c r="AA279" s="51"/>
      <c r="AC279" s="51"/>
      <c r="AD279" s="51"/>
      <c r="AI279" s="52"/>
      <c r="AJ279" s="52"/>
      <c r="AK279" s="53"/>
      <c r="AL279" s="53"/>
      <c r="AM279" s="53"/>
      <c r="AN279" s="53"/>
      <c r="AO279" s="53"/>
    </row>
    <row r="280" spans="1:60" s="11" customFormat="1">
      <c r="A280" s="26">
        <v>39</v>
      </c>
      <c r="B280" s="26"/>
      <c r="C280" s="7" t="s">
        <v>5</v>
      </c>
      <c r="D280" s="32">
        <v>3.1460769000000002</v>
      </c>
      <c r="E280" s="32">
        <v>27.496365999999998</v>
      </c>
      <c r="F280" s="32">
        <v>24.385157</v>
      </c>
      <c r="G280" s="32">
        <v>5.4296062999999997</v>
      </c>
      <c r="H280" s="32"/>
      <c r="I280" s="66">
        <v>0.22266026999999999</v>
      </c>
      <c r="J280" s="32">
        <v>8.7398907000000001</v>
      </c>
      <c r="K280" s="54"/>
      <c r="L280" s="39">
        <f t="shared" si="75"/>
        <v>-1.502108122071155</v>
      </c>
      <c r="M280" s="39">
        <f t="shared" si="76"/>
        <v>2.1678976838684232</v>
      </c>
      <c r="N280" s="10"/>
      <c r="Q280" s="9"/>
      <c r="R280" s="56"/>
      <c r="S280" s="56"/>
      <c r="U280" s="9"/>
      <c r="W280" s="51"/>
      <c r="X280" s="51"/>
      <c r="Z280" s="51"/>
      <c r="AA280" s="51"/>
      <c r="AC280" s="51"/>
      <c r="AD280" s="51"/>
      <c r="AI280" s="52"/>
      <c r="AJ280" s="52"/>
      <c r="AK280" s="53"/>
      <c r="AL280" s="53"/>
      <c r="AM280" s="53"/>
      <c r="AN280" s="53"/>
      <c r="AO280" s="53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</row>
    <row r="281" spans="1:60" s="11" customFormat="1">
      <c r="A281" s="6"/>
      <c r="B281" s="6"/>
      <c r="C281" s="7"/>
      <c r="D281" s="36"/>
      <c r="E281" s="36"/>
      <c r="F281" s="36"/>
      <c r="G281" s="36"/>
      <c r="H281" s="36"/>
      <c r="I281" s="55"/>
      <c r="J281" s="55"/>
      <c r="K281" s="9"/>
      <c r="L281" s="9"/>
      <c r="M281" s="9"/>
      <c r="N281" s="9"/>
      <c r="O281" s="9"/>
      <c r="P281" s="9"/>
      <c r="Q281" s="9"/>
      <c r="R281" s="56"/>
      <c r="S281" s="56"/>
      <c r="U281" s="9"/>
    </row>
    <row r="282" spans="1:60" s="11" customFormat="1">
      <c r="A282" s="26">
        <v>40</v>
      </c>
      <c r="B282" s="31">
        <v>43794</v>
      </c>
      <c r="C282" s="26" t="s">
        <v>0</v>
      </c>
      <c r="D282" s="32">
        <v>7.7685386000000002E-4</v>
      </c>
      <c r="E282" s="32">
        <v>6.5854939000000003E-3</v>
      </c>
      <c r="F282" s="32">
        <v>1.1182262E-3</v>
      </c>
      <c r="G282" s="32">
        <v>2.5439443999999999E-4</v>
      </c>
      <c r="H282" s="32"/>
      <c r="I282" s="66"/>
      <c r="J282" s="66"/>
      <c r="K282" s="9"/>
      <c r="L282" s="9"/>
      <c r="M282" s="9"/>
      <c r="N282" s="10"/>
      <c r="O282" s="9"/>
      <c r="P282" s="9"/>
      <c r="Q282" s="9"/>
      <c r="R282" s="64"/>
      <c r="S282" s="65"/>
      <c r="U282" s="9"/>
    </row>
    <row r="283" spans="1:60" s="11" customFormat="1">
      <c r="A283" s="26">
        <v>40</v>
      </c>
      <c r="B283" s="26"/>
      <c r="C283" s="7" t="s">
        <v>1</v>
      </c>
      <c r="D283" s="32">
        <v>4.4620863000000002</v>
      </c>
      <c r="E283" s="32">
        <v>39.154494</v>
      </c>
      <c r="F283" s="32">
        <v>31.700142</v>
      </c>
      <c r="G283" s="32">
        <v>7.0724175999999996</v>
      </c>
      <c r="H283" s="32"/>
      <c r="I283" s="66">
        <v>0.22310368999999999</v>
      </c>
      <c r="J283" s="32">
        <v>8.7749319000000003</v>
      </c>
      <c r="K283" s="38"/>
      <c r="L283" s="39">
        <f>LN(I283)</f>
        <v>-1.500118638012119</v>
      </c>
      <c r="M283" s="39">
        <f>LN(J283)</f>
        <v>2.1718990086380545</v>
      </c>
      <c r="N283" s="10"/>
      <c r="O283" s="40">
        <f t="array" ref="O283:P284">LINEST(L283:L287,M283:M287,TRUE,TRUE)</f>
        <v>0.49708063658805712</v>
      </c>
      <c r="P283" s="40">
        <v>-2.5797225548323404</v>
      </c>
      <c r="Q283" s="9"/>
      <c r="R283" s="41">
        <f>EXP(P283)*$R$4^O283</f>
        <v>0.21803772550974693</v>
      </c>
      <c r="S283" s="41">
        <f>R283*SQRT(P284^2+(LN($R$4))^2*O284^2+(O283/$R$4)^2*$S$4^2-2*LN($R$4)*AVERAGE(M283:M287)*O284^2)</f>
        <v>4.2388797055951922E-5</v>
      </c>
      <c r="U283" s="9"/>
      <c r="AL283" s="42"/>
      <c r="AM283" s="43"/>
      <c r="AN283" s="43"/>
      <c r="AO283" s="43"/>
      <c r="AQ283" s="44"/>
      <c r="AR283" s="45"/>
      <c r="AS283" s="45"/>
      <c r="AT283" s="45"/>
      <c r="AU283" s="45"/>
      <c r="AV283" s="45"/>
      <c r="AW283" s="45"/>
      <c r="AX283" s="45"/>
      <c r="AY283" s="45"/>
      <c r="AZ283" s="45"/>
    </row>
    <row r="284" spans="1:60" s="11" customFormat="1">
      <c r="A284" s="26">
        <v>40</v>
      </c>
      <c r="B284" s="26"/>
      <c r="C284" s="7" t="s">
        <v>2</v>
      </c>
      <c r="D284" s="32">
        <v>4.3394113000000001</v>
      </c>
      <c r="E284" s="32">
        <v>38.049883000000001</v>
      </c>
      <c r="F284" s="32">
        <v>31.642799</v>
      </c>
      <c r="G284" s="32">
        <v>7.0570183999999996</v>
      </c>
      <c r="H284" s="32"/>
      <c r="I284" s="66">
        <v>0.22302135000000001</v>
      </c>
      <c r="J284" s="32">
        <v>8.7684444999999993</v>
      </c>
      <c r="K284" s="38"/>
      <c r="L284" s="39">
        <f t="shared" ref="L284:L287" si="77">LN(I284)</f>
        <v>-1.5004877721944772</v>
      </c>
      <c r="M284" s="39">
        <f t="shared" ref="M284:M287" si="78">LN(J284)</f>
        <v>2.1711594246323545</v>
      </c>
      <c r="N284" s="10"/>
      <c r="O284" s="40">
        <v>3.8059123101363539E-3</v>
      </c>
      <c r="P284" s="40">
        <v>8.2588950293874877E-3</v>
      </c>
      <c r="Q284" s="9"/>
      <c r="R284" s="56"/>
      <c r="S284" s="56"/>
      <c r="U284" s="9"/>
      <c r="W284" s="43"/>
      <c r="Z284" s="43"/>
      <c r="AC284" s="43"/>
    </row>
    <row r="285" spans="1:60" s="11" customFormat="1">
      <c r="A285" s="26">
        <v>40</v>
      </c>
      <c r="B285" s="26"/>
      <c r="C285" s="7" t="s">
        <v>3</v>
      </c>
      <c r="D285" s="32">
        <v>3.9889065000000001</v>
      </c>
      <c r="E285" s="32">
        <v>34.939489000000002</v>
      </c>
      <c r="F285" s="32">
        <v>29.824252999999999</v>
      </c>
      <c r="G285" s="32">
        <v>6.6480917000000002</v>
      </c>
      <c r="H285" s="32"/>
      <c r="I285" s="66">
        <v>0.22290890999999999</v>
      </c>
      <c r="J285" s="32">
        <v>8.7591645000000007</v>
      </c>
      <c r="K285" s="38"/>
      <c r="L285" s="39">
        <f t="shared" si="77"/>
        <v>-1.5009920663071168</v>
      </c>
      <c r="M285" s="39">
        <f t="shared" si="78"/>
        <v>2.1701005236873234</v>
      </c>
      <c r="N285" s="10"/>
      <c r="O285" s="47">
        <f>ABS(O284/O283)</f>
        <v>7.6565290015318107E-3</v>
      </c>
      <c r="P285" s="47">
        <f>ABS(P284/P283)</f>
        <v>3.2014663801411174E-3</v>
      </c>
      <c r="Q285" s="9"/>
      <c r="R285" s="56"/>
      <c r="S285" s="56"/>
      <c r="U285" s="9"/>
      <c r="W285" s="48"/>
      <c r="X285" s="48"/>
      <c r="Z285" s="48"/>
      <c r="AA285" s="48"/>
      <c r="AC285" s="48"/>
      <c r="AD285" s="48"/>
      <c r="AK285" s="48"/>
      <c r="AL285" s="48"/>
      <c r="AP285" s="49"/>
      <c r="AY285" s="43"/>
      <c r="AZ285" s="43"/>
    </row>
    <row r="286" spans="1:60" s="11" customFormat="1">
      <c r="A286" s="26">
        <v>40</v>
      </c>
      <c r="B286" s="26"/>
      <c r="C286" s="7" t="s">
        <v>4</v>
      </c>
      <c r="D286" s="32">
        <v>3.6170281000000002</v>
      </c>
      <c r="E286" s="32">
        <v>31.648558000000001</v>
      </c>
      <c r="F286" s="32">
        <v>27.562094999999999</v>
      </c>
      <c r="G286" s="32">
        <v>6.1405409000000004</v>
      </c>
      <c r="H286" s="32"/>
      <c r="I286" s="66">
        <v>0.22278934</v>
      </c>
      <c r="J286" s="32">
        <v>8.7498801000000004</v>
      </c>
      <c r="K286" s="38"/>
      <c r="L286" s="39">
        <f t="shared" si="77"/>
        <v>-1.5015286176750817</v>
      </c>
      <c r="M286" s="39">
        <f t="shared" si="78"/>
        <v>2.1690399974184951</v>
      </c>
      <c r="N286" s="10"/>
      <c r="O286" s="50"/>
      <c r="P286" s="50"/>
      <c r="Q286" s="9"/>
      <c r="R286" s="56"/>
      <c r="S286" s="56"/>
      <c r="U286" s="9"/>
      <c r="W286" s="51"/>
      <c r="X286" s="51"/>
      <c r="Z286" s="51"/>
      <c r="AA286" s="51"/>
      <c r="AC286" s="51"/>
      <c r="AD286" s="51"/>
      <c r="AI286" s="52"/>
      <c r="AJ286" s="52"/>
      <c r="AK286" s="53"/>
      <c r="AL286" s="53"/>
      <c r="AM286" s="53"/>
      <c r="AN286" s="53"/>
      <c r="AO286" s="53"/>
    </row>
    <row r="287" spans="1:60" s="11" customFormat="1">
      <c r="A287" s="26">
        <v>40</v>
      </c>
      <c r="B287" s="26"/>
      <c r="C287" s="7" t="s">
        <v>5</v>
      </c>
      <c r="D287" s="32">
        <v>3.1817156</v>
      </c>
      <c r="E287" s="32">
        <v>27.807483999999999</v>
      </c>
      <c r="F287" s="32">
        <v>24.697462999999999</v>
      </c>
      <c r="G287" s="32">
        <v>5.4990812</v>
      </c>
      <c r="H287" s="32"/>
      <c r="I287" s="66">
        <v>0.22265778</v>
      </c>
      <c r="J287" s="32">
        <v>8.7397752000000004</v>
      </c>
      <c r="K287" s="54"/>
      <c r="L287" s="39">
        <f t="shared" si="77"/>
        <v>-1.5021193050896742</v>
      </c>
      <c r="M287" s="39">
        <f t="shared" si="78"/>
        <v>2.1678844685128595</v>
      </c>
      <c r="N287" s="10"/>
      <c r="Q287" s="9"/>
      <c r="R287" s="56"/>
      <c r="S287" s="56"/>
      <c r="U287" s="9"/>
      <c r="W287" s="51"/>
      <c r="X287" s="51"/>
      <c r="Z287" s="51"/>
      <c r="AA287" s="51"/>
      <c r="AC287" s="51"/>
      <c r="AD287" s="51"/>
      <c r="AI287" s="52"/>
      <c r="AJ287" s="52"/>
      <c r="AK287" s="53"/>
      <c r="AL287" s="53"/>
      <c r="AM287" s="53"/>
      <c r="AN287" s="53"/>
      <c r="AO287" s="53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</row>
    <row r="288" spans="1:60" s="11" customFormat="1">
      <c r="A288" s="6"/>
      <c r="B288" s="6"/>
      <c r="C288" s="7"/>
      <c r="D288" s="36"/>
      <c r="E288" s="36"/>
      <c r="F288" s="36"/>
      <c r="G288" s="36"/>
      <c r="H288" s="36"/>
      <c r="I288" s="55"/>
      <c r="J288" s="55"/>
      <c r="K288" s="9"/>
      <c r="L288" s="9"/>
      <c r="M288" s="9"/>
      <c r="N288" s="9"/>
      <c r="O288" s="9"/>
      <c r="P288" s="9"/>
      <c r="Q288" s="9"/>
      <c r="R288" s="56"/>
      <c r="S288" s="56"/>
      <c r="U288" s="9"/>
    </row>
    <row r="289" spans="1:60" s="11" customFormat="1">
      <c r="A289" s="26">
        <v>41</v>
      </c>
      <c r="B289" s="31">
        <v>43794</v>
      </c>
      <c r="C289" s="26" t="s">
        <v>0</v>
      </c>
      <c r="D289" s="32">
        <v>7.7685386000000002E-4</v>
      </c>
      <c r="E289" s="32">
        <v>6.5854939000000003E-3</v>
      </c>
      <c r="F289" s="32">
        <v>1.1182262E-3</v>
      </c>
      <c r="G289" s="32">
        <v>2.5439443999999999E-4</v>
      </c>
      <c r="H289" s="32"/>
      <c r="I289" s="66"/>
      <c r="J289" s="66"/>
      <c r="K289" s="9"/>
      <c r="L289" s="9"/>
      <c r="M289" s="9"/>
      <c r="N289" s="10"/>
      <c r="O289" s="9"/>
      <c r="P289" s="9"/>
      <c r="Q289" s="9"/>
      <c r="R289" s="64"/>
      <c r="S289" s="65"/>
      <c r="U289" s="9"/>
    </row>
    <row r="290" spans="1:60" s="11" customFormat="1">
      <c r="A290" s="26">
        <v>41</v>
      </c>
      <c r="B290" s="26"/>
      <c r="C290" s="7" t="s">
        <v>1</v>
      </c>
      <c r="D290" s="32">
        <v>4.4079281999999997</v>
      </c>
      <c r="E290" s="32">
        <v>38.681229000000002</v>
      </c>
      <c r="F290" s="32">
        <v>31.015774</v>
      </c>
      <c r="G290" s="32">
        <v>6.9199159000000003</v>
      </c>
      <c r="H290" s="32"/>
      <c r="I290" s="66">
        <v>0.22310961000000001</v>
      </c>
      <c r="J290" s="32">
        <v>8.7753785000000004</v>
      </c>
      <c r="K290" s="38"/>
      <c r="L290" s="39">
        <f>LN(I290)</f>
        <v>-1.5000921036170196</v>
      </c>
      <c r="M290" s="39">
        <f>LN(J290)</f>
        <v>2.1719499023248234</v>
      </c>
      <c r="N290" s="10"/>
      <c r="O290" s="40">
        <f t="array" ref="O290:P291">LINEST(L290:L294,M290:M294,TRUE,TRUE)</f>
        <v>0.50905531532942416</v>
      </c>
      <c r="P290" s="40">
        <v>-2.6057335928552239</v>
      </c>
      <c r="Q290" s="9"/>
      <c r="R290" s="41">
        <f>EXP(P290)*$R$4^O290</f>
        <v>0.21791638234906063</v>
      </c>
      <c r="S290" s="41">
        <f>R290*SQRT(P291^2+(LN($R$4))^2*O291^2+(O290/$R$4)^2*$S$4^2-2*LN($R$4)*AVERAGE(M290:M294)*O291^2)</f>
        <v>3.9444665144228301E-5</v>
      </c>
      <c r="U290" s="9"/>
      <c r="AL290" s="42"/>
      <c r="AM290" s="43"/>
      <c r="AN290" s="43"/>
      <c r="AO290" s="43"/>
      <c r="AQ290" s="44"/>
      <c r="AR290" s="45"/>
      <c r="AS290" s="45"/>
      <c r="AT290" s="45"/>
      <c r="AU290" s="45"/>
      <c r="AV290" s="45"/>
      <c r="AW290" s="45"/>
      <c r="AX290" s="45"/>
      <c r="AY290" s="45"/>
      <c r="AZ290" s="45"/>
    </row>
    <row r="291" spans="1:60" s="11" customFormat="1">
      <c r="A291" s="26">
        <v>41</v>
      </c>
      <c r="B291" s="26"/>
      <c r="C291" s="7" t="s">
        <v>2</v>
      </c>
      <c r="D291" s="32">
        <v>4.2948282999999998</v>
      </c>
      <c r="E291" s="32">
        <v>37.666136000000002</v>
      </c>
      <c r="F291" s="32">
        <v>31.109296000000001</v>
      </c>
      <c r="G291" s="32">
        <v>6.9386574000000003</v>
      </c>
      <c r="H291" s="32"/>
      <c r="I291" s="66">
        <v>0.22304131999999999</v>
      </c>
      <c r="J291" s="32">
        <v>8.7701153999999999</v>
      </c>
      <c r="K291" s="38"/>
      <c r="L291" s="39">
        <f t="shared" ref="L291:L294" si="79">LN(I291)</f>
        <v>-1.5003982332065438</v>
      </c>
      <c r="M291" s="39">
        <f t="shared" ref="M291:M294" si="80">LN(J291)</f>
        <v>2.1713499647923884</v>
      </c>
      <c r="N291" s="10"/>
      <c r="O291" s="40">
        <v>3.3597058599924741E-3</v>
      </c>
      <c r="P291" s="40">
        <v>7.2933579716029434E-3</v>
      </c>
      <c r="Q291" s="9"/>
      <c r="R291" s="56"/>
      <c r="S291" s="56"/>
      <c r="U291" s="9"/>
      <c r="W291" s="43"/>
      <c r="Z291" s="43"/>
      <c r="AC291" s="43"/>
    </row>
    <row r="292" spans="1:60" s="11" customFormat="1">
      <c r="A292" s="26">
        <v>41</v>
      </c>
      <c r="B292" s="26"/>
      <c r="C292" s="7" t="s">
        <v>3</v>
      </c>
      <c r="D292" s="32">
        <v>4.1553125</v>
      </c>
      <c r="E292" s="32">
        <v>36.414516999999996</v>
      </c>
      <c r="F292" s="32">
        <v>30.670169999999999</v>
      </c>
      <c r="G292" s="32">
        <v>6.8381075999999998</v>
      </c>
      <c r="H292" s="32"/>
      <c r="I292" s="66">
        <v>0.22295624</v>
      </c>
      <c r="J292" s="32">
        <v>8.7633655000000008</v>
      </c>
      <c r="K292" s="38"/>
      <c r="L292" s="39">
        <f t="shared" si="79"/>
        <v>-1.5007797599621251</v>
      </c>
      <c r="M292" s="39">
        <f t="shared" si="80"/>
        <v>2.1705800206641288</v>
      </c>
      <c r="N292" s="10"/>
      <c r="O292" s="47">
        <f>ABS(O291/O290)</f>
        <v>6.5998836645450075E-3</v>
      </c>
      <c r="P292" s="47">
        <f>ABS(P291/P290)</f>
        <v>2.7989653246214131E-3</v>
      </c>
      <c r="Q292" s="9"/>
      <c r="R292" s="56"/>
      <c r="S292" s="56"/>
      <c r="U292" s="9"/>
      <c r="W292" s="48"/>
      <c r="X292" s="48"/>
      <c r="Z292" s="48"/>
      <c r="AA292" s="48"/>
      <c r="AC292" s="48"/>
      <c r="AD292" s="48"/>
      <c r="AK292" s="48"/>
      <c r="AL292" s="48"/>
      <c r="AP292" s="49"/>
      <c r="AY292" s="43"/>
      <c r="AZ292" s="43"/>
    </row>
    <row r="293" spans="1:60" s="11" customFormat="1">
      <c r="A293" s="26">
        <v>41</v>
      </c>
      <c r="B293" s="26"/>
      <c r="C293" s="7" t="s">
        <v>4</v>
      </c>
      <c r="D293" s="32">
        <v>4.1780876999999998</v>
      </c>
      <c r="E293" s="32">
        <v>36.610923</v>
      </c>
      <c r="F293" s="32">
        <v>30.619910999999998</v>
      </c>
      <c r="G293" s="32">
        <v>6.8265257999999998</v>
      </c>
      <c r="H293" s="32"/>
      <c r="I293" s="66">
        <v>0.22294405</v>
      </c>
      <c r="J293" s="32">
        <v>8.7626036999999997</v>
      </c>
      <c r="K293" s="38"/>
      <c r="L293" s="39">
        <f t="shared" si="79"/>
        <v>-1.5008344358628878</v>
      </c>
      <c r="M293" s="39">
        <f t="shared" si="80"/>
        <v>2.1704930868127925</v>
      </c>
      <c r="N293" s="10"/>
      <c r="O293" s="50"/>
      <c r="P293" s="50"/>
      <c r="Q293" s="9"/>
      <c r="R293" s="56"/>
      <c r="S293" s="56"/>
      <c r="U293" s="9"/>
      <c r="W293" s="51"/>
      <c r="X293" s="51"/>
      <c r="Z293" s="51"/>
      <c r="AA293" s="51"/>
      <c r="AC293" s="51"/>
      <c r="AD293" s="51"/>
      <c r="AI293" s="52"/>
      <c r="AJ293" s="52"/>
      <c r="AK293" s="53"/>
      <c r="AL293" s="53"/>
      <c r="AM293" s="53"/>
      <c r="AN293" s="53"/>
      <c r="AO293" s="53"/>
    </row>
    <row r="294" spans="1:60" s="11" customFormat="1">
      <c r="A294" s="26">
        <v>41</v>
      </c>
      <c r="B294" s="26"/>
      <c r="C294" s="7" t="s">
        <v>5</v>
      </c>
      <c r="D294" s="32">
        <v>4.0044025999999997</v>
      </c>
      <c r="E294" s="32">
        <v>35.064261000000002</v>
      </c>
      <c r="F294" s="32">
        <v>29.870992999999999</v>
      </c>
      <c r="G294" s="32">
        <v>6.6571566000000004</v>
      </c>
      <c r="H294" s="32"/>
      <c r="I294" s="66">
        <v>0.22286364</v>
      </c>
      <c r="J294" s="32">
        <v>8.7564261000000005</v>
      </c>
      <c r="K294" s="54"/>
      <c r="L294" s="39">
        <f t="shared" si="79"/>
        <v>-1.5011951743726788</v>
      </c>
      <c r="M294" s="39">
        <f t="shared" si="80"/>
        <v>2.1697878422499861</v>
      </c>
      <c r="N294" s="10"/>
      <c r="Q294" s="9"/>
      <c r="R294" s="56"/>
      <c r="S294" s="56"/>
      <c r="U294" s="9"/>
      <c r="W294" s="51"/>
      <c r="X294" s="51"/>
      <c r="Z294" s="51"/>
      <c r="AA294" s="51"/>
      <c r="AC294" s="51"/>
      <c r="AD294" s="51"/>
      <c r="AI294" s="52"/>
      <c r="AJ294" s="52"/>
      <c r="AK294" s="53"/>
      <c r="AL294" s="53"/>
      <c r="AM294" s="53"/>
      <c r="AN294" s="53"/>
      <c r="AO294" s="53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</row>
    <row r="295" spans="1:60" s="11" customFormat="1">
      <c r="A295" s="26"/>
      <c r="B295" s="26"/>
      <c r="C295" s="7"/>
      <c r="D295" s="32"/>
      <c r="E295" s="32"/>
      <c r="F295" s="32"/>
      <c r="G295" s="32"/>
      <c r="H295" s="32"/>
      <c r="I295" s="66"/>
      <c r="J295" s="32"/>
      <c r="K295" s="54"/>
      <c r="L295" s="39"/>
      <c r="M295" s="39"/>
      <c r="N295" s="10"/>
      <c r="O295" s="9"/>
      <c r="P295" s="9"/>
      <c r="Q295" s="9"/>
      <c r="R295" s="56"/>
      <c r="S295" s="56"/>
      <c r="U295" s="9"/>
      <c r="W295" s="51"/>
      <c r="X295" s="51"/>
      <c r="Z295" s="51"/>
      <c r="AA295" s="51"/>
      <c r="AC295" s="51"/>
      <c r="AD295" s="51"/>
      <c r="AI295" s="52"/>
      <c r="AJ295" s="52"/>
      <c r="AK295" s="53"/>
      <c r="AL295" s="53"/>
      <c r="AM295" s="53"/>
      <c r="AN295" s="53"/>
      <c r="AO295" s="53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</row>
    <row r="296" spans="1:60" s="11" customFormat="1">
      <c r="A296" s="26">
        <v>42</v>
      </c>
      <c r="B296" s="31">
        <v>43794</v>
      </c>
      <c r="C296" s="26" t="s">
        <v>0</v>
      </c>
      <c r="D296" s="32">
        <v>7.7685386000000002E-4</v>
      </c>
      <c r="E296" s="32">
        <v>6.5854939000000003E-3</v>
      </c>
      <c r="F296" s="32">
        <v>1.1182262E-3</v>
      </c>
      <c r="G296" s="32">
        <v>2.5439443999999999E-4</v>
      </c>
      <c r="H296" s="32"/>
      <c r="I296" s="55"/>
      <c r="J296" s="55"/>
      <c r="K296" s="9"/>
      <c r="L296" s="9"/>
      <c r="M296" s="9"/>
      <c r="N296" s="9"/>
      <c r="O296" s="9"/>
      <c r="P296" s="9"/>
      <c r="Q296" s="9"/>
      <c r="R296" s="64"/>
      <c r="S296" s="65"/>
      <c r="U296" s="9"/>
    </row>
    <row r="297" spans="1:60" s="11" customFormat="1">
      <c r="A297" s="26">
        <v>42</v>
      </c>
      <c r="B297" s="26"/>
      <c r="C297" s="7" t="s">
        <v>1</v>
      </c>
      <c r="D297" s="32">
        <v>4.1955840000000002</v>
      </c>
      <c r="E297" s="32">
        <v>36.788592000000001</v>
      </c>
      <c r="F297" s="32">
        <v>30.357821000000001</v>
      </c>
      <c r="G297" s="32">
        <v>6.7703334999999996</v>
      </c>
      <c r="H297" s="32"/>
      <c r="I297" s="66">
        <v>0.22301774999999999</v>
      </c>
      <c r="J297" s="32">
        <v>8.7684078999999997</v>
      </c>
      <c r="K297" s="38"/>
      <c r="L297" s="39">
        <f>LN(I297)</f>
        <v>-1.5005039142770886</v>
      </c>
      <c r="M297" s="39">
        <f>LN(J297)</f>
        <v>2.1711552505651768</v>
      </c>
      <c r="N297" s="10"/>
      <c r="O297" s="40">
        <f t="array" ref="O297:P298">LINEST(L297:L301,M297:M301,TRUE,TRUE)</f>
        <v>0.49784202495219321</v>
      </c>
      <c r="P297" s="40">
        <v>-2.5813931861653803</v>
      </c>
      <c r="Q297" s="9"/>
      <c r="R297" s="41">
        <f>EXP(P297)*$R$4^O297</f>
        <v>0.21802635257271161</v>
      </c>
      <c r="S297" s="41">
        <f>R297*SQRT(P298^2+(LN($R$4))^2*O298^2+(O297/$R$4)^2*$S$4^2-2*LN($R$4)*AVERAGE(M297:M301)*O298^2)</f>
        <v>5.1585255040864135E-5</v>
      </c>
      <c r="U297" s="9"/>
      <c r="AL297" s="42"/>
      <c r="AM297" s="43"/>
      <c r="AN297" s="43"/>
      <c r="AO297" s="43"/>
      <c r="AQ297" s="44"/>
      <c r="AR297" s="45"/>
      <c r="AS297" s="45"/>
      <c r="AT297" s="45"/>
      <c r="AU297" s="45"/>
      <c r="AV297" s="45"/>
      <c r="AW297" s="45"/>
      <c r="AX297" s="45"/>
      <c r="AY297" s="45"/>
      <c r="AZ297" s="45"/>
    </row>
    <row r="298" spans="1:60" s="11" customFormat="1">
      <c r="A298" s="26">
        <v>42</v>
      </c>
      <c r="B298" s="26"/>
      <c r="C298" s="7" t="s">
        <v>2</v>
      </c>
      <c r="D298" s="32">
        <v>4.0201786000000004</v>
      </c>
      <c r="E298" s="32">
        <v>35.230680999999997</v>
      </c>
      <c r="F298" s="32">
        <v>29.582692999999999</v>
      </c>
      <c r="G298" s="32">
        <v>6.5956291</v>
      </c>
      <c r="H298" s="32"/>
      <c r="I298" s="66">
        <v>0.22295569000000001</v>
      </c>
      <c r="J298" s="32">
        <v>8.7634620999999999</v>
      </c>
      <c r="K298" s="38"/>
      <c r="L298" s="39">
        <f t="shared" ref="L298:L301" si="81">LN(I298)</f>
        <v>-1.5007822268169591</v>
      </c>
      <c r="M298" s="39">
        <f t="shared" ref="M298:M301" si="82">LN(J298)</f>
        <v>2.170591043765651</v>
      </c>
      <c r="N298" s="10"/>
      <c r="O298" s="40">
        <v>4.9161660863508609E-3</v>
      </c>
      <c r="P298" s="40">
        <v>1.0666121427826646E-2</v>
      </c>
      <c r="Q298" s="9"/>
      <c r="R298" s="56"/>
      <c r="S298" s="56"/>
      <c r="U298" s="9"/>
      <c r="W298" s="43"/>
      <c r="Z298" s="43"/>
      <c r="AC298" s="43"/>
    </row>
    <row r="299" spans="1:60" s="11" customFormat="1">
      <c r="A299" s="26">
        <v>42</v>
      </c>
      <c r="B299" s="26"/>
      <c r="C299" s="7" t="s">
        <v>3</v>
      </c>
      <c r="D299" s="32">
        <v>3.7409387000000001</v>
      </c>
      <c r="E299" s="32">
        <v>32.759866000000002</v>
      </c>
      <c r="F299" s="32">
        <v>28.014631999999999</v>
      </c>
      <c r="G299" s="32">
        <v>6.2437483</v>
      </c>
      <c r="H299" s="32"/>
      <c r="I299" s="66">
        <v>0.22287459000000001</v>
      </c>
      <c r="J299" s="32">
        <v>8.7571233999999993</v>
      </c>
      <c r="K299" s="38"/>
      <c r="L299" s="39">
        <f t="shared" si="81"/>
        <v>-1.5011460423967107</v>
      </c>
      <c r="M299" s="39">
        <f t="shared" si="82"/>
        <v>2.1698674720246776</v>
      </c>
      <c r="N299" s="10"/>
      <c r="O299" s="47">
        <f>ABS(O298/O297)</f>
        <v>9.8749519726120966E-3</v>
      </c>
      <c r="P299" s="47">
        <f>ABS(P298/P297)</f>
        <v>4.1319243751747111E-3</v>
      </c>
      <c r="Q299" s="9"/>
      <c r="R299" s="56"/>
      <c r="S299" s="56"/>
      <c r="U299" s="9"/>
      <c r="W299" s="48"/>
      <c r="X299" s="48"/>
      <c r="Z299" s="48"/>
      <c r="AA299" s="48"/>
      <c r="AC299" s="48"/>
      <c r="AD299" s="48"/>
      <c r="AK299" s="48"/>
      <c r="AL299" s="48"/>
      <c r="AP299" s="49"/>
      <c r="AY299" s="43"/>
      <c r="AZ299" s="43"/>
    </row>
    <row r="300" spans="1:60" s="11" customFormat="1">
      <c r="A300" s="26">
        <v>42</v>
      </c>
      <c r="B300" s="26"/>
      <c r="C300" s="7" t="s">
        <v>4</v>
      </c>
      <c r="D300" s="32">
        <v>3.4432265000000002</v>
      </c>
      <c r="E300" s="32">
        <v>30.118245999999999</v>
      </c>
      <c r="F300" s="32">
        <v>26.391434</v>
      </c>
      <c r="G300" s="32">
        <v>5.8787690000000001</v>
      </c>
      <c r="H300" s="32"/>
      <c r="I300" s="66">
        <v>0.22275286</v>
      </c>
      <c r="J300" s="32">
        <v>8.7470961999999997</v>
      </c>
      <c r="K300" s="38"/>
      <c r="L300" s="39">
        <f t="shared" si="81"/>
        <v>-1.5016923732074714</v>
      </c>
      <c r="M300" s="39">
        <f t="shared" si="82"/>
        <v>2.1687217824337162</v>
      </c>
      <c r="N300" s="10"/>
      <c r="O300" s="50"/>
      <c r="P300" s="50"/>
      <c r="Q300" s="9"/>
      <c r="R300" s="56"/>
      <c r="S300" s="56"/>
      <c r="U300" s="9"/>
      <c r="W300" s="51"/>
      <c r="X300" s="51"/>
      <c r="Z300" s="51"/>
      <c r="AA300" s="51"/>
      <c r="AC300" s="51"/>
      <c r="AD300" s="51"/>
      <c r="AI300" s="52"/>
      <c r="AJ300" s="52"/>
      <c r="AK300" s="53"/>
      <c r="AL300" s="53"/>
      <c r="AM300" s="53"/>
      <c r="AN300" s="53"/>
      <c r="AO300" s="53"/>
    </row>
    <row r="301" spans="1:60" s="11" customFormat="1">
      <c r="A301" s="26">
        <v>42</v>
      </c>
      <c r="B301" s="26"/>
      <c r="C301" s="7" t="s">
        <v>5</v>
      </c>
      <c r="D301" s="32">
        <v>2.8939002</v>
      </c>
      <c r="E301" s="32">
        <v>25.286622999999999</v>
      </c>
      <c r="F301" s="32">
        <v>22.528583999999999</v>
      </c>
      <c r="G301" s="32">
        <v>5.0155193999999996</v>
      </c>
      <c r="H301" s="32"/>
      <c r="I301" s="66">
        <v>0.22262908000000001</v>
      </c>
      <c r="J301" s="32">
        <v>8.7379029999999993</v>
      </c>
      <c r="K301" s="54"/>
      <c r="L301" s="39">
        <f t="shared" si="81"/>
        <v>-1.5022482107575383</v>
      </c>
      <c r="M301" s="39">
        <f t="shared" si="82"/>
        <v>2.1676702295291985</v>
      </c>
      <c r="N301" s="10"/>
      <c r="Q301" s="9"/>
      <c r="R301" s="56"/>
      <c r="S301" s="56"/>
      <c r="U301" s="9"/>
      <c r="W301" s="51"/>
      <c r="X301" s="51"/>
      <c r="Z301" s="51"/>
      <c r="AA301" s="51"/>
      <c r="AC301" s="51"/>
      <c r="AD301" s="51"/>
      <c r="AI301" s="52"/>
      <c r="AJ301" s="52"/>
      <c r="AK301" s="53"/>
      <c r="AL301" s="53"/>
      <c r="AM301" s="53"/>
      <c r="AN301" s="53"/>
      <c r="AO301" s="53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</row>
    <row r="302" spans="1:60" s="11" customFormat="1">
      <c r="A302" s="6"/>
      <c r="B302" s="6"/>
      <c r="C302" s="7"/>
      <c r="D302" s="36"/>
      <c r="E302" s="36"/>
      <c r="F302" s="36"/>
      <c r="G302" s="36"/>
      <c r="H302" s="36"/>
      <c r="I302" s="55"/>
      <c r="J302" s="55"/>
      <c r="K302" s="9"/>
      <c r="L302" s="9"/>
      <c r="M302" s="9"/>
      <c r="N302" s="9"/>
      <c r="O302" s="9"/>
      <c r="P302" s="9"/>
      <c r="Q302" s="9"/>
      <c r="R302" s="56"/>
      <c r="S302" s="56"/>
      <c r="U302" s="9"/>
    </row>
    <row r="303" spans="1:60" s="11" customFormat="1">
      <c r="A303" s="26">
        <v>43</v>
      </c>
      <c r="B303" s="31">
        <v>43794</v>
      </c>
      <c r="C303" s="26" t="s">
        <v>0</v>
      </c>
      <c r="D303" s="32">
        <v>7.7685386000000002E-4</v>
      </c>
      <c r="E303" s="32">
        <v>6.5854939000000003E-3</v>
      </c>
      <c r="F303" s="32">
        <v>1.1182262E-3</v>
      </c>
      <c r="G303" s="32">
        <v>2.5439443999999999E-4</v>
      </c>
      <c r="H303" s="32"/>
      <c r="I303" s="66"/>
      <c r="J303" s="66"/>
      <c r="K303" s="9"/>
      <c r="L303" s="9"/>
      <c r="M303" s="9"/>
      <c r="N303" s="10"/>
      <c r="O303" s="9"/>
      <c r="P303" s="9"/>
      <c r="Q303" s="9"/>
      <c r="R303" s="64"/>
      <c r="S303" s="65"/>
      <c r="U303" s="9"/>
    </row>
    <row r="304" spans="1:60" s="11" customFormat="1">
      <c r="A304" s="26">
        <v>43</v>
      </c>
      <c r="B304" s="26"/>
      <c r="C304" s="7" t="s">
        <v>1</v>
      </c>
      <c r="D304" s="32">
        <v>4.1385673000000001</v>
      </c>
      <c r="E304" s="32">
        <v>36.302101999999998</v>
      </c>
      <c r="F304" s="32">
        <v>29.928958999999999</v>
      </c>
      <c r="G304" s="32">
        <v>6.6760688999999998</v>
      </c>
      <c r="H304" s="32"/>
      <c r="I304" s="66">
        <v>0.22306386</v>
      </c>
      <c r="J304" s="32">
        <v>8.7716483000000007</v>
      </c>
      <c r="K304" s="38"/>
      <c r="L304" s="39">
        <f>LN(I304)</f>
        <v>-1.500297180804421</v>
      </c>
      <c r="M304" s="39">
        <f>LN(J304)</f>
        <v>2.1715247362726249</v>
      </c>
      <c r="N304" s="10"/>
      <c r="O304" s="40">
        <f t="array" ref="O304:P305">LINEST(L304:L308,M304:M308,TRUE,TRUE)</f>
        <v>0.50049139837557932</v>
      </c>
      <c r="P304" s="40">
        <v>-2.5871173299464694</v>
      </c>
      <c r="Q304" s="9"/>
      <c r="R304" s="41">
        <f>EXP(P304)*$R$4^O304</f>
        <v>0.21800620387777334</v>
      </c>
      <c r="S304" s="41">
        <f>R304*SQRT(P305^2+(LN($R$4))^2*O305^2+(O304/$R$4)^2*$S$4^2-2*LN($R$4)*AVERAGE(M304:M308)*O305^2)</f>
        <v>3.3734848788626785E-5</v>
      </c>
      <c r="U304" s="9"/>
      <c r="AL304" s="42"/>
      <c r="AM304" s="43"/>
      <c r="AN304" s="43"/>
      <c r="AO304" s="43"/>
      <c r="AQ304" s="44"/>
      <c r="AR304" s="45"/>
      <c r="AS304" s="45"/>
      <c r="AT304" s="45"/>
      <c r="AU304" s="45"/>
      <c r="AV304" s="45"/>
      <c r="AW304" s="45"/>
      <c r="AX304" s="45"/>
      <c r="AY304" s="45"/>
      <c r="AZ304" s="45"/>
    </row>
    <row r="305" spans="1:60" s="11" customFormat="1">
      <c r="A305" s="26">
        <v>43</v>
      </c>
      <c r="B305" s="26"/>
      <c r="C305" s="7" t="s">
        <v>2</v>
      </c>
      <c r="D305" s="32">
        <v>3.6903088999999998</v>
      </c>
      <c r="E305" s="32">
        <v>32.326959000000002</v>
      </c>
      <c r="F305" s="32">
        <v>27.693180000000002</v>
      </c>
      <c r="G305" s="32">
        <v>6.1733269000000002</v>
      </c>
      <c r="H305" s="32"/>
      <c r="I305" s="66">
        <v>0.22291873000000001</v>
      </c>
      <c r="J305" s="32">
        <v>8.7599628999999997</v>
      </c>
      <c r="K305" s="38"/>
      <c r="L305" s="39">
        <f t="shared" ref="L305:L308" si="83">LN(I305)</f>
        <v>-1.5009480134081012</v>
      </c>
      <c r="M305" s="39">
        <f t="shared" ref="M305:M308" si="84">LN(J305)</f>
        <v>2.1701916697795145</v>
      </c>
      <c r="N305" s="10"/>
      <c r="O305" s="40">
        <v>2.7719118479219602E-3</v>
      </c>
      <c r="P305" s="40">
        <v>6.0126330082936504E-3</v>
      </c>
      <c r="Q305" s="9"/>
      <c r="R305" s="56"/>
      <c r="S305" s="56"/>
      <c r="U305" s="9"/>
      <c r="W305" s="43"/>
      <c r="Z305" s="43"/>
      <c r="AC305" s="43"/>
    </row>
    <row r="306" spans="1:60" s="11" customFormat="1">
      <c r="A306" s="26">
        <v>43</v>
      </c>
      <c r="B306" s="26"/>
      <c r="C306" s="7" t="s">
        <v>3</v>
      </c>
      <c r="D306" s="32">
        <v>3.2761257000000001</v>
      </c>
      <c r="E306" s="32">
        <v>28.665362999999999</v>
      </c>
      <c r="F306" s="32">
        <v>25.094739000000001</v>
      </c>
      <c r="G306" s="32">
        <v>5.5908312999999996</v>
      </c>
      <c r="H306" s="32"/>
      <c r="I306" s="66">
        <v>0.22278892</v>
      </c>
      <c r="J306" s="32">
        <v>8.7497717999999995</v>
      </c>
      <c r="K306" s="38"/>
      <c r="L306" s="39">
        <f t="shared" si="83"/>
        <v>-1.5015305028657999</v>
      </c>
      <c r="M306" s="39">
        <f t="shared" si="84"/>
        <v>2.1690276200294338</v>
      </c>
      <c r="N306" s="10"/>
      <c r="O306" s="47">
        <f>ABS(O305/O304)</f>
        <v>5.5383805933900566E-3</v>
      </c>
      <c r="P306" s="47">
        <f>ABS(P305/P304)</f>
        <v>2.3240666121694831E-3</v>
      </c>
      <c r="Q306" s="9"/>
      <c r="R306" s="56"/>
      <c r="S306" s="56"/>
      <c r="U306" s="9"/>
      <c r="W306" s="48"/>
      <c r="X306" s="48"/>
      <c r="Z306" s="48"/>
      <c r="AA306" s="48"/>
      <c r="AC306" s="48"/>
      <c r="AD306" s="48"/>
      <c r="AK306" s="48"/>
      <c r="AL306" s="48"/>
      <c r="AP306" s="49"/>
      <c r="AY306" s="43"/>
      <c r="AZ306" s="43"/>
    </row>
    <row r="307" spans="1:60" s="11" customFormat="1">
      <c r="A307" s="26">
        <v>43</v>
      </c>
      <c r="B307" s="26"/>
      <c r="C307" s="7" t="s">
        <v>4</v>
      </c>
      <c r="D307" s="32">
        <v>2.9689717999999998</v>
      </c>
      <c r="E307" s="32">
        <v>25.950057999999999</v>
      </c>
      <c r="F307" s="32">
        <v>23.104438999999999</v>
      </c>
      <c r="G307" s="32">
        <v>5.1446453999999999</v>
      </c>
      <c r="H307" s="32"/>
      <c r="I307" s="66">
        <v>0.22266912999999999</v>
      </c>
      <c r="J307" s="32">
        <v>8.740418</v>
      </c>
      <c r="K307" s="38"/>
      <c r="L307" s="39">
        <f t="shared" si="83"/>
        <v>-1.5020683313005427</v>
      </c>
      <c r="M307" s="39">
        <f t="shared" si="84"/>
        <v>2.16795801461077</v>
      </c>
      <c r="N307" s="10"/>
      <c r="O307" s="50"/>
      <c r="P307" s="50"/>
      <c r="Q307" s="9"/>
      <c r="R307" s="56"/>
      <c r="S307" s="56"/>
      <c r="U307" s="9"/>
      <c r="W307" s="51"/>
      <c r="X307" s="51"/>
      <c r="Z307" s="51"/>
      <c r="AA307" s="51"/>
      <c r="AC307" s="51"/>
      <c r="AD307" s="51"/>
      <c r="AI307" s="52"/>
      <c r="AJ307" s="52"/>
      <c r="AK307" s="53"/>
      <c r="AL307" s="53"/>
      <c r="AM307" s="53"/>
      <c r="AN307" s="53"/>
      <c r="AO307" s="53"/>
    </row>
    <row r="308" spans="1:60" s="11" customFormat="1">
      <c r="A308" s="26">
        <v>43</v>
      </c>
      <c r="B308" s="26"/>
      <c r="C308" s="7" t="s">
        <v>5</v>
      </c>
      <c r="D308" s="32">
        <v>2.5536546000000002</v>
      </c>
      <c r="E308" s="32">
        <v>22.297241</v>
      </c>
      <c r="F308" s="32">
        <v>20.156027000000002</v>
      </c>
      <c r="G308" s="32">
        <v>4.4857699000000002</v>
      </c>
      <c r="H308" s="32"/>
      <c r="I308" s="66">
        <v>0.22255226</v>
      </c>
      <c r="J308" s="32">
        <v>8.7315027000000001</v>
      </c>
      <c r="K308" s="54"/>
      <c r="L308" s="39">
        <f t="shared" si="83"/>
        <v>-1.502593328550492</v>
      </c>
      <c r="M308" s="39">
        <f t="shared" si="84"/>
        <v>2.1669374856229342</v>
      </c>
      <c r="N308" s="10"/>
      <c r="Q308" s="9"/>
      <c r="R308" s="56"/>
      <c r="S308" s="56"/>
      <c r="U308" s="9"/>
      <c r="W308" s="51"/>
      <c r="X308" s="51"/>
      <c r="Z308" s="51"/>
      <c r="AA308" s="51"/>
      <c r="AC308" s="51"/>
      <c r="AD308" s="51"/>
      <c r="AI308" s="52"/>
      <c r="AJ308" s="52"/>
      <c r="AK308" s="53"/>
      <c r="AL308" s="53"/>
      <c r="AM308" s="53"/>
      <c r="AN308" s="53"/>
      <c r="AO308" s="53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</row>
    <row r="309" spans="1:60" s="11" customFormat="1">
      <c r="A309" s="6"/>
      <c r="B309" s="6"/>
      <c r="C309" s="7"/>
      <c r="D309" s="36"/>
      <c r="E309" s="36"/>
      <c r="F309" s="36"/>
      <c r="G309" s="36"/>
      <c r="H309" s="36"/>
      <c r="I309" s="55"/>
      <c r="J309" s="55"/>
      <c r="K309" s="9"/>
      <c r="L309" s="9"/>
      <c r="M309" s="9"/>
      <c r="N309" s="9"/>
      <c r="O309" s="9"/>
      <c r="P309" s="9"/>
      <c r="Q309" s="9"/>
      <c r="R309" s="56"/>
      <c r="S309" s="56"/>
      <c r="U309" s="9"/>
    </row>
    <row r="310" spans="1:60" s="11" customFormat="1">
      <c r="A310" s="26">
        <v>44</v>
      </c>
      <c r="B310" s="31">
        <v>43794</v>
      </c>
      <c r="C310" s="26" t="s">
        <v>0</v>
      </c>
      <c r="D310" s="32">
        <v>7.7685386000000002E-4</v>
      </c>
      <c r="E310" s="32">
        <v>6.5854939000000003E-3</v>
      </c>
      <c r="F310" s="32">
        <v>1.1182262E-3</v>
      </c>
      <c r="G310" s="32">
        <v>2.5439443999999999E-4</v>
      </c>
      <c r="H310" s="32"/>
      <c r="I310" s="66"/>
      <c r="J310" s="66"/>
      <c r="K310" s="9"/>
      <c r="L310" s="9"/>
      <c r="M310" s="9"/>
      <c r="N310" s="10"/>
      <c r="O310" s="9"/>
      <c r="P310" s="9"/>
      <c r="Q310" s="9"/>
      <c r="R310" s="64"/>
      <c r="S310" s="65"/>
      <c r="U310" s="9"/>
    </row>
    <row r="311" spans="1:60" s="11" customFormat="1">
      <c r="A311" s="26">
        <v>44</v>
      </c>
      <c r="B311" s="26"/>
      <c r="C311" s="7" t="s">
        <v>1</v>
      </c>
      <c r="D311" s="32">
        <v>4.0150829999999997</v>
      </c>
      <c r="E311" s="32">
        <v>35.207780999999997</v>
      </c>
      <c r="F311" s="32">
        <v>29.565048000000001</v>
      </c>
      <c r="G311" s="32">
        <v>6.5939927999999997</v>
      </c>
      <c r="H311" s="32"/>
      <c r="I311" s="66">
        <v>0.22303343</v>
      </c>
      <c r="J311" s="32">
        <v>8.7688810999999998</v>
      </c>
      <c r="K311" s="38"/>
      <c r="L311" s="39">
        <f>LN(I311)</f>
        <v>-1.5004336084435452</v>
      </c>
      <c r="M311" s="39">
        <f>LN(J311)</f>
        <v>2.1712092155765439</v>
      </c>
      <c r="N311" s="10"/>
      <c r="O311" s="40">
        <f t="array" ref="O311:P312">LINEST(L311:L315,M311:M315,TRUE,TRUE)</f>
        <v>0.50576240934562344</v>
      </c>
      <c r="P311" s="40">
        <v>-2.5985394497083583</v>
      </c>
      <c r="Q311" s="9"/>
      <c r="R311" s="41">
        <f>EXP(P311)*$R$4^O311</f>
        <v>0.21795876512043427</v>
      </c>
      <c r="S311" s="41">
        <f>R311*SQRT(P312^2+(LN($R$4))^2*O312^2+(O311/$R$4)^2*$S$4^2-2*LN($R$4)*AVERAGE(M311:M315)*O312^2)</f>
        <v>4.0334989000381757E-5</v>
      </c>
      <c r="U311" s="9"/>
      <c r="AL311" s="42"/>
      <c r="AM311" s="43"/>
      <c r="AN311" s="43"/>
      <c r="AO311" s="43"/>
      <c r="AQ311" s="44"/>
      <c r="AR311" s="45"/>
      <c r="AS311" s="45"/>
      <c r="AT311" s="45"/>
      <c r="AU311" s="45"/>
      <c r="AV311" s="45"/>
      <c r="AW311" s="45"/>
      <c r="AX311" s="45"/>
      <c r="AY311" s="45"/>
      <c r="AZ311" s="45"/>
    </row>
    <row r="312" spans="1:60" s="11" customFormat="1">
      <c r="A312" s="26">
        <v>44</v>
      </c>
      <c r="B312" s="26"/>
      <c r="C312" s="7" t="s">
        <v>2</v>
      </c>
      <c r="D312" s="32">
        <v>3.74959</v>
      </c>
      <c r="E312" s="32">
        <v>32.846204999999998</v>
      </c>
      <c r="F312" s="32">
        <v>28.188089999999999</v>
      </c>
      <c r="G312" s="32">
        <v>6.2837347000000001</v>
      </c>
      <c r="H312" s="32"/>
      <c r="I312" s="66">
        <v>0.22292165</v>
      </c>
      <c r="J312" s="32">
        <v>8.7599473999999997</v>
      </c>
      <c r="K312" s="38"/>
      <c r="L312" s="39">
        <f t="shared" ref="L312:L315" si="85">LN(I312)</f>
        <v>-1.5009349145497159</v>
      </c>
      <c r="M312" s="39">
        <f t="shared" ref="M312:M315" si="86">LN(J312)</f>
        <v>2.1701899003640626</v>
      </c>
      <c r="N312" s="10"/>
      <c r="O312" s="40">
        <v>3.6156303034022602E-3</v>
      </c>
      <c r="P312" s="40">
        <v>7.8425039732671776E-3</v>
      </c>
      <c r="Q312" s="9"/>
      <c r="R312" s="56"/>
      <c r="S312" s="56"/>
      <c r="U312" s="9"/>
      <c r="W312" s="43"/>
      <c r="Z312" s="43"/>
      <c r="AC312" s="43"/>
    </row>
    <row r="313" spans="1:60" s="11" customFormat="1">
      <c r="A313" s="26">
        <v>44</v>
      </c>
      <c r="B313" s="26"/>
      <c r="C313" s="7" t="s">
        <v>3</v>
      </c>
      <c r="D313" s="32">
        <v>3.3725960000000001</v>
      </c>
      <c r="E313" s="32">
        <v>29.511683000000001</v>
      </c>
      <c r="F313" s="32">
        <v>25.833572</v>
      </c>
      <c r="G313" s="32">
        <v>5.7557229000000003</v>
      </c>
      <c r="H313" s="32"/>
      <c r="I313" s="66">
        <v>0.22280016</v>
      </c>
      <c r="J313" s="32">
        <v>8.7504345000000008</v>
      </c>
      <c r="K313" s="38"/>
      <c r="L313" s="39">
        <f t="shared" si="85"/>
        <v>-1.5014800527964114</v>
      </c>
      <c r="M313" s="39">
        <f t="shared" si="86"/>
        <v>2.1691033562795052</v>
      </c>
      <c r="N313" s="10"/>
      <c r="O313" s="47">
        <f>ABS(O312/O311)</f>
        <v>7.1488711628060969E-3</v>
      </c>
      <c r="P313" s="47">
        <f>ABS(P312/P311)</f>
        <v>3.0180430680578525E-3</v>
      </c>
      <c r="Q313" s="9"/>
      <c r="R313" s="56"/>
      <c r="S313" s="56"/>
      <c r="U313" s="9"/>
      <c r="W313" s="48"/>
      <c r="X313" s="48"/>
      <c r="Z313" s="48"/>
      <c r="AA313" s="48"/>
      <c r="AC313" s="48"/>
      <c r="AD313" s="48"/>
      <c r="AK313" s="48"/>
      <c r="AL313" s="48"/>
      <c r="AP313" s="49"/>
      <c r="AY313" s="43"/>
      <c r="AZ313" s="43"/>
    </row>
    <row r="314" spans="1:60" s="11" customFormat="1">
      <c r="A314" s="26">
        <v>44</v>
      </c>
      <c r="B314" s="26"/>
      <c r="C314" s="7" t="s">
        <v>4</v>
      </c>
      <c r="D314" s="32">
        <v>2.9417632999999999</v>
      </c>
      <c r="E314" s="32">
        <v>25.71161</v>
      </c>
      <c r="F314" s="32">
        <v>22.920477999999999</v>
      </c>
      <c r="G314" s="32">
        <v>5.1036767000000003</v>
      </c>
      <c r="H314" s="32"/>
      <c r="I314" s="66">
        <v>0.22266888000000001</v>
      </c>
      <c r="J314" s="32">
        <v>8.7402049000000002</v>
      </c>
      <c r="K314" s="38"/>
      <c r="L314" s="39">
        <f t="shared" si="85"/>
        <v>-1.5020694540432431</v>
      </c>
      <c r="M314" s="39">
        <f t="shared" si="86"/>
        <v>2.1679336333285661</v>
      </c>
      <c r="N314" s="10"/>
      <c r="O314" s="50"/>
      <c r="P314" s="50"/>
      <c r="Q314" s="9"/>
      <c r="R314" s="56"/>
      <c r="S314" s="56"/>
      <c r="U314" s="9"/>
      <c r="W314" s="51"/>
      <c r="X314" s="51"/>
      <c r="Z314" s="51"/>
      <c r="AA314" s="51"/>
      <c r="AC314" s="51"/>
      <c r="AD314" s="51"/>
      <c r="AI314" s="52"/>
      <c r="AJ314" s="52"/>
      <c r="AK314" s="53"/>
      <c r="AL314" s="53"/>
      <c r="AM314" s="53"/>
      <c r="AN314" s="53"/>
      <c r="AO314" s="53"/>
    </row>
    <row r="315" spans="1:60" s="11" customFormat="1">
      <c r="A315" s="26">
        <v>44</v>
      </c>
      <c r="B315" s="26"/>
      <c r="C315" s="7" t="s">
        <v>5</v>
      </c>
      <c r="D315" s="32">
        <v>2.5439463999999998</v>
      </c>
      <c r="E315" s="32">
        <v>22.210332000000001</v>
      </c>
      <c r="F315" s="32">
        <v>20.110433</v>
      </c>
      <c r="G315" s="32">
        <v>4.4753867999999999</v>
      </c>
      <c r="H315" s="32"/>
      <c r="I315" s="66">
        <v>0.22254051</v>
      </c>
      <c r="J315" s="32">
        <v>8.7306536000000001</v>
      </c>
      <c r="K315" s="54"/>
      <c r="L315" s="39">
        <f t="shared" si="85"/>
        <v>-1.5026461265323723</v>
      </c>
      <c r="M315" s="39">
        <f t="shared" si="86"/>
        <v>2.1668402353193539</v>
      </c>
      <c r="N315" s="10"/>
      <c r="Q315" s="9"/>
      <c r="R315" s="56"/>
      <c r="S315" s="56"/>
      <c r="U315" s="9"/>
      <c r="W315" s="51"/>
      <c r="X315" s="51"/>
      <c r="Z315" s="51"/>
      <c r="AA315" s="51"/>
      <c r="AC315" s="51"/>
      <c r="AD315" s="51"/>
      <c r="AI315" s="52"/>
      <c r="AJ315" s="52"/>
      <c r="AK315" s="53"/>
      <c r="AL315" s="53"/>
      <c r="AM315" s="53"/>
      <c r="AN315" s="53"/>
      <c r="AO315" s="53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</row>
    <row r="316" spans="1:60" s="11" customFormat="1">
      <c r="A316" s="6"/>
      <c r="B316" s="6"/>
      <c r="C316" s="7"/>
      <c r="D316" s="36"/>
      <c r="E316" s="36"/>
      <c r="F316" s="36"/>
      <c r="G316" s="36"/>
      <c r="H316" s="36"/>
      <c r="I316" s="55"/>
      <c r="J316" s="55"/>
      <c r="K316" s="9"/>
      <c r="L316" s="9"/>
      <c r="M316" s="9"/>
      <c r="N316" s="9"/>
      <c r="O316" s="9"/>
      <c r="P316" s="9"/>
      <c r="Q316" s="9"/>
      <c r="R316" s="56"/>
      <c r="S316" s="56"/>
      <c r="U316" s="9"/>
    </row>
    <row r="317" spans="1:60" s="11" customFormat="1">
      <c r="A317" s="26">
        <v>45</v>
      </c>
      <c r="B317" s="31">
        <v>43794</v>
      </c>
      <c r="C317" s="26" t="s">
        <v>0</v>
      </c>
      <c r="D317" s="32">
        <v>7.7685386000000002E-4</v>
      </c>
      <c r="E317" s="32">
        <v>6.5854939000000003E-3</v>
      </c>
      <c r="F317" s="32">
        <v>1.1182262E-3</v>
      </c>
      <c r="G317" s="32">
        <v>2.5439443999999999E-4</v>
      </c>
      <c r="H317" s="32"/>
      <c r="I317" s="66"/>
      <c r="J317" s="66"/>
      <c r="K317" s="9"/>
      <c r="L317" s="9"/>
      <c r="M317" s="9"/>
      <c r="N317" s="10"/>
      <c r="O317" s="9"/>
      <c r="P317" s="9"/>
      <c r="Q317" s="9"/>
      <c r="R317" s="64"/>
      <c r="S317" s="65"/>
      <c r="U317" s="9"/>
    </row>
    <row r="318" spans="1:60" s="11" customFormat="1">
      <c r="A318" s="26">
        <v>45</v>
      </c>
      <c r="B318" s="26"/>
      <c r="C318" s="7" t="s">
        <v>1</v>
      </c>
      <c r="D318" s="32">
        <v>3.9996353999999998</v>
      </c>
      <c r="E318" s="32">
        <v>35.069682</v>
      </c>
      <c r="F318" s="32">
        <v>29.547021000000001</v>
      </c>
      <c r="G318" s="32">
        <v>6.5896705000000004</v>
      </c>
      <c r="H318" s="32"/>
      <c r="I318" s="66">
        <v>0.2230232</v>
      </c>
      <c r="J318" s="32">
        <v>8.7682186000000009</v>
      </c>
      <c r="K318" s="38"/>
      <c r="L318" s="39">
        <f>LN(I318)</f>
        <v>-1.5004794770589351</v>
      </c>
      <c r="M318" s="39">
        <f>LN(J318)</f>
        <v>2.1711336614642165</v>
      </c>
      <c r="N318" s="10"/>
      <c r="O318" s="40">
        <f t="array" ref="O318:P319">LINEST(L318:L322,M318:M322,TRUE,TRUE)</f>
        <v>0.50440510220702284</v>
      </c>
      <c r="P318" s="40">
        <v>-2.5955939274499675</v>
      </c>
      <c r="Q318" s="9"/>
      <c r="R318" s="41">
        <f>EXP(P318)*$R$4^O318</f>
        <v>0.21797191254232159</v>
      </c>
      <c r="S318" s="41">
        <f>R318*SQRT(P319^2+(LN($R$4))^2*O319^2+(O318/$R$4)^2*$S$4^2-2*LN($R$4)*AVERAGE(M318:M322)*O319^2)</f>
        <v>5.0833113273702666E-5</v>
      </c>
      <c r="U318" s="9"/>
      <c r="AL318" s="42"/>
      <c r="AM318" s="43"/>
      <c r="AN318" s="43"/>
      <c r="AO318" s="43"/>
      <c r="AQ318" s="44"/>
      <c r="AR318" s="45"/>
      <c r="AS318" s="45"/>
      <c r="AT318" s="45"/>
      <c r="AU318" s="45"/>
      <c r="AV318" s="45"/>
      <c r="AW318" s="45"/>
      <c r="AX318" s="45"/>
      <c r="AY318" s="45"/>
      <c r="AZ318" s="45"/>
    </row>
    <row r="319" spans="1:60" s="11" customFormat="1">
      <c r="A319" s="26">
        <v>45</v>
      </c>
      <c r="B319" s="26"/>
      <c r="C319" s="7" t="s">
        <v>2</v>
      </c>
      <c r="D319" s="32">
        <v>3.6789394999999998</v>
      </c>
      <c r="E319" s="32">
        <v>32.225670000000001</v>
      </c>
      <c r="F319" s="32">
        <v>27.714569999999998</v>
      </c>
      <c r="G319" s="32">
        <v>6.1780638999999997</v>
      </c>
      <c r="H319" s="32"/>
      <c r="I319" s="66">
        <v>0.22291758</v>
      </c>
      <c r="J319" s="32">
        <v>8.7595019999999995</v>
      </c>
      <c r="K319" s="38"/>
      <c r="L319" s="39">
        <f t="shared" ref="L319:L322" si="87">LN(I319)</f>
        <v>-1.5009531722521623</v>
      </c>
      <c r="M319" s="39">
        <f t="shared" ref="M319:M322" si="88">LN(J319)</f>
        <v>2.1701390540172478</v>
      </c>
      <c r="N319" s="10"/>
      <c r="O319" s="40">
        <v>4.883745559680238E-3</v>
      </c>
      <c r="P319" s="40">
        <v>1.0592861132824493E-2</v>
      </c>
      <c r="Q319" s="9"/>
      <c r="R319" s="56"/>
      <c r="S319" s="56"/>
      <c r="U319" s="9"/>
      <c r="W319" s="43"/>
      <c r="Z319" s="43"/>
      <c r="AC319" s="43"/>
    </row>
    <row r="320" spans="1:60" s="11" customFormat="1">
      <c r="A320" s="26">
        <v>45</v>
      </c>
      <c r="B320" s="26"/>
      <c r="C320" s="7" t="s">
        <v>3</v>
      </c>
      <c r="D320" s="32">
        <v>3.2742588000000001</v>
      </c>
      <c r="E320" s="32">
        <v>28.648426000000001</v>
      </c>
      <c r="F320" s="32">
        <v>25.140205999999999</v>
      </c>
      <c r="G320" s="32">
        <v>5.6009995999999997</v>
      </c>
      <c r="H320" s="32"/>
      <c r="I320" s="66">
        <v>0.22279038000000001</v>
      </c>
      <c r="J320" s="32">
        <v>8.7495867999999994</v>
      </c>
      <c r="K320" s="38"/>
      <c r="L320" s="39">
        <f t="shared" si="87"/>
        <v>-1.5015239495990749</v>
      </c>
      <c r="M320" s="39">
        <f t="shared" si="88"/>
        <v>2.169006476397346</v>
      </c>
      <c r="N320" s="10"/>
      <c r="O320" s="47">
        <f>ABS(O319/O318)</f>
        <v>9.6821890546138923E-3</v>
      </c>
      <c r="P320" s="47">
        <f>ABS(P319/P318)</f>
        <v>4.0810933562444472E-3</v>
      </c>
      <c r="Q320" s="9"/>
      <c r="R320" s="56"/>
      <c r="S320" s="56"/>
      <c r="U320" s="9"/>
      <c r="W320" s="48"/>
      <c r="X320" s="48"/>
      <c r="Z320" s="48"/>
      <c r="AA320" s="48"/>
      <c r="AC320" s="48"/>
      <c r="AD320" s="48"/>
      <c r="AK320" s="48"/>
      <c r="AL320" s="48"/>
      <c r="AP320" s="49"/>
      <c r="AY320" s="43"/>
      <c r="AZ320" s="43"/>
    </row>
    <row r="321" spans="1:60" s="11" customFormat="1">
      <c r="A321" s="26">
        <v>45</v>
      </c>
      <c r="B321" s="26"/>
      <c r="C321" s="7" t="s">
        <v>4</v>
      </c>
      <c r="D321" s="32">
        <v>2.8515440999999999</v>
      </c>
      <c r="E321" s="32">
        <v>24.920248000000001</v>
      </c>
      <c r="F321" s="32">
        <v>22.270156</v>
      </c>
      <c r="G321" s="32">
        <v>4.9585866999999997</v>
      </c>
      <c r="H321" s="32"/>
      <c r="I321" s="66">
        <v>0.22265610999999999</v>
      </c>
      <c r="J321" s="32">
        <v>8.7392106999999992</v>
      </c>
      <c r="K321" s="38"/>
      <c r="L321" s="39">
        <f t="shared" si="87"/>
        <v>-1.5021268054171399</v>
      </c>
      <c r="M321" s="39">
        <f t="shared" si="88"/>
        <v>2.1678198766648626</v>
      </c>
      <c r="N321" s="10"/>
      <c r="O321" s="50"/>
      <c r="P321" s="50"/>
      <c r="Q321" s="9"/>
      <c r="R321" s="56"/>
      <c r="S321" s="56"/>
      <c r="U321" s="9"/>
      <c r="W321" s="51"/>
      <c r="X321" s="51"/>
      <c r="Z321" s="51"/>
      <c r="AA321" s="51"/>
      <c r="AC321" s="51"/>
      <c r="AD321" s="51"/>
      <c r="AI321" s="52"/>
      <c r="AJ321" s="52"/>
      <c r="AK321" s="53"/>
      <c r="AL321" s="53"/>
      <c r="AM321" s="53"/>
      <c r="AN321" s="53"/>
      <c r="AO321" s="53"/>
    </row>
    <row r="322" spans="1:60" s="11" customFormat="1">
      <c r="A322" s="26">
        <v>45</v>
      </c>
      <c r="B322" s="26"/>
      <c r="C322" s="7" t="s">
        <v>5</v>
      </c>
      <c r="D322" s="32">
        <v>2.5453964999999998</v>
      </c>
      <c r="E322" s="32">
        <v>22.224664000000001</v>
      </c>
      <c r="F322" s="32">
        <v>20.108885000000001</v>
      </c>
      <c r="G322" s="32">
        <v>4.4752251000000003</v>
      </c>
      <c r="H322" s="32"/>
      <c r="I322" s="66">
        <v>0.22254956000000001</v>
      </c>
      <c r="J322" s="32">
        <v>8.7313123000000008</v>
      </c>
      <c r="K322" s="54"/>
      <c r="L322" s="39">
        <f t="shared" si="87"/>
        <v>-1.5026054606060295</v>
      </c>
      <c r="M322" s="39">
        <f t="shared" si="88"/>
        <v>2.1669156792875857</v>
      </c>
      <c r="N322" s="10"/>
      <c r="Q322" s="9"/>
      <c r="R322" s="56"/>
      <c r="S322" s="56"/>
      <c r="U322" s="9"/>
      <c r="W322" s="51"/>
      <c r="X322" s="51"/>
      <c r="Z322" s="51"/>
      <c r="AA322" s="51"/>
      <c r="AC322" s="51"/>
      <c r="AD322" s="51"/>
      <c r="AI322" s="52"/>
      <c r="AJ322" s="52"/>
      <c r="AK322" s="53"/>
      <c r="AL322" s="53"/>
      <c r="AM322" s="53"/>
      <c r="AN322" s="53"/>
      <c r="AO322" s="53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</row>
    <row r="323" spans="1:60" s="11" customFormat="1">
      <c r="A323" s="6"/>
      <c r="B323" s="6"/>
      <c r="C323" s="7"/>
      <c r="D323" s="36"/>
      <c r="E323" s="36"/>
      <c r="F323" s="36"/>
      <c r="G323" s="36"/>
      <c r="H323" s="36"/>
      <c r="I323" s="55"/>
      <c r="J323" s="55"/>
      <c r="K323" s="9"/>
      <c r="L323" s="9"/>
      <c r="M323" s="9"/>
      <c r="N323" s="9"/>
      <c r="O323" s="9"/>
      <c r="P323" s="9"/>
      <c r="Q323" s="9"/>
      <c r="R323" s="56"/>
      <c r="S323" s="56"/>
      <c r="U323" s="9"/>
    </row>
    <row r="324" spans="1:60" s="11" customFormat="1">
      <c r="A324" s="26">
        <v>46</v>
      </c>
      <c r="B324" s="31">
        <v>43794</v>
      </c>
      <c r="C324" s="26" t="s">
        <v>0</v>
      </c>
      <c r="D324" s="32">
        <v>7.7685386000000002E-4</v>
      </c>
      <c r="E324" s="32">
        <v>6.5854939000000003E-3</v>
      </c>
      <c r="F324" s="32">
        <v>1.1182262E-3</v>
      </c>
      <c r="G324" s="32">
        <v>2.5439443999999999E-4</v>
      </c>
      <c r="H324" s="32"/>
      <c r="I324" s="66"/>
      <c r="J324" s="66"/>
      <c r="K324" s="9"/>
      <c r="L324" s="9"/>
      <c r="M324" s="9"/>
      <c r="N324" s="10"/>
      <c r="O324" s="9"/>
      <c r="P324" s="9"/>
      <c r="Q324" s="9"/>
      <c r="R324" s="64"/>
      <c r="S324" s="65"/>
      <c r="U324" s="9"/>
    </row>
    <row r="325" spans="1:60" s="11" customFormat="1">
      <c r="A325" s="26">
        <v>46</v>
      </c>
      <c r="B325" s="26"/>
      <c r="C325" s="7" t="s">
        <v>1</v>
      </c>
      <c r="D325" s="32">
        <v>3.9588722999999999</v>
      </c>
      <c r="E325" s="32">
        <v>34.712015000000001</v>
      </c>
      <c r="F325" s="32">
        <v>29.293192999999999</v>
      </c>
      <c r="G325" s="32">
        <v>6.5331314000000003</v>
      </c>
      <c r="H325" s="32"/>
      <c r="I325" s="66">
        <v>0.22302562000000001</v>
      </c>
      <c r="J325" s="32">
        <v>8.7681564999999999</v>
      </c>
      <c r="K325" s="38"/>
      <c r="L325" s="39">
        <f>LN(I325)</f>
        <v>-1.5004686262287501</v>
      </c>
      <c r="M325" s="39">
        <f>LN(J325)</f>
        <v>2.1711265790427188</v>
      </c>
      <c r="N325" s="10"/>
      <c r="O325" s="40">
        <f t="array" ref="O325:P326">LINEST(L325:L329,M325:M329,TRUE,TRUE)</f>
        <v>0.50874467849490623</v>
      </c>
      <c r="P325" s="40">
        <v>-2.6050047433902268</v>
      </c>
      <c r="Q325" s="9"/>
      <c r="R325" s="41">
        <f>EXP(P325)*$R$4^O325</f>
        <v>0.21793131761369591</v>
      </c>
      <c r="S325" s="41">
        <f>R325*SQRT(P326^2+(LN($R$4))^2*O326^2+(O325/$R$4)^2*$S$4^2-2*LN($R$4)*AVERAGE(M325:M329)*O326^2)</f>
        <v>5.1715734144519572E-5</v>
      </c>
      <c r="U325" s="9"/>
      <c r="AL325" s="42"/>
      <c r="AM325" s="43"/>
      <c r="AN325" s="43"/>
      <c r="AO325" s="43"/>
      <c r="AQ325" s="44"/>
      <c r="AR325" s="45"/>
      <c r="AS325" s="45"/>
      <c r="AT325" s="45"/>
      <c r="AU325" s="45"/>
      <c r="AV325" s="45"/>
      <c r="AW325" s="45"/>
      <c r="AX325" s="45"/>
      <c r="AY325" s="45"/>
      <c r="AZ325" s="45"/>
    </row>
    <row r="326" spans="1:60" s="11" customFormat="1">
      <c r="A326" s="26">
        <v>46</v>
      </c>
      <c r="B326" s="26"/>
      <c r="C326" s="7" t="s">
        <v>2</v>
      </c>
      <c r="D326" s="32">
        <v>3.6764123999999998</v>
      </c>
      <c r="E326" s="32">
        <v>32.205168</v>
      </c>
      <c r="F326" s="32">
        <v>27.720547</v>
      </c>
      <c r="G326" s="32">
        <v>6.1795489999999997</v>
      </c>
      <c r="H326" s="32"/>
      <c r="I326" s="66">
        <v>0.22292308999999999</v>
      </c>
      <c r="J326" s="32">
        <v>8.7599450999999995</v>
      </c>
      <c r="K326" s="38"/>
      <c r="L326" s="39">
        <f t="shared" ref="L326:L329" si="89">LN(I326)</f>
        <v>-1.5009284549019022</v>
      </c>
      <c r="M326" s="39">
        <f t="shared" ref="M326:M329" si="90">LN(J326)</f>
        <v>2.170189637805374</v>
      </c>
      <c r="N326" s="10"/>
      <c r="O326" s="40">
        <v>4.9807323262524156E-3</v>
      </c>
      <c r="P326" s="40">
        <v>1.0803130991225344E-2</v>
      </c>
      <c r="Q326" s="9"/>
      <c r="R326" s="56"/>
      <c r="S326" s="56"/>
      <c r="U326" s="9"/>
      <c r="W326" s="43"/>
      <c r="Z326" s="43"/>
      <c r="AC326" s="43"/>
    </row>
    <row r="327" spans="1:60" s="11" customFormat="1">
      <c r="A327" s="26">
        <v>46</v>
      </c>
      <c r="B327" s="26"/>
      <c r="C327" s="7" t="s">
        <v>3</v>
      </c>
      <c r="D327" s="32">
        <v>3.3306863999999998</v>
      </c>
      <c r="E327" s="32">
        <v>29.143639</v>
      </c>
      <c r="F327" s="32">
        <v>25.565465</v>
      </c>
      <c r="G327" s="32">
        <v>5.6959019</v>
      </c>
      <c r="H327" s="32"/>
      <c r="I327" s="66">
        <v>0.22279673999999999</v>
      </c>
      <c r="J327" s="32">
        <v>8.7500388000000004</v>
      </c>
      <c r="K327" s="38"/>
      <c r="L327" s="39">
        <f t="shared" si="89"/>
        <v>-1.5014954029929684</v>
      </c>
      <c r="M327" s="39">
        <f t="shared" si="90"/>
        <v>2.1690581346454061</v>
      </c>
      <c r="N327" s="10"/>
      <c r="O327" s="47">
        <f>ABS(O326/O325)</f>
        <v>9.7902396561427314E-3</v>
      </c>
      <c r="P327" s="47">
        <f>ABS(P326/P325)</f>
        <v>4.1470676852456874E-3</v>
      </c>
      <c r="Q327" s="9"/>
      <c r="R327" s="56"/>
      <c r="S327" s="56"/>
      <c r="U327" s="9"/>
      <c r="W327" s="48"/>
      <c r="X327" s="48"/>
      <c r="Z327" s="48"/>
      <c r="AA327" s="48"/>
      <c r="AC327" s="48"/>
      <c r="AD327" s="48"/>
      <c r="AK327" s="48"/>
      <c r="AL327" s="48"/>
      <c r="AP327" s="49"/>
      <c r="AY327" s="43"/>
      <c r="AZ327" s="43"/>
    </row>
    <row r="328" spans="1:60" s="11" customFormat="1">
      <c r="A328" s="26">
        <v>46</v>
      </c>
      <c r="B328" s="26"/>
      <c r="C328" s="7" t="s">
        <v>4</v>
      </c>
      <c r="D328" s="32">
        <v>2.8801161</v>
      </c>
      <c r="E328" s="32">
        <v>25.168298</v>
      </c>
      <c r="F328" s="32">
        <v>22.513463999999999</v>
      </c>
      <c r="G328" s="32">
        <v>5.0126144000000004</v>
      </c>
      <c r="H328" s="32"/>
      <c r="I328" s="66">
        <v>0.22264962999999999</v>
      </c>
      <c r="J328" s="32">
        <v>8.7386402000000007</v>
      </c>
      <c r="K328" s="38"/>
      <c r="L328" s="39">
        <f t="shared" si="89"/>
        <v>-1.5021559090168395</v>
      </c>
      <c r="M328" s="39">
        <f t="shared" si="90"/>
        <v>2.1677545940390446</v>
      </c>
      <c r="N328" s="10"/>
      <c r="O328" s="50"/>
      <c r="P328" s="50"/>
      <c r="Q328" s="9"/>
      <c r="R328" s="56"/>
      <c r="S328" s="56"/>
      <c r="U328" s="9"/>
      <c r="W328" s="51"/>
      <c r="X328" s="51"/>
      <c r="Z328" s="51"/>
      <c r="AA328" s="51"/>
      <c r="AC328" s="51"/>
      <c r="AD328" s="51"/>
      <c r="AI328" s="52"/>
      <c r="AJ328" s="52"/>
      <c r="AK328" s="53"/>
      <c r="AL328" s="53"/>
      <c r="AM328" s="53"/>
      <c r="AN328" s="53"/>
      <c r="AO328" s="53"/>
    </row>
    <row r="329" spans="1:60" s="11" customFormat="1">
      <c r="A329" s="26">
        <v>46</v>
      </c>
      <c r="B329" s="26"/>
      <c r="C329" s="7" t="s">
        <v>5</v>
      </c>
      <c r="D329" s="32">
        <v>2.427476</v>
      </c>
      <c r="E329" s="32">
        <v>21.192409999999999</v>
      </c>
      <c r="F329" s="32">
        <v>19.222563999999998</v>
      </c>
      <c r="G329" s="32">
        <v>4.2776538999999998</v>
      </c>
      <c r="H329" s="32"/>
      <c r="I329" s="66">
        <v>0.22253291</v>
      </c>
      <c r="J329" s="32">
        <v>8.7302192000000005</v>
      </c>
      <c r="K329" s="54"/>
      <c r="L329" s="39">
        <f t="shared" si="89"/>
        <v>-1.5026802782011048</v>
      </c>
      <c r="M329" s="39">
        <f t="shared" si="90"/>
        <v>2.1667904783564502</v>
      </c>
      <c r="N329" s="10"/>
      <c r="Q329" s="9"/>
      <c r="R329" s="56"/>
      <c r="S329" s="56"/>
      <c r="U329" s="9"/>
      <c r="W329" s="51"/>
      <c r="X329" s="51"/>
      <c r="Z329" s="51"/>
      <c r="AA329" s="51"/>
      <c r="AC329" s="51"/>
      <c r="AD329" s="51"/>
      <c r="AI329" s="52"/>
      <c r="AJ329" s="52"/>
      <c r="AK329" s="53"/>
      <c r="AL329" s="53"/>
      <c r="AM329" s="53"/>
      <c r="AN329" s="53"/>
      <c r="AO329" s="53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</row>
    <row r="330" spans="1:60" s="11" customFormat="1">
      <c r="A330" s="6"/>
      <c r="B330" s="6"/>
      <c r="C330" s="7"/>
      <c r="D330" s="36"/>
      <c r="E330" s="36"/>
      <c r="F330" s="36"/>
      <c r="G330" s="36"/>
      <c r="H330" s="36"/>
      <c r="I330" s="55"/>
      <c r="J330" s="55"/>
      <c r="K330" s="9"/>
      <c r="L330" s="9"/>
      <c r="M330" s="9"/>
      <c r="N330" s="9"/>
      <c r="O330" s="9"/>
      <c r="P330" s="9"/>
      <c r="Q330" s="9"/>
      <c r="R330" s="56"/>
      <c r="S330" s="56"/>
      <c r="U330" s="9"/>
    </row>
    <row r="331" spans="1:60" s="11" customFormat="1">
      <c r="A331" s="26">
        <v>47</v>
      </c>
      <c r="B331" s="31">
        <v>43794</v>
      </c>
      <c r="C331" s="26" t="s">
        <v>0</v>
      </c>
      <c r="D331" s="32">
        <v>7.7685386000000002E-4</v>
      </c>
      <c r="E331" s="32">
        <v>6.5854939000000003E-3</v>
      </c>
      <c r="F331" s="32">
        <v>1.1182262E-3</v>
      </c>
      <c r="G331" s="32">
        <v>2.5439443999999999E-4</v>
      </c>
      <c r="H331" s="32"/>
      <c r="I331" s="66"/>
      <c r="J331" s="66"/>
      <c r="K331" s="9"/>
      <c r="L331" s="9"/>
      <c r="M331" s="9"/>
      <c r="N331" s="10"/>
      <c r="O331" s="9"/>
      <c r="P331" s="9"/>
      <c r="Q331" s="9"/>
      <c r="R331" s="64"/>
      <c r="S331" s="65"/>
      <c r="U331" s="9"/>
    </row>
    <row r="332" spans="1:60" s="11" customFormat="1">
      <c r="A332" s="26">
        <v>47</v>
      </c>
      <c r="B332" s="26"/>
      <c r="C332" s="7" t="s">
        <v>1</v>
      </c>
      <c r="D332" s="32">
        <v>3.8997191999999998</v>
      </c>
      <c r="E332" s="32">
        <v>34.194299000000001</v>
      </c>
      <c r="F332" s="32">
        <v>28.879249999999999</v>
      </c>
      <c r="G332" s="32">
        <v>6.4408552999999999</v>
      </c>
      <c r="H332" s="32"/>
      <c r="I332" s="66">
        <v>0.22302715000000001</v>
      </c>
      <c r="J332" s="32">
        <v>8.7684014999999995</v>
      </c>
      <c r="K332" s="38"/>
      <c r="L332" s="39">
        <f>LN(I332)</f>
        <v>-1.5004617660538877</v>
      </c>
      <c r="M332" s="39">
        <f>LN(J332)</f>
        <v>2.171154520671859</v>
      </c>
      <c r="N332" s="10"/>
      <c r="O332" s="40">
        <f t="array" ref="O332:P333">LINEST(L332:L336,M332:M336,TRUE,TRUE)</f>
        <v>0.51230188822340939</v>
      </c>
      <c r="P332" s="40">
        <v>-2.612735449107773</v>
      </c>
      <c r="Q332" s="9"/>
      <c r="R332" s="41">
        <f>EXP(P332)*$R$4^O332</f>
        <v>0.21789444481004264</v>
      </c>
      <c r="S332" s="41">
        <f>R332*SQRT(P333^2+(LN($R$4))^2*O333^2+(O332/$R$4)^2*$S$4^2-2*LN($R$4)*AVERAGE(M332:M336)*O333^2)</f>
        <v>5.6434129030036908E-5</v>
      </c>
      <c r="U332" s="9"/>
      <c r="AL332" s="42"/>
      <c r="AM332" s="43"/>
      <c r="AN332" s="43"/>
      <c r="AO332" s="43"/>
      <c r="AQ332" s="44"/>
      <c r="AR332" s="45"/>
      <c r="AS332" s="45"/>
      <c r="AT332" s="45"/>
      <c r="AU332" s="45"/>
      <c r="AV332" s="45"/>
      <c r="AW332" s="45"/>
      <c r="AX332" s="45"/>
      <c r="AY332" s="45"/>
      <c r="AZ332" s="45"/>
    </row>
    <row r="333" spans="1:60" s="11" customFormat="1">
      <c r="A333" s="26">
        <v>47</v>
      </c>
      <c r="B333" s="26"/>
      <c r="C333" s="7" t="s">
        <v>2</v>
      </c>
      <c r="D333" s="32">
        <v>3.5894745000000001</v>
      </c>
      <c r="E333" s="32">
        <v>31.440705999999999</v>
      </c>
      <c r="F333" s="32">
        <v>27.109825000000001</v>
      </c>
      <c r="G333" s="32">
        <v>6.0430346999999998</v>
      </c>
      <c r="H333" s="32"/>
      <c r="I333" s="66">
        <v>0.22290942</v>
      </c>
      <c r="J333" s="32">
        <v>8.7591432000000005</v>
      </c>
      <c r="K333" s="38"/>
      <c r="L333" s="39">
        <f t="shared" ref="L333:L336" si="91">LN(I333)</f>
        <v>-1.5009897783796553</v>
      </c>
      <c r="M333" s="39">
        <f t="shared" ref="M333:M336" si="92">LN(J333)</f>
        <v>2.1700980919455861</v>
      </c>
      <c r="N333" s="10"/>
      <c r="O333" s="40">
        <v>5.5229722536354999E-3</v>
      </c>
      <c r="P333" s="40">
        <v>1.1979111463371009E-2</v>
      </c>
      <c r="Q333" s="9"/>
      <c r="R333" s="56"/>
      <c r="S333" s="56"/>
      <c r="U333" s="9"/>
      <c r="W333" s="43"/>
      <c r="Z333" s="43"/>
      <c r="AC333" s="43"/>
    </row>
    <row r="334" spans="1:60" s="11" customFormat="1">
      <c r="A334" s="26">
        <v>47</v>
      </c>
      <c r="B334" s="26"/>
      <c r="C334" s="7" t="s">
        <v>3</v>
      </c>
      <c r="D334" s="32">
        <v>3.2558693000000001</v>
      </c>
      <c r="E334" s="32">
        <v>28.486454999999999</v>
      </c>
      <c r="F334" s="32">
        <v>25.028465000000001</v>
      </c>
      <c r="G334" s="32">
        <v>5.5759606000000002</v>
      </c>
      <c r="H334" s="32"/>
      <c r="I334" s="66">
        <v>0.22278476</v>
      </c>
      <c r="J334" s="32">
        <v>8.7492619999999999</v>
      </c>
      <c r="K334" s="38"/>
      <c r="L334" s="39">
        <f t="shared" si="91"/>
        <v>-1.5015491754229406</v>
      </c>
      <c r="M334" s="39">
        <f t="shared" si="92"/>
        <v>2.1689693539553212</v>
      </c>
      <c r="N334" s="10"/>
      <c r="O334" s="47">
        <f>ABS(O333/O332)</f>
        <v>1.0780698608760526E-2</v>
      </c>
      <c r="P334" s="47">
        <f>ABS(P333/P332)</f>
        <v>4.5848926141610598E-3</v>
      </c>
      <c r="Q334" s="9"/>
      <c r="R334" s="56"/>
      <c r="S334" s="56"/>
      <c r="U334" s="9"/>
      <c r="W334" s="48"/>
      <c r="X334" s="48"/>
      <c r="Z334" s="48"/>
      <c r="AA334" s="48"/>
      <c r="AC334" s="48"/>
      <c r="AD334" s="48"/>
      <c r="AK334" s="48"/>
      <c r="AL334" s="48"/>
      <c r="AP334" s="49"/>
      <c r="AY334" s="43"/>
      <c r="AZ334" s="43"/>
    </row>
    <row r="335" spans="1:60" s="11" customFormat="1">
      <c r="A335" s="26">
        <v>47</v>
      </c>
      <c r="B335" s="26"/>
      <c r="C335" s="7" t="s">
        <v>4</v>
      </c>
      <c r="D335" s="32">
        <v>2.7660550000000002</v>
      </c>
      <c r="E335" s="32">
        <v>24.172383</v>
      </c>
      <c r="F335" s="32">
        <v>21.626642</v>
      </c>
      <c r="G335" s="32">
        <v>4.8151434000000002</v>
      </c>
      <c r="H335" s="32"/>
      <c r="I335" s="66">
        <v>0.22264871</v>
      </c>
      <c r="J335" s="32">
        <v>8.7389340000000004</v>
      </c>
      <c r="K335" s="38"/>
      <c r="L335" s="39">
        <f t="shared" si="91"/>
        <v>-1.5021600410780549</v>
      </c>
      <c r="M335" s="39">
        <f t="shared" si="92"/>
        <v>2.1677882142653604</v>
      </c>
      <c r="N335" s="10"/>
      <c r="O335" s="50"/>
      <c r="P335" s="50"/>
      <c r="Q335" s="9"/>
      <c r="R335" s="56"/>
      <c r="S335" s="56"/>
      <c r="U335" s="9"/>
      <c r="W335" s="51"/>
      <c r="X335" s="51"/>
      <c r="Z335" s="51"/>
      <c r="AA335" s="51"/>
      <c r="AC335" s="51"/>
      <c r="AD335" s="51"/>
      <c r="AI335" s="52"/>
      <c r="AJ335" s="52"/>
      <c r="AK335" s="53"/>
      <c r="AL335" s="53"/>
      <c r="AM335" s="53"/>
      <c r="AN335" s="53"/>
      <c r="AO335" s="53"/>
    </row>
    <row r="336" spans="1:60" s="11" customFormat="1">
      <c r="A336" s="26">
        <v>47</v>
      </c>
      <c r="B336" s="26"/>
      <c r="C336" s="7" t="s">
        <v>5</v>
      </c>
      <c r="D336" s="32">
        <v>2.4309276</v>
      </c>
      <c r="E336" s="32">
        <v>21.222576</v>
      </c>
      <c r="F336" s="32">
        <v>19.244517999999999</v>
      </c>
      <c r="G336" s="32">
        <v>4.2824397999999997</v>
      </c>
      <c r="H336" s="32"/>
      <c r="I336" s="66">
        <v>0.22252767000000001</v>
      </c>
      <c r="J336" s="32">
        <v>8.7302329000000007</v>
      </c>
      <c r="K336" s="54"/>
      <c r="L336" s="39">
        <f t="shared" si="91"/>
        <v>-1.5027038255572882</v>
      </c>
      <c r="M336" s="39">
        <f t="shared" si="92"/>
        <v>2.1667920476170766</v>
      </c>
      <c r="N336" s="10"/>
      <c r="Q336" s="9"/>
      <c r="R336" s="56"/>
      <c r="S336" s="56"/>
      <c r="U336" s="9"/>
      <c r="W336" s="51"/>
      <c r="X336" s="51"/>
      <c r="Z336" s="51"/>
      <c r="AA336" s="51"/>
      <c r="AC336" s="51"/>
      <c r="AD336" s="51"/>
      <c r="AI336" s="52"/>
      <c r="AJ336" s="52"/>
      <c r="AK336" s="53"/>
      <c r="AL336" s="53"/>
      <c r="AM336" s="53"/>
      <c r="AN336" s="53"/>
      <c r="AO336" s="53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</row>
    <row r="337" spans="1:60" s="11" customFormat="1">
      <c r="A337" s="6"/>
      <c r="B337" s="6"/>
      <c r="C337" s="7"/>
      <c r="D337" s="36"/>
      <c r="E337" s="36"/>
      <c r="F337" s="36"/>
      <c r="G337" s="36"/>
      <c r="H337" s="36"/>
      <c r="I337" s="55"/>
      <c r="J337" s="55"/>
      <c r="K337" s="9"/>
      <c r="L337" s="9"/>
      <c r="M337" s="9"/>
      <c r="N337" s="9"/>
      <c r="O337" s="9"/>
      <c r="P337" s="9"/>
      <c r="Q337" s="9"/>
      <c r="R337" s="56"/>
      <c r="S337" s="56"/>
      <c r="U337" s="9"/>
    </row>
    <row r="338" spans="1:60" s="11" customFormat="1">
      <c r="A338" s="26">
        <v>48</v>
      </c>
      <c r="B338" s="31">
        <v>43794</v>
      </c>
      <c r="C338" s="26" t="s">
        <v>0</v>
      </c>
      <c r="D338" s="32">
        <v>7.7685386000000002E-4</v>
      </c>
      <c r="E338" s="32">
        <v>6.5854939000000003E-3</v>
      </c>
      <c r="F338" s="32">
        <v>1.1182262E-3</v>
      </c>
      <c r="G338" s="32">
        <v>2.5439443999999999E-4</v>
      </c>
      <c r="H338" s="32"/>
      <c r="I338" s="66"/>
      <c r="J338" s="66"/>
      <c r="K338" s="9"/>
      <c r="L338" s="9"/>
      <c r="M338" s="9"/>
      <c r="N338" s="10"/>
      <c r="O338" s="9"/>
      <c r="P338" s="9"/>
      <c r="Q338" s="9"/>
      <c r="R338" s="64"/>
      <c r="S338" s="65"/>
      <c r="U338" s="9"/>
    </row>
    <row r="339" spans="1:60" s="11" customFormat="1">
      <c r="A339" s="26">
        <v>48</v>
      </c>
      <c r="B339" s="26"/>
      <c r="C339" s="7" t="s">
        <v>1</v>
      </c>
      <c r="D339" s="32">
        <v>4.1890691999999996</v>
      </c>
      <c r="E339" s="32">
        <v>36.685848999999997</v>
      </c>
      <c r="F339" s="32">
        <v>31.250101999999998</v>
      </c>
      <c r="G339" s="32">
        <v>6.9653308999999997</v>
      </c>
      <c r="H339" s="32"/>
      <c r="I339" s="66">
        <v>0.2228899</v>
      </c>
      <c r="J339" s="32">
        <v>8.7575204000000006</v>
      </c>
      <c r="K339" s="38"/>
      <c r="L339" s="39">
        <f>LN(I339)</f>
        <v>-1.5010773514159375</v>
      </c>
      <c r="M339" s="39">
        <f>LN(J339)</f>
        <v>2.1699128055187074</v>
      </c>
      <c r="N339" s="10"/>
      <c r="O339" s="40">
        <f t="array" ref="O339:P340">LINEST(L339:L343,M339:M343,TRUE,TRUE)</f>
        <v>0.50064950362671579</v>
      </c>
      <c r="P339" s="40">
        <v>-2.5874342863347159</v>
      </c>
      <c r="Q339" s="9"/>
      <c r="R339" s="41">
        <f>EXP(P339)*$R$4^O339</f>
        <v>0.21801037330872167</v>
      </c>
      <c r="S339" s="41">
        <f>R339*SQRT(P340^2+(LN($R$4))^2*O340^2+(O339/$R$4)^2*$S$4^2-2*LN($R$4)*AVERAGE(M339:M343)*O340^2)</f>
        <v>4.5298343932971322E-5</v>
      </c>
      <c r="U339" s="9"/>
      <c r="AL339" s="42"/>
      <c r="AM339" s="43"/>
      <c r="AN339" s="43"/>
      <c r="AO339" s="43"/>
      <c r="AQ339" s="44"/>
      <c r="AR339" s="45"/>
      <c r="AS339" s="45"/>
      <c r="AT339" s="45"/>
      <c r="AU339" s="45"/>
      <c r="AV339" s="45"/>
      <c r="AW339" s="45"/>
      <c r="AX339" s="45"/>
      <c r="AY339" s="45"/>
      <c r="AZ339" s="45"/>
    </row>
    <row r="340" spans="1:60" s="11" customFormat="1">
      <c r="A340" s="26">
        <v>48</v>
      </c>
      <c r="B340" s="26"/>
      <c r="C340" s="7" t="s">
        <v>2</v>
      </c>
      <c r="D340" s="32">
        <v>3.8013981999999999</v>
      </c>
      <c r="E340" s="32">
        <v>33.256039000000001</v>
      </c>
      <c r="F340" s="32">
        <v>28.776938000000001</v>
      </c>
      <c r="G340" s="32">
        <v>6.4107636000000001</v>
      </c>
      <c r="H340" s="32"/>
      <c r="I340" s="66">
        <v>0.22277437</v>
      </c>
      <c r="J340" s="32">
        <v>8.7483675999999999</v>
      </c>
      <c r="K340" s="38"/>
      <c r="L340" s="39">
        <f t="shared" ref="L340:L343" si="93">LN(I340)</f>
        <v>-1.5015958134527883</v>
      </c>
      <c r="M340" s="39">
        <f t="shared" ref="M340:M343" si="94">LN(J340)</f>
        <v>2.1688671229650414</v>
      </c>
      <c r="N340" s="10"/>
      <c r="O340" s="40">
        <v>4.3648645580273608E-3</v>
      </c>
      <c r="P340" s="40">
        <v>9.4618832938099372E-3</v>
      </c>
      <c r="Q340" s="9"/>
      <c r="R340" s="56"/>
      <c r="S340" s="56"/>
      <c r="U340" s="9"/>
      <c r="W340" s="43"/>
      <c r="Z340" s="43"/>
      <c r="AC340" s="43"/>
    </row>
    <row r="341" spans="1:60" s="11" customFormat="1">
      <c r="A341" s="26">
        <v>48</v>
      </c>
      <c r="B341" s="26"/>
      <c r="C341" s="7" t="s">
        <v>3</v>
      </c>
      <c r="D341" s="32">
        <v>3.4572992</v>
      </c>
      <c r="E341" s="32">
        <v>30.214213000000001</v>
      </c>
      <c r="F341" s="32">
        <v>26.512635</v>
      </c>
      <c r="G341" s="32">
        <v>5.9033677000000004</v>
      </c>
      <c r="H341" s="32"/>
      <c r="I341" s="66">
        <v>0.22266240000000001</v>
      </c>
      <c r="J341" s="32">
        <v>8.7392540000000007</v>
      </c>
      <c r="K341" s="38"/>
      <c r="L341" s="39">
        <f t="shared" si="93"/>
        <v>-1.5020985559738349</v>
      </c>
      <c r="M341" s="39">
        <f t="shared" si="94"/>
        <v>2.1678248313334496</v>
      </c>
      <c r="N341" s="10"/>
      <c r="O341" s="47">
        <f>ABS(O340/O339)</f>
        <v>8.7184038462201352E-3</v>
      </c>
      <c r="P341" s="47">
        <f>ABS(P340/P339)</f>
        <v>3.6568593621032074E-3</v>
      </c>
      <c r="Q341" s="9"/>
      <c r="R341" s="56"/>
      <c r="S341" s="56"/>
      <c r="U341" s="9"/>
      <c r="W341" s="48"/>
      <c r="X341" s="48"/>
      <c r="Z341" s="48"/>
      <c r="AA341" s="48"/>
      <c r="AC341" s="48"/>
      <c r="AD341" s="48"/>
      <c r="AK341" s="48"/>
      <c r="AL341" s="48"/>
      <c r="AP341" s="49"/>
      <c r="AY341" s="43"/>
      <c r="AZ341" s="43"/>
    </row>
    <row r="342" spans="1:60" s="11" customFormat="1">
      <c r="A342" s="26">
        <v>48</v>
      </c>
      <c r="B342" s="26"/>
      <c r="C342" s="7" t="s">
        <v>4</v>
      </c>
      <c r="D342" s="32">
        <v>3.0189382</v>
      </c>
      <c r="E342" s="32">
        <v>26.352876999999999</v>
      </c>
      <c r="F342" s="32">
        <v>23.471088999999999</v>
      </c>
      <c r="G342" s="32">
        <v>5.2231000999999999</v>
      </c>
      <c r="H342" s="32"/>
      <c r="I342" s="66">
        <v>0.22253336000000001</v>
      </c>
      <c r="J342" s="32">
        <v>8.7291881999999994</v>
      </c>
      <c r="K342" s="38"/>
      <c r="L342" s="39">
        <f t="shared" si="93"/>
        <v>-1.5026782560303389</v>
      </c>
      <c r="M342" s="39">
        <f t="shared" si="94"/>
        <v>2.1666723758369799</v>
      </c>
      <c r="N342" s="10"/>
      <c r="O342" s="50"/>
      <c r="P342" s="50"/>
      <c r="Q342" s="9"/>
      <c r="R342" s="56"/>
      <c r="S342" s="56"/>
      <c r="U342" s="9"/>
      <c r="W342" s="51"/>
      <c r="X342" s="51"/>
      <c r="Z342" s="51"/>
      <c r="AA342" s="51"/>
      <c r="AC342" s="51"/>
      <c r="AD342" s="51"/>
      <c r="AI342" s="52"/>
      <c r="AJ342" s="52"/>
      <c r="AK342" s="53"/>
      <c r="AL342" s="53"/>
      <c r="AM342" s="53"/>
      <c r="AN342" s="53"/>
      <c r="AO342" s="53"/>
    </row>
    <row r="343" spans="1:60" s="11" customFormat="1">
      <c r="A343" s="26">
        <v>48</v>
      </c>
      <c r="B343" s="26"/>
      <c r="C343" s="7" t="s">
        <v>5</v>
      </c>
      <c r="D343" s="32">
        <v>2.5220699</v>
      </c>
      <c r="E343" s="32">
        <v>21.987864999999999</v>
      </c>
      <c r="F343" s="32">
        <v>19.894456999999999</v>
      </c>
      <c r="G343" s="32">
        <v>4.4242615000000001</v>
      </c>
      <c r="H343" s="32"/>
      <c r="I343" s="66">
        <v>0.22238663</v>
      </c>
      <c r="J343" s="32">
        <v>8.7181806000000002</v>
      </c>
      <c r="K343" s="54"/>
      <c r="L343" s="39">
        <f t="shared" si="93"/>
        <v>-1.5033378353192781</v>
      </c>
      <c r="M343" s="39">
        <f t="shared" si="94"/>
        <v>2.1654105693621282</v>
      </c>
      <c r="N343" s="10"/>
      <c r="Q343" s="9"/>
      <c r="R343" s="56"/>
      <c r="S343" s="56"/>
      <c r="U343" s="9"/>
      <c r="W343" s="51"/>
      <c r="X343" s="51"/>
      <c r="Z343" s="51"/>
      <c r="AA343" s="51"/>
      <c r="AC343" s="51"/>
      <c r="AD343" s="51"/>
      <c r="AI343" s="52"/>
      <c r="AJ343" s="52"/>
      <c r="AK343" s="53"/>
      <c r="AL343" s="53"/>
      <c r="AM343" s="53"/>
      <c r="AN343" s="53"/>
      <c r="AO343" s="53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</row>
    <row r="344" spans="1:60" s="11" customFormat="1">
      <c r="A344" s="6"/>
      <c r="B344" s="6"/>
      <c r="C344" s="7"/>
      <c r="D344" s="36"/>
      <c r="E344" s="36"/>
      <c r="F344" s="36"/>
      <c r="G344" s="36"/>
      <c r="H344" s="36"/>
      <c r="I344" s="55"/>
      <c r="J344" s="55"/>
      <c r="K344" s="9"/>
      <c r="L344" s="9"/>
      <c r="M344" s="9"/>
      <c r="N344" s="9"/>
      <c r="O344" s="9"/>
      <c r="P344" s="9"/>
      <c r="Q344" s="9"/>
      <c r="R344" s="56"/>
      <c r="S344" s="56"/>
      <c r="U344" s="9"/>
    </row>
    <row r="345" spans="1:60" s="11" customFormat="1">
      <c r="A345" s="26">
        <v>49</v>
      </c>
      <c r="B345" s="31">
        <v>43795</v>
      </c>
      <c r="C345" s="26" t="s">
        <v>0</v>
      </c>
      <c r="D345" s="32">
        <v>1.0030308000000001E-3</v>
      </c>
      <c r="E345" s="32">
        <v>9.0144999999999999E-3</v>
      </c>
      <c r="F345" s="32">
        <v>6.7860219000000005E-4</v>
      </c>
      <c r="G345" s="32">
        <v>1.4626126000000001E-4</v>
      </c>
      <c r="H345" s="32"/>
      <c r="I345" s="66"/>
      <c r="J345" s="66"/>
      <c r="K345" s="9"/>
      <c r="L345" s="9"/>
      <c r="M345" s="9"/>
      <c r="N345" s="10"/>
      <c r="O345" s="9"/>
      <c r="P345" s="9"/>
      <c r="Q345" s="9"/>
      <c r="R345" s="64"/>
      <c r="S345" s="65"/>
      <c r="U345" s="9"/>
    </row>
    <row r="346" spans="1:60" s="11" customFormat="1">
      <c r="A346" s="26">
        <v>49</v>
      </c>
      <c r="B346" s="26"/>
      <c r="C346" s="7" t="s">
        <v>1</v>
      </c>
      <c r="D346" s="32">
        <v>4.4711825000000003</v>
      </c>
      <c r="E346" s="32">
        <v>39.295721999999998</v>
      </c>
      <c r="F346" s="32">
        <v>25.348354</v>
      </c>
      <c r="G346" s="32">
        <v>5.6606449999999997</v>
      </c>
      <c r="H346" s="32"/>
      <c r="I346" s="66">
        <v>0.22331423</v>
      </c>
      <c r="J346" s="32">
        <v>8.7886713000000007</v>
      </c>
      <c r="K346" s="38"/>
      <c r="L346" s="39">
        <f>LN(I346)</f>
        <v>-1.4991753962371925</v>
      </c>
      <c r="M346" s="39">
        <f>LN(J346)</f>
        <v>2.1734635398616433</v>
      </c>
      <c r="N346" s="10"/>
      <c r="O346" s="40">
        <f t="array" ref="O346:P347">LINEST(L346:L350,M346:M350,TRUE,TRUE)</f>
        <v>0.50310496586679432</v>
      </c>
      <c r="P346" s="40">
        <v>-2.5926317500195766</v>
      </c>
      <c r="Q346" s="9"/>
      <c r="R346" s="41">
        <f>EXP(P346)*$R$4^O346</f>
        <v>0.21801518447430243</v>
      </c>
      <c r="S346" s="41">
        <f>R346*SQRT(P347^2+(LN($R$4))^2*O347^2+(O346/$R$4)^2*$S$4^2-2*LN($R$4)*AVERAGE(M346:M350)*O347^2)</f>
        <v>5.4549483966325304E-5</v>
      </c>
      <c r="U346" s="9"/>
      <c r="AL346" s="42"/>
      <c r="AM346" s="43"/>
      <c r="AN346" s="43"/>
      <c r="AO346" s="43"/>
      <c r="AQ346" s="44"/>
      <c r="AR346" s="45"/>
      <c r="AS346" s="45"/>
      <c r="AT346" s="45"/>
      <c r="AU346" s="45"/>
      <c r="AV346" s="45"/>
      <c r="AW346" s="45"/>
      <c r="AX346" s="45"/>
      <c r="AY346" s="45"/>
      <c r="AZ346" s="45"/>
    </row>
    <row r="347" spans="1:60" s="11" customFormat="1">
      <c r="A347" s="26">
        <v>49</v>
      </c>
      <c r="B347" s="26"/>
      <c r="C347" s="7" t="s">
        <v>2</v>
      </c>
      <c r="D347" s="32">
        <v>4.0281034</v>
      </c>
      <c r="E347" s="32">
        <v>35.347790000000003</v>
      </c>
      <c r="F347" s="32">
        <v>23.647632999999999</v>
      </c>
      <c r="G347" s="32">
        <v>5.2769865999999999</v>
      </c>
      <c r="H347" s="32"/>
      <c r="I347" s="66">
        <v>0.22315088</v>
      </c>
      <c r="J347" s="32">
        <v>8.7753028999999998</v>
      </c>
      <c r="K347" s="38"/>
      <c r="L347" s="39">
        <f t="shared" ref="L347:L350" si="95">LN(I347)</f>
        <v>-1.4999071443788956</v>
      </c>
      <c r="M347" s="39">
        <f t="shared" ref="M347:M350" si="96">LN(J347)</f>
        <v>2.1719412872746977</v>
      </c>
      <c r="N347" s="10"/>
      <c r="O347" s="40">
        <v>5.1471444866113937E-3</v>
      </c>
      <c r="P347" s="40">
        <v>1.1171310814909994E-2</v>
      </c>
      <c r="Q347" s="9"/>
      <c r="R347" s="56"/>
      <c r="S347" s="56"/>
      <c r="U347" s="9"/>
      <c r="W347" s="43"/>
      <c r="Z347" s="43"/>
      <c r="AC347" s="43"/>
    </row>
    <row r="348" spans="1:60" s="11" customFormat="1">
      <c r="A348" s="26">
        <v>49</v>
      </c>
      <c r="B348" s="26"/>
      <c r="C348" s="7" t="s">
        <v>3</v>
      </c>
      <c r="D348" s="32">
        <v>3.5731997</v>
      </c>
      <c r="E348" s="32">
        <v>31.312868999999999</v>
      </c>
      <c r="F348" s="32">
        <v>21.452950000000001</v>
      </c>
      <c r="G348" s="32">
        <v>4.7839939999999999</v>
      </c>
      <c r="H348" s="32"/>
      <c r="I348" s="66">
        <v>0.22299942</v>
      </c>
      <c r="J348" s="32">
        <v>8.7632642999999995</v>
      </c>
      <c r="K348" s="38"/>
      <c r="L348" s="39">
        <f t="shared" si="95"/>
        <v>-1.5005861084222616</v>
      </c>
      <c r="M348" s="39">
        <f t="shared" si="96"/>
        <v>2.1705684725226826</v>
      </c>
      <c r="N348" s="10"/>
      <c r="O348" s="47">
        <f>ABS(O347/O346)</f>
        <v>1.0230756672702349E-2</v>
      </c>
      <c r="P348" s="47">
        <f>ABS(P347/P346)</f>
        <v>4.3088690921206383E-3</v>
      </c>
      <c r="Q348" s="9"/>
      <c r="R348" s="56"/>
      <c r="S348" s="56"/>
      <c r="U348" s="9"/>
      <c r="W348" s="48"/>
      <c r="X348" s="48"/>
      <c r="Z348" s="48"/>
      <c r="AA348" s="48"/>
      <c r="AC348" s="48"/>
      <c r="AD348" s="48"/>
      <c r="AK348" s="48"/>
      <c r="AL348" s="48"/>
      <c r="AP348" s="49"/>
      <c r="AY348" s="43"/>
      <c r="AZ348" s="43"/>
    </row>
    <row r="349" spans="1:60" s="11" customFormat="1">
      <c r="A349" s="26">
        <v>49</v>
      </c>
      <c r="B349" s="26"/>
      <c r="C349" s="7" t="s">
        <v>4</v>
      </c>
      <c r="D349" s="32">
        <v>2.9961150000000001</v>
      </c>
      <c r="E349" s="32">
        <v>26.210675999999999</v>
      </c>
      <c r="F349" s="32">
        <v>18.409689</v>
      </c>
      <c r="G349" s="32">
        <v>4.1017776000000001</v>
      </c>
      <c r="H349" s="32"/>
      <c r="I349" s="66">
        <v>0.22280547000000001</v>
      </c>
      <c r="J349" s="32">
        <v>8.7482251000000009</v>
      </c>
      <c r="K349" s="38"/>
      <c r="L349" s="39">
        <f t="shared" si="95"/>
        <v>-1.5014562200634172</v>
      </c>
      <c r="M349" s="39">
        <f t="shared" si="96"/>
        <v>2.1688508340792629</v>
      </c>
      <c r="N349" s="10"/>
      <c r="O349" s="50"/>
      <c r="P349" s="50"/>
      <c r="Q349" s="9"/>
      <c r="R349" s="56"/>
      <c r="S349" s="56"/>
      <c r="U349" s="9"/>
      <c r="W349" s="51"/>
      <c r="X349" s="51"/>
      <c r="Z349" s="51"/>
      <c r="AA349" s="51"/>
      <c r="AC349" s="51"/>
      <c r="AD349" s="51"/>
      <c r="AI349" s="52"/>
      <c r="AJ349" s="52"/>
      <c r="AK349" s="53"/>
      <c r="AL349" s="53"/>
      <c r="AM349" s="53"/>
      <c r="AN349" s="53"/>
      <c r="AO349" s="53"/>
    </row>
    <row r="350" spans="1:60" s="11" customFormat="1">
      <c r="A350" s="26">
        <v>49</v>
      </c>
      <c r="B350" s="26"/>
      <c r="C350" s="7" t="s">
        <v>5</v>
      </c>
      <c r="D350" s="32">
        <v>2.4025224000000001</v>
      </c>
      <c r="E350" s="32">
        <v>20.981460999999999</v>
      </c>
      <c r="F350" s="32">
        <v>15.072414999999999</v>
      </c>
      <c r="G350" s="32">
        <v>3.3551600000000001</v>
      </c>
      <c r="H350" s="32"/>
      <c r="I350" s="66">
        <v>0.22260266000000001</v>
      </c>
      <c r="J350" s="32">
        <v>8.7330965999999997</v>
      </c>
      <c r="K350" s="54"/>
      <c r="L350" s="39">
        <f t="shared" si="95"/>
        <v>-1.5023668905265548</v>
      </c>
      <c r="M350" s="39">
        <f t="shared" si="96"/>
        <v>2.1671200148613146</v>
      </c>
      <c r="N350" s="10"/>
      <c r="Q350" s="9"/>
      <c r="R350" s="56"/>
      <c r="S350" s="56"/>
      <c r="U350" s="9"/>
      <c r="W350" s="51"/>
      <c r="X350" s="51"/>
      <c r="Z350" s="51"/>
      <c r="AA350" s="51"/>
      <c r="AC350" s="51"/>
      <c r="AD350" s="51"/>
      <c r="AI350" s="52"/>
      <c r="AJ350" s="52"/>
      <c r="AK350" s="53"/>
      <c r="AL350" s="53"/>
      <c r="AM350" s="53"/>
      <c r="AN350" s="53"/>
      <c r="AO350" s="53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</row>
    <row r="351" spans="1:60" s="11" customFormat="1">
      <c r="A351" s="6"/>
      <c r="B351" s="6"/>
      <c r="C351" s="7"/>
      <c r="D351" s="36"/>
      <c r="E351" s="36"/>
      <c r="F351" s="36"/>
      <c r="G351" s="36"/>
      <c r="H351" s="36"/>
      <c r="I351" s="55"/>
      <c r="J351" s="55"/>
      <c r="K351" s="9"/>
      <c r="L351" s="9"/>
      <c r="M351" s="9"/>
      <c r="N351" s="9"/>
      <c r="O351" s="9"/>
      <c r="P351" s="9"/>
      <c r="Q351" s="9"/>
      <c r="R351" s="56"/>
      <c r="S351" s="56"/>
      <c r="U351" s="9"/>
    </row>
    <row r="352" spans="1:60" s="11" customFormat="1">
      <c r="A352" s="26">
        <v>50</v>
      </c>
      <c r="B352" s="31">
        <v>43795</v>
      </c>
      <c r="C352" s="26" t="s">
        <v>0</v>
      </c>
      <c r="D352" s="32">
        <v>1.0030308000000001E-3</v>
      </c>
      <c r="E352" s="32">
        <v>9.0144999999999999E-3</v>
      </c>
      <c r="F352" s="32">
        <v>6.7860219000000005E-4</v>
      </c>
      <c r="G352" s="32">
        <v>1.4626126000000001E-4</v>
      </c>
      <c r="H352" s="32"/>
      <c r="I352" s="66"/>
      <c r="J352" s="66"/>
      <c r="K352" s="9"/>
      <c r="L352" s="9"/>
      <c r="M352" s="9"/>
      <c r="N352" s="10"/>
      <c r="O352" s="9"/>
      <c r="P352" s="9"/>
      <c r="Q352" s="9"/>
      <c r="R352" s="64"/>
      <c r="S352" s="65"/>
      <c r="U352" s="9"/>
    </row>
    <row r="353" spans="1:60" s="11" customFormat="1">
      <c r="A353" s="26">
        <v>50</v>
      </c>
      <c r="B353" s="26"/>
      <c r="C353" s="7" t="s">
        <v>1</v>
      </c>
      <c r="D353" s="32">
        <v>4.3897959999999996</v>
      </c>
      <c r="E353" s="32">
        <v>38.581887000000002</v>
      </c>
      <c r="F353" s="32">
        <v>24.936572999999999</v>
      </c>
      <c r="G353" s="32">
        <v>5.5688132000000001</v>
      </c>
      <c r="H353" s="32"/>
      <c r="I353" s="66">
        <v>0.22331925999999999</v>
      </c>
      <c r="J353" s="32">
        <v>8.7890002000000003</v>
      </c>
      <c r="K353" s="38"/>
      <c r="L353" s="39">
        <f>LN(I353)</f>
        <v>-1.499152872176132</v>
      </c>
      <c r="M353" s="39">
        <f>LN(J353)</f>
        <v>2.1735009623382253</v>
      </c>
      <c r="N353" s="10"/>
      <c r="O353" s="40">
        <f t="array" ref="O353:P354">LINEST(L353:L357,M353:M357,TRUE,TRUE)</f>
        <v>0.50033407139272212</v>
      </c>
      <c r="P353" s="40">
        <v>-2.5866090100338219</v>
      </c>
      <c r="Q353" s="9"/>
      <c r="R353" s="41">
        <f>EXP(P353)*$R$4^O353</f>
        <v>0.21804411687727193</v>
      </c>
      <c r="S353" s="41">
        <f>R353*SQRT(P354^2+(LN($R$4))^2*O354^2+(O353/$R$4)^2*$S$4^2-2*LN($R$4)*AVERAGE(M353:M357)*O354^2)</f>
        <v>5.0838124377187826E-5</v>
      </c>
      <c r="U353" s="9"/>
      <c r="AL353" s="42"/>
      <c r="AM353" s="43"/>
      <c r="AN353" s="43"/>
      <c r="AO353" s="43"/>
      <c r="AQ353" s="44"/>
      <c r="AR353" s="45"/>
      <c r="AS353" s="45"/>
      <c r="AT353" s="45"/>
      <c r="AU353" s="45"/>
      <c r="AV353" s="45"/>
      <c r="AW353" s="45"/>
      <c r="AX353" s="45"/>
      <c r="AY353" s="45"/>
      <c r="AZ353" s="45"/>
    </row>
    <row r="354" spans="1:60" s="11" customFormat="1">
      <c r="A354" s="26">
        <v>50</v>
      </c>
      <c r="B354" s="26"/>
      <c r="C354" s="7" t="s">
        <v>2</v>
      </c>
      <c r="D354" s="32">
        <v>4.0480197999999996</v>
      </c>
      <c r="E354" s="32">
        <v>35.529338000000003</v>
      </c>
      <c r="F354" s="32">
        <v>23.737331000000001</v>
      </c>
      <c r="G354" s="32">
        <v>5.2975216999999999</v>
      </c>
      <c r="H354" s="32"/>
      <c r="I354" s="66">
        <v>0.22317277999999999</v>
      </c>
      <c r="J354" s="32">
        <v>8.7769782000000003</v>
      </c>
      <c r="K354" s="38"/>
      <c r="L354" s="39">
        <f t="shared" ref="L354:L357" si="97">LN(I354)</f>
        <v>-1.4998090093169203</v>
      </c>
      <c r="M354" s="39">
        <f t="shared" ref="M354:M357" si="98">LN(J354)</f>
        <v>2.1721321798425119</v>
      </c>
      <c r="N354" s="10"/>
      <c r="O354" s="40">
        <v>4.7163644703936015E-3</v>
      </c>
      <c r="P354" s="40">
        <v>1.0237251249372714E-2</v>
      </c>
      <c r="Q354" s="9"/>
      <c r="R354" s="56"/>
      <c r="S354" s="56"/>
      <c r="U354" s="9"/>
      <c r="W354" s="43"/>
      <c r="Z354" s="43"/>
      <c r="AC354" s="43"/>
    </row>
    <row r="355" spans="1:60" s="11" customFormat="1">
      <c r="A355" s="26">
        <v>50</v>
      </c>
      <c r="B355" s="26"/>
      <c r="C355" s="7" t="s">
        <v>3</v>
      </c>
      <c r="D355" s="32">
        <v>3.6284716000000001</v>
      </c>
      <c r="E355" s="32">
        <v>31.804745</v>
      </c>
      <c r="F355" s="32">
        <v>21.744433999999998</v>
      </c>
      <c r="G355" s="32">
        <v>4.8495765999999998</v>
      </c>
      <c r="H355" s="32"/>
      <c r="I355" s="66">
        <v>0.22302620000000001</v>
      </c>
      <c r="J355" s="32">
        <v>8.7653367000000006</v>
      </c>
      <c r="K355" s="38"/>
      <c r="L355" s="39">
        <f t="shared" si="97"/>
        <v>-1.5004660256340479</v>
      </c>
      <c r="M355" s="39">
        <f t="shared" si="98"/>
        <v>2.1708049317825697</v>
      </c>
      <c r="N355" s="10"/>
      <c r="O355" s="47">
        <f>ABS(O354/O353)</f>
        <v>9.4264307390963861E-3</v>
      </c>
      <c r="P355" s="47">
        <f>ABS(P354/P353)</f>
        <v>3.9577884441216165E-3</v>
      </c>
      <c r="Q355" s="9"/>
      <c r="R355" s="56"/>
      <c r="S355" s="56"/>
      <c r="U355" s="9"/>
      <c r="W355" s="48"/>
      <c r="X355" s="48"/>
      <c r="Z355" s="48"/>
      <c r="AA355" s="48"/>
      <c r="AC355" s="48"/>
      <c r="AD355" s="48"/>
      <c r="AK355" s="48"/>
      <c r="AL355" s="48"/>
      <c r="AP355" s="49"/>
      <c r="AY355" s="43"/>
      <c r="AZ355" s="43"/>
    </row>
    <row r="356" spans="1:60" s="11" customFormat="1">
      <c r="A356" s="26">
        <v>50</v>
      </c>
      <c r="B356" s="26"/>
      <c r="C356" s="7" t="s">
        <v>4</v>
      </c>
      <c r="D356" s="32">
        <v>3.0694262999999999</v>
      </c>
      <c r="E356" s="32">
        <v>26.858930999999998</v>
      </c>
      <c r="F356" s="32">
        <v>18.808420999999999</v>
      </c>
      <c r="G356" s="32">
        <v>4.1912256000000001</v>
      </c>
      <c r="H356" s="32"/>
      <c r="I356" s="66">
        <v>0.22283775</v>
      </c>
      <c r="J356" s="32">
        <v>8.7504752999999997</v>
      </c>
      <c r="K356" s="38"/>
      <c r="L356" s="39">
        <f t="shared" si="97"/>
        <v>-1.5013113508110298</v>
      </c>
      <c r="M356" s="39">
        <f t="shared" si="98"/>
        <v>2.1691080188942453</v>
      </c>
      <c r="N356" s="10"/>
      <c r="O356" s="50"/>
      <c r="P356" s="50"/>
      <c r="Q356" s="9"/>
      <c r="R356" s="56"/>
      <c r="S356" s="56"/>
      <c r="U356" s="9"/>
      <c r="W356" s="51"/>
      <c r="X356" s="51"/>
      <c r="Z356" s="51"/>
      <c r="AA356" s="51"/>
      <c r="AC356" s="51"/>
      <c r="AD356" s="51"/>
      <c r="AI356" s="52"/>
      <c r="AJ356" s="52"/>
      <c r="AK356" s="53"/>
      <c r="AL356" s="53"/>
      <c r="AM356" s="53"/>
      <c r="AN356" s="53"/>
      <c r="AO356" s="53"/>
    </row>
    <row r="357" spans="1:60" s="11" customFormat="1">
      <c r="A357" s="26">
        <v>50</v>
      </c>
      <c r="B357" s="26"/>
      <c r="C357" s="7" t="s">
        <v>5</v>
      </c>
      <c r="D357" s="32">
        <v>2.5007016000000002</v>
      </c>
      <c r="E357" s="32">
        <v>21.843978</v>
      </c>
      <c r="F357" s="32">
        <v>15.643362</v>
      </c>
      <c r="G357" s="32">
        <v>3.4827311000000001</v>
      </c>
      <c r="H357" s="32"/>
      <c r="I357" s="66">
        <v>0.22263306999999999</v>
      </c>
      <c r="J357" s="32">
        <v>8.7351369999999999</v>
      </c>
      <c r="K357" s="54"/>
      <c r="L357" s="39">
        <f t="shared" si="97"/>
        <v>-1.5022302887311543</v>
      </c>
      <c r="M357" s="39">
        <f t="shared" si="98"/>
        <v>2.1673536274927923</v>
      </c>
      <c r="N357" s="10"/>
      <c r="Q357" s="9"/>
      <c r="R357" s="56"/>
      <c r="S357" s="56"/>
      <c r="U357" s="9"/>
      <c r="W357" s="51"/>
      <c r="X357" s="51"/>
      <c r="Z357" s="51"/>
      <c r="AA357" s="51"/>
      <c r="AC357" s="51"/>
      <c r="AD357" s="51"/>
      <c r="AI357" s="52"/>
      <c r="AJ357" s="52"/>
      <c r="AK357" s="53"/>
      <c r="AL357" s="53"/>
      <c r="AM357" s="53"/>
      <c r="AN357" s="53"/>
      <c r="AO357" s="53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</row>
    <row r="358" spans="1:60" s="11" customFormat="1">
      <c r="A358" s="6"/>
      <c r="B358" s="6"/>
      <c r="C358" s="7"/>
      <c r="D358" s="36"/>
      <c r="E358" s="36"/>
      <c r="F358" s="36"/>
      <c r="G358" s="36"/>
      <c r="H358" s="36"/>
      <c r="I358" s="55"/>
      <c r="J358" s="55"/>
      <c r="K358" s="9"/>
      <c r="L358" s="9"/>
      <c r="M358" s="9"/>
      <c r="N358" s="9"/>
      <c r="O358" s="9"/>
      <c r="P358" s="9"/>
      <c r="Q358" s="9"/>
      <c r="R358" s="56"/>
      <c r="S358" s="56"/>
      <c r="U358" s="9"/>
    </row>
    <row r="359" spans="1:60" s="11" customFormat="1">
      <c r="A359" s="26">
        <v>51</v>
      </c>
      <c r="B359" s="31">
        <v>43795</v>
      </c>
      <c r="C359" s="26" t="s">
        <v>0</v>
      </c>
      <c r="D359" s="32">
        <v>1.4434031E-3</v>
      </c>
      <c r="E359" s="32">
        <v>1.1418017000000001E-2</v>
      </c>
      <c r="F359" s="32">
        <v>1.5100781E-3</v>
      </c>
      <c r="G359" s="32">
        <v>3.3939658000000001E-4</v>
      </c>
      <c r="H359" s="32"/>
      <c r="I359" s="66"/>
      <c r="J359" s="66"/>
      <c r="K359" s="9"/>
      <c r="L359" s="9"/>
      <c r="M359" s="9"/>
      <c r="N359" s="10"/>
      <c r="O359" s="9"/>
      <c r="P359" s="9"/>
      <c r="Q359" s="9"/>
      <c r="R359" s="64"/>
      <c r="S359" s="65"/>
      <c r="U359" s="9"/>
    </row>
    <row r="360" spans="1:60" s="11" customFormat="1">
      <c r="A360" s="26">
        <v>51</v>
      </c>
      <c r="B360" s="26"/>
      <c r="C360" s="7" t="s">
        <v>1</v>
      </c>
      <c r="D360" s="32">
        <v>4.1853360000000004</v>
      </c>
      <c r="E360" s="32">
        <v>36.794854000000001</v>
      </c>
      <c r="F360" s="32">
        <v>27.001228000000001</v>
      </c>
      <c r="G360" s="32">
        <v>6.0293251999999997</v>
      </c>
      <c r="H360" s="32"/>
      <c r="I360" s="66">
        <v>0.22329824000000001</v>
      </c>
      <c r="J360" s="32">
        <v>8.7913765999999995</v>
      </c>
      <c r="K360" s="38"/>
      <c r="L360" s="39">
        <f>LN(I360)</f>
        <v>-1.4992470019404851</v>
      </c>
      <c r="M360" s="39">
        <f>LN(J360)</f>
        <v>2.1737713092188988</v>
      </c>
      <c r="N360" s="10"/>
      <c r="O360" s="40">
        <f t="array" ref="O360:P361">LINEST(L360:L364,M360:M364,TRUE,TRUE)</f>
        <v>0.49836940502720234</v>
      </c>
      <c r="P360" s="40">
        <v>-2.582594702397965</v>
      </c>
      <c r="Q360" s="9"/>
      <c r="R360" s="41">
        <f>EXP(P360)*$R$4^O360</f>
        <v>0.21800880785118243</v>
      </c>
      <c r="S360" s="41">
        <f>R360*SQRT(P361^2+(LN($R$4))^2*O361^2+(O360/$R$4)^2*$S$4^2-2*LN($R$4)*AVERAGE(M360:M364)*O361^2)</f>
        <v>3.0666173332805148E-5</v>
      </c>
      <c r="U360" s="9"/>
      <c r="AL360" s="42"/>
      <c r="AM360" s="43"/>
      <c r="AN360" s="43"/>
      <c r="AO360" s="43"/>
      <c r="AQ360" s="44"/>
      <c r="AR360" s="45"/>
      <c r="AS360" s="45"/>
      <c r="AT360" s="45"/>
      <c r="AU360" s="45"/>
      <c r="AV360" s="45"/>
      <c r="AW360" s="45"/>
      <c r="AX360" s="45"/>
      <c r="AY360" s="45"/>
      <c r="AZ360" s="45"/>
    </row>
    <row r="361" spans="1:60" s="11" customFormat="1">
      <c r="A361" s="26">
        <v>51</v>
      </c>
      <c r="B361" s="26"/>
      <c r="C361" s="7" t="s">
        <v>2</v>
      </c>
      <c r="D361" s="32">
        <v>3.9107848999999999</v>
      </c>
      <c r="E361" s="32">
        <v>34.356988999999999</v>
      </c>
      <c r="F361" s="32">
        <v>25.425857000000001</v>
      </c>
      <c r="G361" s="32">
        <v>5.6754810000000004</v>
      </c>
      <c r="H361" s="32"/>
      <c r="I361" s="66">
        <v>0.22321693000000001</v>
      </c>
      <c r="J361" s="32">
        <v>8.7851908000000005</v>
      </c>
      <c r="K361" s="38"/>
      <c r="L361" s="39">
        <f t="shared" ref="L361:L364" si="99">LN(I361)</f>
        <v>-1.4996112000970618</v>
      </c>
      <c r="M361" s="39">
        <f t="shared" ref="M361:M364" si="100">LN(J361)</f>
        <v>2.1730674402421402</v>
      </c>
      <c r="N361" s="10"/>
      <c r="O361" s="40">
        <v>2.2069440371311486E-3</v>
      </c>
      <c r="P361" s="40">
        <v>4.7934098861247042E-3</v>
      </c>
      <c r="Q361" s="9"/>
      <c r="R361" s="56"/>
      <c r="S361" s="56"/>
      <c r="U361" s="9"/>
      <c r="W361" s="43"/>
      <c r="Z361" s="43"/>
      <c r="AC361" s="43"/>
    </row>
    <row r="362" spans="1:60" s="11" customFormat="1">
      <c r="A362" s="26">
        <v>51</v>
      </c>
      <c r="B362" s="26"/>
      <c r="C362" s="7" t="s">
        <v>3</v>
      </c>
      <c r="D362" s="32">
        <v>3.6270258000000002</v>
      </c>
      <c r="E362" s="32">
        <v>31.837208</v>
      </c>
      <c r="F362" s="32">
        <v>23.744769000000002</v>
      </c>
      <c r="G362" s="32">
        <v>5.2980150999999998</v>
      </c>
      <c r="H362" s="32"/>
      <c r="I362" s="66">
        <v>0.22312351</v>
      </c>
      <c r="J362" s="32">
        <v>8.7777735000000003</v>
      </c>
      <c r="K362" s="38"/>
      <c r="L362" s="39">
        <f t="shared" si="99"/>
        <v>-1.5000298043416791</v>
      </c>
      <c r="M362" s="39">
        <f t="shared" si="100"/>
        <v>2.1722227877889111</v>
      </c>
      <c r="N362" s="10"/>
      <c r="O362" s="47">
        <f>ABS(O361/O360)</f>
        <v>4.428329698550993E-3</v>
      </c>
      <c r="P362" s="47">
        <f>ABS(P361/P360)</f>
        <v>1.8560441875273635E-3</v>
      </c>
      <c r="Q362" s="9"/>
      <c r="R362" s="56"/>
      <c r="S362" s="56"/>
      <c r="U362" s="9"/>
      <c r="W362" s="48"/>
      <c r="X362" s="48"/>
      <c r="Z362" s="48"/>
      <c r="AA362" s="48"/>
      <c r="AC362" s="48"/>
      <c r="AD362" s="48"/>
      <c r="AK362" s="48"/>
      <c r="AL362" s="48"/>
      <c r="AP362" s="49"/>
      <c r="AY362" s="43"/>
      <c r="AZ362" s="43"/>
    </row>
    <row r="363" spans="1:60" s="11" customFormat="1">
      <c r="A363" s="26">
        <v>51</v>
      </c>
      <c r="B363" s="26"/>
      <c r="C363" s="7" t="s">
        <v>4</v>
      </c>
      <c r="D363" s="32">
        <v>3.2111234</v>
      </c>
      <c r="E363" s="32">
        <v>28.150818000000001</v>
      </c>
      <c r="F363" s="32">
        <v>21.226666000000002</v>
      </c>
      <c r="G363" s="32">
        <v>4.7332272</v>
      </c>
      <c r="H363" s="32"/>
      <c r="I363" s="66">
        <v>0.22298501000000001</v>
      </c>
      <c r="J363" s="32">
        <v>8.7666582999999996</v>
      </c>
      <c r="K363" s="38"/>
      <c r="L363" s="39">
        <f t="shared" si="99"/>
        <v>-1.5006507295123073</v>
      </c>
      <c r="M363" s="39">
        <f t="shared" si="100"/>
        <v>2.17095569614253</v>
      </c>
      <c r="N363" s="10"/>
      <c r="O363" s="50"/>
      <c r="P363" s="50"/>
      <c r="Q363" s="9"/>
      <c r="R363" s="56"/>
      <c r="S363" s="56"/>
      <c r="U363" s="9"/>
      <c r="W363" s="51"/>
      <c r="X363" s="51"/>
      <c r="Z363" s="51"/>
      <c r="AA363" s="51"/>
      <c r="AC363" s="51"/>
      <c r="AD363" s="51"/>
      <c r="AI363" s="52"/>
      <c r="AJ363" s="52"/>
      <c r="AK363" s="53"/>
      <c r="AL363" s="53"/>
      <c r="AM363" s="53"/>
      <c r="AN363" s="53"/>
      <c r="AO363" s="53"/>
    </row>
    <row r="364" spans="1:60" s="11" customFormat="1">
      <c r="A364" s="26">
        <v>51</v>
      </c>
      <c r="B364" s="26"/>
      <c r="C364" s="7" t="s">
        <v>5</v>
      </c>
      <c r="D364" s="32">
        <v>2.8467489000000001</v>
      </c>
      <c r="E364" s="32">
        <v>24.928042999999999</v>
      </c>
      <c r="F364" s="32">
        <v>18.966586</v>
      </c>
      <c r="G364" s="32">
        <v>4.2268311000000001</v>
      </c>
      <c r="H364" s="32"/>
      <c r="I364" s="66">
        <v>0.22285674</v>
      </c>
      <c r="J364" s="32">
        <v>8.7566728999999999</v>
      </c>
      <c r="K364" s="54"/>
      <c r="L364" s="39">
        <f t="shared" si="99"/>
        <v>-1.5012261354878091</v>
      </c>
      <c r="M364" s="39">
        <f t="shared" si="100"/>
        <v>2.1698160268676845</v>
      </c>
      <c r="N364" s="10"/>
      <c r="Q364" s="9"/>
      <c r="R364" s="56"/>
      <c r="S364" s="56"/>
      <c r="U364" s="9"/>
      <c r="W364" s="51"/>
      <c r="X364" s="51"/>
      <c r="Z364" s="51"/>
      <c r="AA364" s="51"/>
      <c r="AC364" s="51"/>
      <c r="AD364" s="51"/>
      <c r="AI364" s="52"/>
      <c r="AJ364" s="52"/>
      <c r="AK364" s="53"/>
      <c r="AL364" s="53"/>
      <c r="AM364" s="53"/>
      <c r="AN364" s="53"/>
      <c r="AO364" s="53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</row>
    <row r="365" spans="1:60" s="11" customFormat="1">
      <c r="A365" s="6"/>
      <c r="B365" s="6"/>
      <c r="C365" s="7"/>
      <c r="D365" s="36"/>
      <c r="E365" s="36"/>
      <c r="F365" s="36"/>
      <c r="G365" s="36"/>
      <c r="H365" s="36"/>
      <c r="I365" s="55"/>
      <c r="J365" s="55"/>
      <c r="K365" s="9"/>
      <c r="L365" s="9"/>
      <c r="M365" s="9"/>
      <c r="N365" s="9"/>
      <c r="O365" s="9"/>
      <c r="P365" s="9"/>
      <c r="Q365" s="9"/>
      <c r="R365" s="56"/>
      <c r="S365" s="56"/>
      <c r="U365" s="9"/>
    </row>
    <row r="366" spans="1:60" s="11" customFormat="1">
      <c r="A366" s="26">
        <v>52</v>
      </c>
      <c r="B366" s="31">
        <v>43795</v>
      </c>
      <c r="C366" s="26" t="s">
        <v>0</v>
      </c>
      <c r="D366" s="32">
        <v>1.4434031E-3</v>
      </c>
      <c r="E366" s="32">
        <v>1.1418017000000001E-2</v>
      </c>
      <c r="F366" s="32">
        <v>1.5100781E-3</v>
      </c>
      <c r="G366" s="32">
        <v>3.3939658000000001E-4</v>
      </c>
      <c r="H366" s="32"/>
      <c r="I366" s="66"/>
      <c r="J366" s="66"/>
      <c r="K366" s="9"/>
      <c r="L366" s="9"/>
      <c r="M366" s="9"/>
      <c r="N366" s="10"/>
      <c r="O366" s="9"/>
      <c r="P366" s="9"/>
      <c r="Q366" s="9"/>
      <c r="R366" s="64"/>
      <c r="S366" s="65"/>
      <c r="U366" s="9"/>
    </row>
    <row r="367" spans="1:60" s="11" customFormat="1">
      <c r="A367" s="26">
        <v>52</v>
      </c>
      <c r="B367" s="26"/>
      <c r="C367" s="7" t="s">
        <v>1</v>
      </c>
      <c r="D367" s="32">
        <v>4.2376547999999996</v>
      </c>
      <c r="E367" s="32">
        <v>37.257075999999998</v>
      </c>
      <c r="F367" s="32">
        <v>27.232308</v>
      </c>
      <c r="G367" s="32">
        <v>6.0811032000000003</v>
      </c>
      <c r="H367" s="32"/>
      <c r="I367" s="66">
        <v>0.22330478000000001</v>
      </c>
      <c r="J367" s="32">
        <v>8.7919093000000004</v>
      </c>
      <c r="K367" s="38"/>
      <c r="L367" s="39">
        <f>LN(I367)</f>
        <v>-1.4992177141851069</v>
      </c>
      <c r="M367" s="39">
        <f>LN(J367)</f>
        <v>2.1738319008515656</v>
      </c>
      <c r="N367" s="10"/>
      <c r="O367" s="40">
        <f t="array" ref="O367:P368">LINEST(L367:L371,M367:M371,TRUE,TRUE)</f>
        <v>0.50048552642488442</v>
      </c>
      <c r="P367" s="40">
        <v>-2.587182813246689</v>
      </c>
      <c r="Q367" s="9"/>
      <c r="R367" s="41">
        <f>EXP(P367)*$R$4^O367</f>
        <v>0.2179892076429894</v>
      </c>
      <c r="S367" s="41">
        <f>R367*SQRT(P368^2+(LN($R$4))^2*O368^2+(O367/$R$4)^2*$S$4^2-2*LN($R$4)*AVERAGE(M367:M371)*O368^2)</f>
        <v>2.7595735855399932E-5</v>
      </c>
      <c r="U367" s="9"/>
      <c r="AL367" s="42"/>
      <c r="AM367" s="43"/>
      <c r="AN367" s="43"/>
      <c r="AO367" s="43"/>
      <c r="AQ367" s="44"/>
      <c r="AR367" s="45"/>
      <c r="AS367" s="45"/>
      <c r="AT367" s="45"/>
      <c r="AU367" s="45"/>
      <c r="AV367" s="45"/>
      <c r="AW367" s="45"/>
      <c r="AX367" s="45"/>
      <c r="AY367" s="45"/>
      <c r="AZ367" s="45"/>
    </row>
    <row r="368" spans="1:60" s="11" customFormat="1">
      <c r="A368" s="26">
        <v>52</v>
      </c>
      <c r="B368" s="26"/>
      <c r="C368" s="7" t="s">
        <v>2</v>
      </c>
      <c r="D368" s="32">
        <v>3.9175285</v>
      </c>
      <c r="E368" s="32">
        <v>34.414186999999998</v>
      </c>
      <c r="F368" s="32">
        <v>25.435324000000001</v>
      </c>
      <c r="G368" s="32">
        <v>5.6775441999999998</v>
      </c>
      <c r="H368" s="32"/>
      <c r="I368" s="66">
        <v>0.22321495</v>
      </c>
      <c r="J368" s="32">
        <v>8.7846696000000009</v>
      </c>
      <c r="K368" s="38"/>
      <c r="L368" s="39">
        <f t="shared" ref="L368:L371" si="101">LN(I368)</f>
        <v>-1.4996200704313221</v>
      </c>
      <c r="M368" s="39">
        <f t="shared" ref="M368:M371" si="102">LN(J368)</f>
        <v>2.1730081113700503</v>
      </c>
      <c r="N368" s="10"/>
      <c r="O368" s="40">
        <v>1.757957255400836E-3</v>
      </c>
      <c r="P368" s="40">
        <v>3.8180784718914239E-3</v>
      </c>
      <c r="Q368" s="9"/>
      <c r="R368" s="56"/>
      <c r="S368" s="56"/>
      <c r="U368" s="9"/>
      <c r="W368" s="43"/>
      <c r="Z368" s="43"/>
      <c r="AC368" s="43"/>
    </row>
    <row r="369" spans="1:60" s="11" customFormat="1">
      <c r="A369" s="26">
        <v>52</v>
      </c>
      <c r="B369" s="26"/>
      <c r="C369" s="7" t="s">
        <v>3</v>
      </c>
      <c r="D369" s="32">
        <v>3.5967486000000002</v>
      </c>
      <c r="E369" s="32">
        <v>31.565443999999999</v>
      </c>
      <c r="F369" s="32">
        <v>23.549838999999999</v>
      </c>
      <c r="G369" s="32">
        <v>5.2541124000000003</v>
      </c>
      <c r="H369" s="32"/>
      <c r="I369" s="66">
        <v>0.2231061</v>
      </c>
      <c r="J369" s="32">
        <v>8.7761095000000005</v>
      </c>
      <c r="K369" s="38"/>
      <c r="L369" s="39">
        <f t="shared" si="101"/>
        <v>-1.5001078359183324</v>
      </c>
      <c r="M369" s="39">
        <f t="shared" si="102"/>
        <v>2.1720332001056639</v>
      </c>
      <c r="N369" s="10"/>
      <c r="O369" s="47">
        <f>ABS(O368/O367)</f>
        <v>3.5125036840894133E-3</v>
      </c>
      <c r="P369" s="47">
        <f>ABS(P368/P367)</f>
        <v>1.4757667886252182E-3</v>
      </c>
      <c r="Q369" s="9"/>
      <c r="R369" s="56"/>
      <c r="S369" s="56"/>
      <c r="U369" s="9"/>
      <c r="W369" s="48"/>
      <c r="X369" s="48"/>
      <c r="Z369" s="48"/>
      <c r="AA369" s="48"/>
      <c r="AC369" s="48"/>
      <c r="AD369" s="48"/>
      <c r="AK369" s="48"/>
      <c r="AL369" s="48"/>
      <c r="AP369" s="49"/>
      <c r="AY369" s="43"/>
      <c r="AZ369" s="43"/>
    </row>
    <row r="370" spans="1:60" s="11" customFormat="1">
      <c r="A370" s="26">
        <v>52</v>
      </c>
      <c r="B370" s="26"/>
      <c r="C370" s="7" t="s">
        <v>4</v>
      </c>
      <c r="D370" s="32">
        <v>3.2330667000000002</v>
      </c>
      <c r="E370" s="32">
        <v>28.343177000000001</v>
      </c>
      <c r="F370" s="32">
        <v>21.348296999999999</v>
      </c>
      <c r="G370" s="32">
        <v>4.7603654000000004</v>
      </c>
      <c r="H370" s="32"/>
      <c r="I370" s="66">
        <v>0.22298576000000001</v>
      </c>
      <c r="J370" s="32">
        <v>8.7666558999999999</v>
      </c>
      <c r="K370" s="38"/>
      <c r="L370" s="39">
        <f t="shared" si="101"/>
        <v>-1.5006473660631736</v>
      </c>
      <c r="M370" s="39">
        <f t="shared" si="102"/>
        <v>2.1709554223779728</v>
      </c>
      <c r="N370" s="10"/>
      <c r="O370" s="50"/>
      <c r="P370" s="50"/>
      <c r="Q370" s="9"/>
      <c r="R370" s="56"/>
      <c r="S370" s="56"/>
      <c r="U370" s="9"/>
      <c r="W370" s="51"/>
      <c r="X370" s="51"/>
      <c r="Z370" s="51"/>
      <c r="AA370" s="51"/>
      <c r="AC370" s="51"/>
      <c r="AD370" s="51"/>
      <c r="AI370" s="52"/>
      <c r="AJ370" s="52"/>
      <c r="AK370" s="53"/>
      <c r="AL370" s="53"/>
      <c r="AM370" s="53"/>
      <c r="AN370" s="53"/>
      <c r="AO370" s="53"/>
    </row>
    <row r="371" spans="1:60" s="11" customFormat="1">
      <c r="A371" s="26">
        <v>52</v>
      </c>
      <c r="B371" s="26"/>
      <c r="C371" s="7" t="s">
        <v>5</v>
      </c>
      <c r="D371" s="32">
        <v>2.7821500000000001</v>
      </c>
      <c r="E371" s="32">
        <v>24.356784000000001</v>
      </c>
      <c r="F371" s="32">
        <v>18.54701</v>
      </c>
      <c r="G371" s="32">
        <v>4.1328513999999998</v>
      </c>
      <c r="H371" s="32"/>
      <c r="I371" s="66">
        <v>0.22283116</v>
      </c>
      <c r="J371" s="32">
        <v>8.7546642000000006</v>
      </c>
      <c r="K371" s="54"/>
      <c r="L371" s="39">
        <f t="shared" si="101"/>
        <v>-1.5013409243345699</v>
      </c>
      <c r="M371" s="39">
        <f t="shared" si="102"/>
        <v>2.1695866097766494</v>
      </c>
      <c r="N371" s="10"/>
      <c r="Q371" s="9"/>
      <c r="R371" s="56"/>
      <c r="S371" s="56"/>
      <c r="U371" s="9"/>
      <c r="W371" s="51"/>
      <c r="X371" s="51"/>
      <c r="Z371" s="51"/>
      <c r="AA371" s="51"/>
      <c r="AC371" s="51"/>
      <c r="AD371" s="51"/>
      <c r="AI371" s="52"/>
      <c r="AJ371" s="52"/>
      <c r="AK371" s="53"/>
      <c r="AL371" s="53"/>
      <c r="AM371" s="53"/>
      <c r="AN371" s="53"/>
      <c r="AO371" s="53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</row>
    <row r="372" spans="1:60" s="11" customFormat="1">
      <c r="A372" s="6"/>
      <c r="B372" s="6"/>
      <c r="C372" s="7"/>
      <c r="D372" s="36"/>
      <c r="E372" s="36"/>
      <c r="F372" s="36"/>
      <c r="G372" s="36"/>
      <c r="H372" s="36"/>
      <c r="I372" s="55"/>
      <c r="J372" s="55"/>
      <c r="K372" s="9"/>
      <c r="L372" s="9"/>
      <c r="M372" s="9"/>
      <c r="N372" s="9"/>
      <c r="O372" s="9"/>
      <c r="P372" s="9"/>
      <c r="Q372" s="9"/>
      <c r="R372" s="56"/>
      <c r="S372" s="56"/>
      <c r="U372" s="9"/>
    </row>
    <row r="373" spans="1:60" s="11" customFormat="1">
      <c r="A373" s="26">
        <v>53</v>
      </c>
      <c r="B373" s="31">
        <v>43795</v>
      </c>
      <c r="C373" s="26" t="s">
        <v>0</v>
      </c>
      <c r="D373" s="32">
        <v>1.4434031E-3</v>
      </c>
      <c r="E373" s="32">
        <v>1.1418017000000001E-2</v>
      </c>
      <c r="F373" s="32">
        <v>1.5100781E-3</v>
      </c>
      <c r="G373" s="32">
        <v>3.3939658000000001E-4</v>
      </c>
      <c r="H373" s="32"/>
      <c r="I373" s="66"/>
      <c r="J373" s="66"/>
      <c r="K373" s="9"/>
      <c r="L373" s="9"/>
      <c r="M373" s="9"/>
      <c r="N373" s="10"/>
      <c r="O373" s="9"/>
      <c r="P373" s="9"/>
      <c r="Q373" s="9"/>
      <c r="R373" s="64"/>
      <c r="S373" s="65"/>
      <c r="U373" s="9"/>
    </row>
    <row r="374" spans="1:60" s="11" customFormat="1">
      <c r="A374" s="26">
        <v>53</v>
      </c>
      <c r="B374" s="26"/>
      <c r="C374" s="7" t="s">
        <v>1</v>
      </c>
      <c r="D374" s="32">
        <v>4.2146572000000004</v>
      </c>
      <c r="E374" s="32">
        <v>37.054701000000001</v>
      </c>
      <c r="F374" s="32">
        <v>27.073979000000001</v>
      </c>
      <c r="G374" s="32">
        <v>6.0456766000000002</v>
      </c>
      <c r="H374" s="32"/>
      <c r="I374" s="66">
        <v>0.22330216</v>
      </c>
      <c r="J374" s="32">
        <v>8.7918669000000005</v>
      </c>
      <c r="K374" s="38"/>
      <c r="L374" s="39">
        <f>LN(I374)</f>
        <v>-1.4992294470972738</v>
      </c>
      <c r="M374" s="39">
        <f>LN(J374)</f>
        <v>2.1738270782242166</v>
      </c>
      <c r="N374" s="10"/>
      <c r="O374" s="40">
        <f t="array" ref="O374:P375">LINEST(L374:L378,M374:M378,TRUE,TRUE)</f>
        <v>0.49650748826504942</v>
      </c>
      <c r="P374" s="40">
        <v>-2.57854138767338</v>
      </c>
      <c r="Q374" s="9"/>
      <c r="R374" s="41">
        <f>EXP(P374)*$R$4^O374</f>
        <v>0.21802962252120886</v>
      </c>
      <c r="S374" s="41">
        <f>R374*SQRT(P375^2+(LN($R$4))^2*O375^2+(O374/$R$4)^2*$S$4^2-2*LN($R$4)*AVERAGE(M374:M378)*O375^2)</f>
        <v>3.6944434436888201E-5</v>
      </c>
      <c r="U374" s="9"/>
      <c r="AL374" s="42"/>
      <c r="AM374" s="43"/>
      <c r="AN374" s="43"/>
      <c r="AO374" s="43"/>
      <c r="AQ374" s="44"/>
      <c r="AR374" s="45"/>
      <c r="AS374" s="45"/>
      <c r="AT374" s="45"/>
      <c r="AU374" s="45"/>
      <c r="AV374" s="45"/>
      <c r="AW374" s="45"/>
      <c r="AX374" s="45"/>
      <c r="AY374" s="45"/>
      <c r="AZ374" s="45"/>
    </row>
    <row r="375" spans="1:60" s="11" customFormat="1">
      <c r="A375" s="26">
        <v>53</v>
      </c>
      <c r="B375" s="26"/>
      <c r="C375" s="7" t="s">
        <v>2</v>
      </c>
      <c r="D375" s="32">
        <v>3.8675274000000002</v>
      </c>
      <c r="E375" s="32">
        <v>33.971021999999998</v>
      </c>
      <c r="F375" s="32">
        <v>25.122755999999999</v>
      </c>
      <c r="G375" s="32">
        <v>5.607456</v>
      </c>
      <c r="H375" s="32"/>
      <c r="I375" s="66">
        <v>0.22320228</v>
      </c>
      <c r="J375" s="32">
        <v>8.7836561</v>
      </c>
      <c r="K375" s="38"/>
      <c r="L375" s="39">
        <f t="shared" ref="L375:L378" si="103">LN(I375)</f>
        <v>-1.499676833473391</v>
      </c>
      <c r="M375" s="39">
        <f t="shared" ref="M375:M378" si="104">LN(J375)</f>
        <v>2.1728927332721675</v>
      </c>
      <c r="N375" s="10"/>
      <c r="O375" s="40">
        <v>3.0226208873254719E-3</v>
      </c>
      <c r="P375" s="40">
        <v>6.5644796185995733E-3</v>
      </c>
      <c r="Q375" s="9"/>
      <c r="R375" s="56"/>
      <c r="S375" s="56"/>
      <c r="U375" s="9"/>
      <c r="W375" s="43"/>
      <c r="Z375" s="43"/>
      <c r="AC375" s="43"/>
    </row>
    <row r="376" spans="1:60" s="11" customFormat="1">
      <c r="A376" s="26">
        <v>53</v>
      </c>
      <c r="B376" s="26"/>
      <c r="C376" s="7" t="s">
        <v>3</v>
      </c>
      <c r="D376" s="32">
        <v>3.5723693000000001</v>
      </c>
      <c r="E376" s="32">
        <v>31.350560000000002</v>
      </c>
      <c r="F376" s="32">
        <v>23.386600999999999</v>
      </c>
      <c r="G376" s="32">
        <v>5.2176108000000001</v>
      </c>
      <c r="H376" s="32"/>
      <c r="I376" s="66">
        <v>0.22310261000000001</v>
      </c>
      <c r="J376" s="32">
        <v>8.7758468000000001</v>
      </c>
      <c r="K376" s="38"/>
      <c r="L376" s="39">
        <f t="shared" si="103"/>
        <v>-1.5001234788223001</v>
      </c>
      <c r="M376" s="39">
        <f t="shared" si="104"/>
        <v>2.172003266120468</v>
      </c>
      <c r="N376" s="10"/>
      <c r="O376" s="47">
        <f>ABS(O375/O374)</f>
        <v>6.0877649557460715E-3</v>
      </c>
      <c r="P376" s="47">
        <f>ABS(P375/P374)</f>
        <v>2.5458112287748496E-3</v>
      </c>
      <c r="Q376" s="9"/>
      <c r="R376" s="56"/>
      <c r="S376" s="56"/>
      <c r="U376" s="9"/>
      <c r="W376" s="48"/>
      <c r="X376" s="48"/>
      <c r="Z376" s="48"/>
      <c r="AA376" s="48"/>
      <c r="AC376" s="48"/>
      <c r="AD376" s="48"/>
      <c r="AK376" s="48"/>
      <c r="AL376" s="48"/>
      <c r="AP376" s="49"/>
      <c r="AY376" s="43"/>
      <c r="AZ376" s="43"/>
    </row>
    <row r="377" spans="1:60" s="11" customFormat="1">
      <c r="A377" s="26">
        <v>53</v>
      </c>
      <c r="B377" s="26"/>
      <c r="C377" s="7" t="s">
        <v>4</v>
      </c>
      <c r="D377" s="32">
        <v>3.1602934999999999</v>
      </c>
      <c r="E377" s="32">
        <v>27.698558999999999</v>
      </c>
      <c r="F377" s="32">
        <v>20.891265000000001</v>
      </c>
      <c r="G377" s="32">
        <v>4.6579524000000001</v>
      </c>
      <c r="H377" s="32"/>
      <c r="I377" s="66">
        <v>0.22296176000000001</v>
      </c>
      <c r="J377" s="32">
        <v>8.7645549000000003</v>
      </c>
      <c r="K377" s="38"/>
      <c r="L377" s="39">
        <f t="shared" si="103"/>
        <v>-1.5007550020469915</v>
      </c>
      <c r="M377" s="39">
        <f t="shared" si="104"/>
        <v>2.170715735566374</v>
      </c>
      <c r="N377" s="10"/>
      <c r="O377" s="50"/>
      <c r="P377" s="50"/>
      <c r="Q377" s="9"/>
      <c r="R377" s="56"/>
      <c r="S377" s="56"/>
      <c r="U377" s="9"/>
      <c r="W377" s="51"/>
      <c r="X377" s="51"/>
      <c r="Z377" s="51"/>
      <c r="AA377" s="51"/>
      <c r="AC377" s="51"/>
      <c r="AD377" s="51"/>
      <c r="AI377" s="52"/>
      <c r="AJ377" s="52"/>
      <c r="AK377" s="53"/>
      <c r="AL377" s="53"/>
      <c r="AM377" s="53"/>
      <c r="AN377" s="53"/>
      <c r="AO377" s="53"/>
    </row>
    <row r="378" spans="1:60" s="11" customFormat="1">
      <c r="A378" s="26">
        <v>53</v>
      </c>
      <c r="B378" s="26"/>
      <c r="C378" s="7" t="s">
        <v>5</v>
      </c>
      <c r="D378" s="32">
        <v>2.7712561</v>
      </c>
      <c r="E378" s="32">
        <v>24.258790000000001</v>
      </c>
      <c r="F378" s="32">
        <v>18.474726</v>
      </c>
      <c r="G378" s="32">
        <v>4.116549</v>
      </c>
      <c r="H378" s="32"/>
      <c r="I378" s="66">
        <v>0.22282056</v>
      </c>
      <c r="J378" s="32">
        <v>8.7537164000000001</v>
      </c>
      <c r="K378" s="54"/>
      <c r="L378" s="39">
        <f t="shared" si="103"/>
        <v>-1.5013884951147387</v>
      </c>
      <c r="M378" s="39">
        <f t="shared" si="104"/>
        <v>2.1694783416252332</v>
      </c>
      <c r="N378" s="10"/>
      <c r="Q378" s="9"/>
      <c r="R378" s="56"/>
      <c r="S378" s="56"/>
      <c r="U378" s="9"/>
      <c r="W378" s="51"/>
      <c r="X378" s="51"/>
      <c r="Z378" s="51"/>
      <c r="AA378" s="51"/>
      <c r="AC378" s="51"/>
      <c r="AD378" s="51"/>
      <c r="AI378" s="52"/>
      <c r="AJ378" s="52"/>
      <c r="AK378" s="53"/>
      <c r="AL378" s="53"/>
      <c r="AM378" s="53"/>
      <c r="AN378" s="53"/>
      <c r="AO378" s="53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</row>
    <row r="379" spans="1:60" s="11" customFormat="1">
      <c r="A379" s="6"/>
      <c r="B379" s="6"/>
      <c r="C379" s="7"/>
      <c r="D379" s="36"/>
      <c r="E379" s="36"/>
      <c r="F379" s="36"/>
      <c r="G379" s="36"/>
      <c r="H379" s="36"/>
      <c r="I379" s="55"/>
      <c r="J379" s="55"/>
      <c r="K379" s="9"/>
      <c r="L379" s="9"/>
      <c r="M379" s="9"/>
      <c r="N379" s="9"/>
      <c r="O379" s="9"/>
      <c r="P379" s="9"/>
      <c r="Q379" s="9"/>
      <c r="R379" s="56"/>
      <c r="S379" s="56"/>
      <c r="U379" s="9"/>
    </row>
    <row r="380" spans="1:60" s="11" customFormat="1">
      <c r="A380" s="26">
        <v>54</v>
      </c>
      <c r="B380" s="31">
        <v>43795</v>
      </c>
      <c r="C380" s="26" t="s">
        <v>0</v>
      </c>
      <c r="D380" s="32">
        <v>1.4434031E-3</v>
      </c>
      <c r="E380" s="32">
        <v>1.1418017000000001E-2</v>
      </c>
      <c r="F380" s="32">
        <v>1.5100781E-3</v>
      </c>
      <c r="G380" s="32">
        <v>3.3939658000000001E-4</v>
      </c>
      <c r="H380" s="32"/>
      <c r="I380" s="66"/>
      <c r="J380" s="66"/>
      <c r="K380" s="9"/>
      <c r="L380" s="9"/>
      <c r="M380" s="9"/>
      <c r="N380" s="10"/>
      <c r="O380" s="9"/>
      <c r="P380" s="9"/>
      <c r="Q380" s="9"/>
      <c r="R380" s="64"/>
      <c r="S380" s="65"/>
      <c r="U380" s="9"/>
    </row>
    <row r="381" spans="1:60" s="11" customFormat="1">
      <c r="A381" s="26">
        <v>54</v>
      </c>
      <c r="B381" s="26"/>
      <c r="C381" s="7" t="s">
        <v>1</v>
      </c>
      <c r="D381" s="32">
        <v>4.1776456</v>
      </c>
      <c r="E381" s="32">
        <v>36.726030000000002</v>
      </c>
      <c r="F381" s="32">
        <v>26.865404999999999</v>
      </c>
      <c r="G381" s="32">
        <v>5.9989616000000003</v>
      </c>
      <c r="H381" s="32"/>
      <c r="I381" s="32">
        <v>0.22329694999999999</v>
      </c>
      <c r="J381" s="32">
        <v>8.7910839999999997</v>
      </c>
      <c r="K381" s="38"/>
      <c r="L381" s="39">
        <f>LN(I381)</f>
        <v>-1.4992527789843446</v>
      </c>
      <c r="M381" s="39">
        <f>LN(J381)</f>
        <v>2.1737380260503274</v>
      </c>
      <c r="N381" s="10"/>
      <c r="O381" s="40">
        <f t="array" ref="O381:P382">LINEST(L381:L385,M381:M385,TRUE,TRUE)</f>
        <v>0.5007643379058101</v>
      </c>
      <c r="P381" s="40">
        <v>-2.5877848339341147</v>
      </c>
      <c r="Q381" s="9"/>
      <c r="R381" s="41">
        <f>EXP(P381)*$R$4^O381</f>
        <v>0.21798716811656094</v>
      </c>
      <c r="S381" s="41">
        <f>R381*SQRT(P382^2+(LN($R$4))^2*O382^2+(O381/$R$4)^2*$S$4^2-2*LN($R$4)*AVERAGE(M381:M385)*O382^2)</f>
        <v>3.8617237221553212E-5</v>
      </c>
      <c r="U381" s="9"/>
      <c r="AL381" s="42"/>
      <c r="AM381" s="43"/>
      <c r="AN381" s="43"/>
      <c r="AO381" s="43"/>
      <c r="AQ381" s="44"/>
      <c r="AR381" s="45"/>
      <c r="AS381" s="45"/>
      <c r="AT381" s="45"/>
      <c r="AU381" s="45"/>
      <c r="AV381" s="45"/>
      <c r="AW381" s="45"/>
      <c r="AX381" s="45"/>
      <c r="AY381" s="45"/>
      <c r="AZ381" s="45"/>
    </row>
    <row r="382" spans="1:60" s="11" customFormat="1">
      <c r="A382" s="26">
        <v>54</v>
      </c>
      <c r="B382" s="26"/>
      <c r="C382" s="7" t="s">
        <v>2</v>
      </c>
      <c r="D382" s="32">
        <v>3.8237733999999999</v>
      </c>
      <c r="E382" s="32">
        <v>33.582833000000001</v>
      </c>
      <c r="F382" s="32">
        <v>24.859845</v>
      </c>
      <c r="G382" s="32">
        <v>5.5484483000000004</v>
      </c>
      <c r="H382" s="32"/>
      <c r="I382" s="32">
        <v>0.22318917999999999</v>
      </c>
      <c r="J382" s="32">
        <v>8.7826433000000002</v>
      </c>
      <c r="K382" s="38"/>
      <c r="L382" s="39">
        <f t="shared" ref="L382:L385" si="105">LN(I382)</f>
        <v>-1.4997355263525236</v>
      </c>
      <c r="M382" s="39">
        <f t="shared" ref="M382:M385" si="106">LN(J382)</f>
        <v>2.1727774215633029</v>
      </c>
      <c r="N382" s="10"/>
      <c r="O382" s="40">
        <v>3.2214879248655976E-3</v>
      </c>
      <c r="P382" s="40">
        <v>6.9959330707552031E-3</v>
      </c>
      <c r="Q382" s="9"/>
      <c r="R382" s="56"/>
      <c r="S382" s="56"/>
      <c r="U382" s="9"/>
      <c r="W382" s="43"/>
      <c r="Z382" s="43"/>
      <c r="AC382" s="43"/>
    </row>
    <row r="383" spans="1:60" s="11" customFormat="1">
      <c r="A383" s="26">
        <v>54</v>
      </c>
      <c r="B383" s="26"/>
      <c r="C383" s="7" t="s">
        <v>3</v>
      </c>
      <c r="D383" s="32">
        <v>3.5025909999999998</v>
      </c>
      <c r="E383" s="32">
        <v>30.731369000000001</v>
      </c>
      <c r="F383" s="32">
        <v>22.958694000000001</v>
      </c>
      <c r="G383" s="32">
        <v>5.1216084000000004</v>
      </c>
      <c r="H383" s="32"/>
      <c r="I383" s="32">
        <v>0.22307932</v>
      </c>
      <c r="J383" s="32">
        <v>8.7738972999999998</v>
      </c>
      <c r="K383" s="38"/>
      <c r="L383" s="39">
        <f t="shared" si="105"/>
        <v>-1.5002278756992475</v>
      </c>
      <c r="M383" s="39">
        <f t="shared" si="106"/>
        <v>2.1717810976379064</v>
      </c>
      <c r="N383" s="10"/>
      <c r="O383" s="47">
        <f>ABS(O382/O381)</f>
        <v>6.4331416616802582E-3</v>
      </c>
      <c r="P383" s="47">
        <f>ABS(P382/P381)</f>
        <v>2.7034446523591152E-3</v>
      </c>
      <c r="Q383" s="9"/>
      <c r="R383" s="56"/>
      <c r="S383" s="56"/>
      <c r="U383" s="9"/>
      <c r="W383" s="48"/>
      <c r="X383" s="48"/>
      <c r="Z383" s="48"/>
      <c r="AA383" s="48"/>
      <c r="AC383" s="48"/>
      <c r="AD383" s="48"/>
      <c r="AK383" s="48"/>
      <c r="AL383" s="48"/>
      <c r="AP383" s="49"/>
      <c r="AY383" s="43"/>
      <c r="AZ383" s="43"/>
    </row>
    <row r="384" spans="1:60" s="11" customFormat="1">
      <c r="A384" s="26">
        <v>54</v>
      </c>
      <c r="B384" s="26"/>
      <c r="C384" s="7" t="s">
        <v>4</v>
      </c>
      <c r="D384" s="32">
        <v>3.1467553000000001</v>
      </c>
      <c r="E384" s="32">
        <v>27.578386999999999</v>
      </c>
      <c r="F384" s="32">
        <v>20.800391999999999</v>
      </c>
      <c r="G384" s="32">
        <v>4.6374291000000003</v>
      </c>
      <c r="H384" s="32"/>
      <c r="I384" s="32">
        <v>0.22294912</v>
      </c>
      <c r="J384" s="32">
        <v>8.7640726000000004</v>
      </c>
      <c r="K384" s="38"/>
      <c r="L384" s="39">
        <f t="shared" si="105"/>
        <v>-1.5008116949897758</v>
      </c>
      <c r="M384" s="39">
        <f t="shared" si="106"/>
        <v>2.1706607055875442</v>
      </c>
      <c r="N384" s="10"/>
      <c r="O384" s="50"/>
      <c r="P384" s="50"/>
      <c r="Q384" s="9"/>
      <c r="R384" s="56"/>
      <c r="S384" s="56"/>
      <c r="U384" s="9"/>
      <c r="W384" s="51"/>
      <c r="X384" s="51"/>
      <c r="Z384" s="51"/>
      <c r="AA384" s="51"/>
      <c r="AC384" s="51"/>
      <c r="AD384" s="51"/>
      <c r="AI384" s="52"/>
      <c r="AJ384" s="52"/>
      <c r="AK384" s="53"/>
      <c r="AL384" s="53"/>
      <c r="AM384" s="53"/>
      <c r="AN384" s="53"/>
      <c r="AO384" s="53"/>
    </row>
    <row r="385" spans="1:60" s="11" customFormat="1">
      <c r="A385" s="26">
        <v>54</v>
      </c>
      <c r="B385" s="26"/>
      <c r="C385" s="7" t="s">
        <v>5</v>
      </c>
      <c r="D385" s="32">
        <v>2.7118935999999998</v>
      </c>
      <c r="E385" s="32">
        <v>23.734262000000001</v>
      </c>
      <c r="F385" s="32">
        <v>18.091615999999998</v>
      </c>
      <c r="G385" s="32">
        <v>4.0308073999999996</v>
      </c>
      <c r="H385" s="32"/>
      <c r="I385" s="32">
        <v>0.22279972000000001</v>
      </c>
      <c r="J385" s="32">
        <v>8.7519153000000003</v>
      </c>
      <c r="K385" s="54"/>
      <c r="L385" s="39">
        <f t="shared" si="105"/>
        <v>-1.5014820276622933</v>
      </c>
      <c r="M385" s="39">
        <f t="shared" si="106"/>
        <v>2.1692725678448612</v>
      </c>
      <c r="N385" s="10"/>
      <c r="Q385" s="9"/>
      <c r="R385" s="56"/>
      <c r="S385" s="56"/>
      <c r="U385" s="9"/>
      <c r="W385" s="51"/>
      <c r="X385" s="51"/>
      <c r="Z385" s="51"/>
      <c r="AA385" s="51"/>
      <c r="AC385" s="51"/>
      <c r="AD385" s="51"/>
      <c r="AI385" s="52"/>
      <c r="AJ385" s="52"/>
      <c r="AK385" s="53"/>
      <c r="AL385" s="53"/>
      <c r="AM385" s="53"/>
      <c r="AN385" s="53"/>
      <c r="AO385" s="53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</row>
    <row r="386" spans="1:60" s="11" customFormat="1">
      <c r="A386" s="6"/>
      <c r="B386" s="6"/>
      <c r="C386" s="7"/>
      <c r="D386" s="36"/>
      <c r="E386" s="36"/>
      <c r="F386" s="36"/>
      <c r="G386" s="36"/>
      <c r="H386" s="36"/>
      <c r="I386" s="55"/>
      <c r="J386" s="55"/>
      <c r="K386" s="9"/>
      <c r="L386" s="9"/>
      <c r="M386" s="9"/>
      <c r="N386" s="9"/>
      <c r="O386" s="9"/>
      <c r="P386" s="9"/>
      <c r="Q386" s="9"/>
      <c r="R386" s="56"/>
      <c r="S386" s="56"/>
      <c r="U386" s="9"/>
    </row>
    <row r="387" spans="1:60" s="11" customFormat="1">
      <c r="A387" s="26">
        <v>55</v>
      </c>
      <c r="B387" s="31">
        <v>43795</v>
      </c>
      <c r="C387" s="26" t="s">
        <v>0</v>
      </c>
      <c r="D387" s="32">
        <v>1.4434031E-3</v>
      </c>
      <c r="E387" s="32">
        <v>1.1418017000000001E-2</v>
      </c>
      <c r="F387" s="32">
        <v>1.5100781E-3</v>
      </c>
      <c r="G387" s="32">
        <v>3.3939658000000001E-4</v>
      </c>
      <c r="H387" s="32"/>
      <c r="I387" s="66"/>
      <c r="J387" s="66"/>
      <c r="K387" s="9"/>
      <c r="L387" s="9"/>
      <c r="M387" s="9"/>
      <c r="N387" s="10"/>
      <c r="O387" s="9"/>
      <c r="P387" s="9"/>
      <c r="Q387" s="9"/>
      <c r="R387" s="64"/>
      <c r="S387" s="65"/>
      <c r="U387" s="9"/>
    </row>
    <row r="388" spans="1:60" s="11" customFormat="1">
      <c r="A388" s="26">
        <v>55</v>
      </c>
      <c r="B388" s="26"/>
      <c r="C388" s="7" t="s">
        <v>1</v>
      </c>
      <c r="D388" s="32">
        <v>4.1405063999999996</v>
      </c>
      <c r="E388" s="32">
        <v>36.397756999999999</v>
      </c>
      <c r="F388" s="32">
        <v>26.631941999999999</v>
      </c>
      <c r="G388" s="32">
        <v>5.9466048000000002</v>
      </c>
      <c r="H388" s="32"/>
      <c r="I388" s="32">
        <v>0.22328845999999999</v>
      </c>
      <c r="J388" s="32">
        <v>8.7906543999999993</v>
      </c>
      <c r="K388" s="38"/>
      <c r="L388" s="39">
        <f>LN(I388)</f>
        <v>-1.4992908008265764</v>
      </c>
      <c r="M388" s="39">
        <f>LN(J388)</f>
        <v>2.1736891571625856</v>
      </c>
      <c r="N388" s="10"/>
      <c r="O388" s="40">
        <f t="array" ref="O388:P389">LINEST(L388:L392,M388:M392,TRUE,TRUE)</f>
        <v>0.49800553688404908</v>
      </c>
      <c r="P388" s="40">
        <v>-2.5817906254960912</v>
      </c>
      <c r="Q388" s="9"/>
      <c r="R388" s="41">
        <f>EXP(P388)*$R$4^O388</f>
        <v>0.21801548096939288</v>
      </c>
      <c r="S388" s="41">
        <f>R388*SQRT(P389^2+(LN($R$4))^2*O389^2+(O388/$R$4)^2*$S$4^2-2*LN($R$4)*AVERAGE(M388:M392)*O389^2)</f>
        <v>4.377533068560701E-5</v>
      </c>
      <c r="U388" s="9"/>
      <c r="AL388" s="42"/>
      <c r="AM388" s="43"/>
      <c r="AN388" s="43"/>
      <c r="AO388" s="43"/>
      <c r="AQ388" s="44"/>
      <c r="AR388" s="45"/>
      <c r="AS388" s="45"/>
      <c r="AT388" s="45"/>
      <c r="AU388" s="45"/>
      <c r="AV388" s="45"/>
      <c r="AW388" s="45"/>
      <c r="AX388" s="45"/>
      <c r="AY388" s="45"/>
      <c r="AZ388" s="45"/>
    </row>
    <row r="389" spans="1:60" s="11" customFormat="1">
      <c r="A389" s="26">
        <v>55</v>
      </c>
      <c r="B389" s="26"/>
      <c r="C389" s="7" t="s">
        <v>2</v>
      </c>
      <c r="D389" s="32">
        <v>3.8033942000000001</v>
      </c>
      <c r="E389" s="32">
        <v>33.399900000000002</v>
      </c>
      <c r="F389" s="32">
        <v>24.740514999999998</v>
      </c>
      <c r="G389" s="32">
        <v>5.5215037999999996</v>
      </c>
      <c r="H389" s="32"/>
      <c r="I389" s="32">
        <v>0.22317659000000001</v>
      </c>
      <c r="J389" s="32">
        <v>8.7816057999999995</v>
      </c>
      <c r="K389" s="38"/>
      <c r="L389" s="39">
        <f t="shared" ref="L389:L392" si="107">LN(I389)</f>
        <v>-1.4997919374881861</v>
      </c>
      <c r="M389" s="39">
        <f t="shared" ref="M389:M392" si="108">LN(J389)</f>
        <v>2.1726592838626475</v>
      </c>
      <c r="N389" s="10"/>
      <c r="O389" s="40">
        <v>3.841338164899516E-3</v>
      </c>
      <c r="P389" s="40">
        <v>8.3413881038749485E-3</v>
      </c>
      <c r="Q389" s="9"/>
      <c r="R389" s="56"/>
      <c r="S389" s="56"/>
      <c r="U389" s="9"/>
      <c r="W389" s="43"/>
      <c r="Z389" s="43"/>
      <c r="AC389" s="43"/>
    </row>
    <row r="390" spans="1:60" s="11" customFormat="1">
      <c r="A390" s="26">
        <v>55</v>
      </c>
      <c r="B390" s="26"/>
      <c r="C390" s="7" t="s">
        <v>3</v>
      </c>
      <c r="D390" s="32">
        <v>3.4755105999999998</v>
      </c>
      <c r="E390" s="32">
        <v>30.488427000000001</v>
      </c>
      <c r="F390" s="32">
        <v>22.798356999999999</v>
      </c>
      <c r="G390" s="32">
        <v>5.0854115999999996</v>
      </c>
      <c r="H390" s="32"/>
      <c r="I390" s="32">
        <v>0.22306044999999999</v>
      </c>
      <c r="J390" s="32">
        <v>8.7723615000000006</v>
      </c>
      <c r="K390" s="38"/>
      <c r="L390" s="39">
        <f t="shared" si="107"/>
        <v>-1.5003124680233582</v>
      </c>
      <c r="M390" s="39">
        <f t="shared" si="108"/>
        <v>2.1716060403768203</v>
      </c>
      <c r="N390" s="10"/>
      <c r="O390" s="47">
        <f>ABS(O389/O388)</f>
        <v>7.7134446916679502E-3</v>
      </c>
      <c r="P390" s="47">
        <f>ABS(P389/P388)</f>
        <v>3.2308538196323144E-3</v>
      </c>
      <c r="Q390" s="9"/>
      <c r="R390" s="56"/>
      <c r="S390" s="56"/>
      <c r="U390" s="9"/>
      <c r="W390" s="48"/>
      <c r="X390" s="48"/>
      <c r="Z390" s="48"/>
      <c r="AA390" s="48"/>
      <c r="AC390" s="48"/>
      <c r="AD390" s="48"/>
      <c r="AK390" s="48"/>
      <c r="AL390" s="48"/>
      <c r="AP390" s="49"/>
      <c r="AY390" s="43"/>
      <c r="AZ390" s="43"/>
    </row>
    <row r="391" spans="1:60" s="11" customFormat="1">
      <c r="A391" s="26">
        <v>55</v>
      </c>
      <c r="B391" s="26"/>
      <c r="C391" s="7" t="s">
        <v>4</v>
      </c>
      <c r="D391" s="32">
        <v>3.0680554</v>
      </c>
      <c r="E391" s="32">
        <v>26.879999000000002</v>
      </c>
      <c r="F391" s="32">
        <v>20.314502999999998</v>
      </c>
      <c r="G391" s="32">
        <v>4.528543</v>
      </c>
      <c r="H391" s="32"/>
      <c r="I391" s="32">
        <v>0.22292166999999999</v>
      </c>
      <c r="J391" s="32">
        <v>8.7612457999999993</v>
      </c>
      <c r="K391" s="38"/>
      <c r="L391" s="39">
        <f t="shared" si="107"/>
        <v>-1.5009348248320995</v>
      </c>
      <c r="M391" s="39">
        <f t="shared" si="108"/>
        <v>2.1703381094486329</v>
      </c>
      <c r="N391" s="10"/>
      <c r="O391" s="50"/>
      <c r="P391" s="50"/>
      <c r="Q391" s="9"/>
      <c r="R391" s="56"/>
      <c r="S391" s="56"/>
      <c r="U391" s="9"/>
      <c r="W391" s="51"/>
      <c r="X391" s="51"/>
      <c r="Z391" s="51"/>
      <c r="AA391" s="51"/>
      <c r="AC391" s="51"/>
      <c r="AD391" s="51"/>
      <c r="AI391" s="52"/>
      <c r="AJ391" s="52"/>
      <c r="AK391" s="53"/>
      <c r="AL391" s="53"/>
      <c r="AM391" s="53"/>
      <c r="AN391" s="53"/>
      <c r="AO391" s="53"/>
    </row>
    <row r="392" spans="1:60" s="11" customFormat="1">
      <c r="A392" s="26">
        <v>55</v>
      </c>
      <c r="B392" s="26"/>
      <c r="C392" s="7" t="s">
        <v>5</v>
      </c>
      <c r="D392" s="32">
        <v>2.6935283000000001</v>
      </c>
      <c r="E392" s="32">
        <v>23.569531999999999</v>
      </c>
      <c r="F392" s="32">
        <v>17.983747000000001</v>
      </c>
      <c r="G392" s="32">
        <v>4.0063814999999998</v>
      </c>
      <c r="H392" s="32"/>
      <c r="I392" s="32">
        <v>0.22277791999999999</v>
      </c>
      <c r="J392" s="32">
        <v>8.7504331000000004</v>
      </c>
      <c r="K392" s="54"/>
      <c r="L392" s="39">
        <f t="shared" si="107"/>
        <v>-1.5015798781739007</v>
      </c>
      <c r="M392" s="39">
        <f t="shared" si="108"/>
        <v>2.1691031962874372</v>
      </c>
      <c r="N392" s="10"/>
      <c r="Q392" s="9"/>
      <c r="R392" s="56"/>
      <c r="S392" s="56"/>
      <c r="U392" s="9"/>
      <c r="W392" s="51"/>
      <c r="X392" s="51"/>
      <c r="Z392" s="51"/>
      <c r="AA392" s="51"/>
      <c r="AC392" s="51"/>
      <c r="AD392" s="51"/>
      <c r="AI392" s="52"/>
      <c r="AJ392" s="52"/>
      <c r="AK392" s="53"/>
      <c r="AL392" s="53"/>
      <c r="AM392" s="53"/>
      <c r="AN392" s="53"/>
      <c r="AO392" s="53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</row>
    <row r="393" spans="1:60" s="11" customFormat="1">
      <c r="A393" s="6"/>
      <c r="B393" s="6"/>
      <c r="C393" s="7"/>
      <c r="D393" s="36"/>
      <c r="E393" s="36"/>
      <c r="F393" s="36"/>
      <c r="G393" s="36"/>
      <c r="H393" s="36"/>
      <c r="I393" s="55"/>
      <c r="J393" s="55"/>
      <c r="K393" s="9"/>
      <c r="L393" s="9"/>
      <c r="M393" s="9"/>
      <c r="N393" s="9"/>
      <c r="O393" s="9"/>
      <c r="P393" s="9"/>
      <c r="Q393" s="9"/>
      <c r="R393" s="56"/>
      <c r="S393" s="56"/>
      <c r="U393" s="9"/>
    </row>
    <row r="394" spans="1:60" s="11" customFormat="1">
      <c r="A394" s="26">
        <v>56</v>
      </c>
      <c r="B394" s="31">
        <v>43795</v>
      </c>
      <c r="C394" s="26" t="s">
        <v>0</v>
      </c>
      <c r="D394" s="32">
        <v>1.4434031E-3</v>
      </c>
      <c r="E394" s="32">
        <v>1.1418017000000001E-2</v>
      </c>
      <c r="F394" s="32">
        <v>1.5100781E-3</v>
      </c>
      <c r="G394" s="32">
        <v>3.3939658000000001E-4</v>
      </c>
      <c r="H394" s="32"/>
      <c r="I394" s="66"/>
      <c r="J394" s="66"/>
      <c r="K394" s="9"/>
      <c r="L394" s="9"/>
      <c r="M394" s="9"/>
      <c r="N394" s="10"/>
      <c r="O394" s="9"/>
      <c r="P394" s="9"/>
      <c r="Q394" s="9"/>
      <c r="R394" s="64"/>
      <c r="S394" s="65"/>
      <c r="U394" s="9"/>
    </row>
    <row r="395" spans="1:60" s="11" customFormat="1">
      <c r="A395" s="26">
        <v>56</v>
      </c>
      <c r="B395" s="26"/>
      <c r="C395" s="7" t="s">
        <v>1</v>
      </c>
      <c r="D395" s="32">
        <v>4.1561743</v>
      </c>
      <c r="E395" s="32">
        <v>36.529870000000003</v>
      </c>
      <c r="F395" s="32">
        <v>26.736864000000001</v>
      </c>
      <c r="G395" s="32">
        <v>5.9696334000000002</v>
      </c>
      <c r="H395" s="32"/>
      <c r="I395" s="32">
        <v>0.22327353</v>
      </c>
      <c r="J395" s="32">
        <v>8.7893024000000004</v>
      </c>
      <c r="K395" s="38"/>
      <c r="L395" s="39">
        <f>LN(I395)</f>
        <v>-1.4993576672430646</v>
      </c>
      <c r="M395" s="39">
        <f>LN(J395)</f>
        <v>2.1735353456352828</v>
      </c>
      <c r="N395" s="10"/>
      <c r="O395" s="40">
        <f t="array" ref="O395:P396">LINEST(L395:L399,M395:M399,TRUE,TRUE)</f>
        <v>0.49573015670644216</v>
      </c>
      <c r="P395" s="40">
        <v>-2.5768498948629492</v>
      </c>
      <c r="Q395" s="9"/>
      <c r="R395" s="41">
        <f>EXP(P395)*$R$4^O395</f>
        <v>0.2180381548599607</v>
      </c>
      <c r="S395" s="41">
        <f>R395*SQRT(P396^2+(LN($R$4))^2*O396^2+(O395/$R$4)^2*$S$4^2-2*LN($R$4)*AVERAGE(M395:M399)*O396^2)</f>
        <v>2.8462691675892576E-5</v>
      </c>
      <c r="U395" s="9"/>
      <c r="AL395" s="42"/>
      <c r="AM395" s="43"/>
      <c r="AN395" s="43"/>
      <c r="AO395" s="43"/>
      <c r="AQ395" s="44"/>
      <c r="AR395" s="45"/>
      <c r="AS395" s="45"/>
      <c r="AT395" s="45"/>
      <c r="AU395" s="45"/>
      <c r="AV395" s="45"/>
      <c r="AW395" s="45"/>
      <c r="AX395" s="45"/>
      <c r="AY395" s="45"/>
      <c r="AZ395" s="45"/>
    </row>
    <row r="396" spans="1:60" s="11" customFormat="1">
      <c r="A396" s="26">
        <v>56</v>
      </c>
      <c r="B396" s="26"/>
      <c r="C396" s="7" t="s">
        <v>2</v>
      </c>
      <c r="D396" s="32">
        <v>3.7910659</v>
      </c>
      <c r="E396" s="32">
        <v>33.286563000000001</v>
      </c>
      <c r="F396" s="32">
        <v>24.663270000000001</v>
      </c>
      <c r="G396" s="32">
        <v>5.5037681000000003</v>
      </c>
      <c r="H396" s="32"/>
      <c r="I396" s="32">
        <v>0.22315647</v>
      </c>
      <c r="J396" s="32">
        <v>8.7802667999999997</v>
      </c>
      <c r="K396" s="38"/>
      <c r="L396" s="39">
        <f t="shared" ref="L396:L399" si="109">LN(I396)</f>
        <v>-1.4998820943769169</v>
      </c>
      <c r="M396" s="39">
        <f t="shared" ref="M396:M399" si="110">LN(J396)</f>
        <v>2.1725067944290779</v>
      </c>
      <c r="N396" s="10"/>
      <c r="O396" s="40">
        <v>1.9279325285799529E-3</v>
      </c>
      <c r="P396" s="40">
        <v>4.1864244262169118E-3</v>
      </c>
      <c r="Q396" s="9"/>
      <c r="R396" s="56"/>
      <c r="S396" s="56"/>
      <c r="U396" s="9"/>
      <c r="W396" s="43"/>
      <c r="Z396" s="43"/>
      <c r="AC396" s="43"/>
    </row>
    <row r="397" spans="1:60" s="11" customFormat="1">
      <c r="A397" s="26">
        <v>56</v>
      </c>
      <c r="B397" s="26"/>
      <c r="C397" s="7" t="s">
        <v>3</v>
      </c>
      <c r="D397" s="32">
        <v>3.4892034000000001</v>
      </c>
      <c r="E397" s="32">
        <v>30.608279</v>
      </c>
      <c r="F397" s="32">
        <v>22.873313</v>
      </c>
      <c r="G397" s="32">
        <v>5.1020905000000001</v>
      </c>
      <c r="H397" s="32"/>
      <c r="I397" s="32">
        <v>0.22305870999999999</v>
      </c>
      <c r="J397" s="32">
        <v>8.7722838999999997</v>
      </c>
      <c r="K397" s="38"/>
      <c r="L397" s="39">
        <f t="shared" si="109"/>
        <v>-1.5003202686298149</v>
      </c>
      <c r="M397" s="39">
        <f t="shared" si="110"/>
        <v>2.171597194373013</v>
      </c>
      <c r="N397" s="10"/>
      <c r="O397" s="47">
        <f>ABS(O396/O395)</f>
        <v>3.8890765520275213E-3</v>
      </c>
      <c r="P397" s="47">
        <f>ABS(P396/P395)</f>
        <v>1.6246287510043608E-3</v>
      </c>
      <c r="Q397" s="9"/>
      <c r="R397" s="56"/>
      <c r="S397" s="56"/>
      <c r="U397" s="9"/>
      <c r="W397" s="48"/>
      <c r="X397" s="48"/>
      <c r="Z397" s="48"/>
      <c r="AA397" s="48"/>
      <c r="AC397" s="48"/>
      <c r="AD397" s="48"/>
      <c r="AK397" s="48"/>
      <c r="AL397" s="48"/>
      <c r="AP397" s="49"/>
      <c r="AY397" s="43"/>
      <c r="AZ397" s="43"/>
    </row>
    <row r="398" spans="1:60" s="11" customFormat="1">
      <c r="A398" s="26">
        <v>56</v>
      </c>
      <c r="B398" s="26"/>
      <c r="C398" s="7" t="s">
        <v>4</v>
      </c>
      <c r="D398" s="32">
        <v>3.0846653000000002</v>
      </c>
      <c r="E398" s="32">
        <v>27.025862</v>
      </c>
      <c r="F398" s="32">
        <v>20.411048000000001</v>
      </c>
      <c r="G398" s="32">
        <v>4.5500350000000003</v>
      </c>
      <c r="H398" s="32"/>
      <c r="I398" s="32">
        <v>0.22292016000000001</v>
      </c>
      <c r="J398" s="32">
        <v>8.7613555999999999</v>
      </c>
      <c r="K398" s="38"/>
      <c r="L398" s="39">
        <f t="shared" si="109"/>
        <v>-1.5009415985347823</v>
      </c>
      <c r="M398" s="39">
        <f t="shared" si="110"/>
        <v>2.1703506418343781</v>
      </c>
      <c r="N398" s="10"/>
      <c r="O398" s="50"/>
      <c r="P398" s="50"/>
      <c r="Q398" s="9"/>
      <c r="R398" s="56"/>
      <c r="S398" s="56"/>
      <c r="U398" s="9"/>
      <c r="W398" s="51"/>
      <c r="X398" s="51"/>
      <c r="Z398" s="51"/>
      <c r="AA398" s="51"/>
      <c r="AC398" s="51"/>
      <c r="AD398" s="51"/>
      <c r="AI398" s="52"/>
      <c r="AJ398" s="52"/>
      <c r="AK398" s="53"/>
      <c r="AL398" s="53"/>
      <c r="AM398" s="53"/>
      <c r="AN398" s="53"/>
      <c r="AO398" s="53"/>
    </row>
    <row r="399" spans="1:60" s="11" customFormat="1">
      <c r="A399" s="26">
        <v>56</v>
      </c>
      <c r="B399" s="26"/>
      <c r="C399" s="7" t="s">
        <v>5</v>
      </c>
      <c r="D399" s="32">
        <v>2.7597543</v>
      </c>
      <c r="E399" s="32">
        <v>24.153742999999999</v>
      </c>
      <c r="F399" s="32">
        <v>18.390038000000001</v>
      </c>
      <c r="G399" s="32">
        <v>4.0973725553489597</v>
      </c>
      <c r="H399" s="32"/>
      <c r="I399" s="32">
        <v>0.22280391999999999</v>
      </c>
      <c r="J399" s="32">
        <v>8.7521307999999998</v>
      </c>
      <c r="K399" s="54"/>
      <c r="L399" s="39">
        <f t="shared" si="109"/>
        <v>-1.501463176828848</v>
      </c>
      <c r="M399" s="39">
        <f t="shared" si="110"/>
        <v>2.1692971907233405</v>
      </c>
      <c r="N399" s="10"/>
      <c r="Q399" s="9"/>
      <c r="R399" s="56"/>
      <c r="S399" s="56"/>
      <c r="U399" s="9"/>
      <c r="W399" s="51"/>
      <c r="X399" s="51"/>
      <c r="Z399" s="51"/>
      <c r="AA399" s="51"/>
      <c r="AC399" s="51"/>
      <c r="AD399" s="51"/>
      <c r="AI399" s="52"/>
      <c r="AJ399" s="52"/>
      <c r="AK399" s="53"/>
      <c r="AL399" s="53"/>
      <c r="AM399" s="53"/>
      <c r="AN399" s="53"/>
      <c r="AO399" s="53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</row>
    <row r="400" spans="1:60" s="11" customFormat="1">
      <c r="A400" s="6"/>
      <c r="B400" s="6"/>
      <c r="C400" s="7"/>
      <c r="D400" s="36"/>
      <c r="E400" s="36"/>
      <c r="F400" s="36"/>
      <c r="G400" s="36"/>
      <c r="H400" s="36"/>
      <c r="I400" s="55"/>
      <c r="J400" s="55"/>
      <c r="K400" s="9"/>
      <c r="L400" s="9"/>
      <c r="M400" s="9"/>
      <c r="N400" s="9"/>
      <c r="O400" s="9"/>
      <c r="P400" s="9"/>
      <c r="Q400" s="9"/>
      <c r="R400" s="56"/>
      <c r="S400" s="56"/>
      <c r="U400" s="9"/>
    </row>
    <row r="401" spans="1:60" s="11" customFormat="1">
      <c r="A401" s="26">
        <v>57</v>
      </c>
      <c r="B401" s="31">
        <v>43795</v>
      </c>
      <c r="C401" s="26" t="s">
        <v>0</v>
      </c>
      <c r="D401" s="32">
        <v>1.7735781999999999E-3</v>
      </c>
      <c r="E401" s="32">
        <v>1.4322611000000001E-2</v>
      </c>
      <c r="F401" s="32">
        <v>6.2858460000000005E-4</v>
      </c>
      <c r="G401" s="32">
        <v>1.2180717999999999E-4</v>
      </c>
      <c r="H401" s="32"/>
      <c r="I401" s="66"/>
      <c r="J401" s="66"/>
      <c r="K401" s="9"/>
      <c r="L401" s="9"/>
      <c r="M401" s="9"/>
      <c r="N401" s="10"/>
      <c r="O401" s="9"/>
      <c r="P401" s="9"/>
      <c r="Q401" s="9"/>
      <c r="R401" s="64"/>
      <c r="S401" s="65"/>
      <c r="U401" s="9"/>
    </row>
    <row r="402" spans="1:60" s="11" customFormat="1">
      <c r="A402" s="26">
        <v>57</v>
      </c>
      <c r="B402" s="26"/>
      <c r="C402" s="7" t="s">
        <v>1</v>
      </c>
      <c r="D402" s="32">
        <v>3.7041667</v>
      </c>
      <c r="E402" s="32">
        <v>32.633296000000001</v>
      </c>
      <c r="F402" s="32">
        <v>23.088446000000001</v>
      </c>
      <c r="G402" s="32">
        <v>5.1616255000000004</v>
      </c>
      <c r="H402" s="32"/>
      <c r="I402" s="66">
        <v>0.22355882999999999</v>
      </c>
      <c r="J402" s="32">
        <v>8.8098934999999994</v>
      </c>
      <c r="K402" s="38"/>
      <c r="L402" s="39">
        <f>LN(I402)</f>
        <v>-1.4980806780886984</v>
      </c>
      <c r="M402" s="39">
        <f>LN(J402)</f>
        <v>2.1758753513392661</v>
      </c>
      <c r="N402" s="10"/>
      <c r="O402" s="40">
        <f t="array" ref="O402:P403">LINEST(L402:L406,M402:M406,TRUE,TRUE)</f>
        <v>0.507447526099289</v>
      </c>
      <c r="P402" s="40">
        <v>-2.6022196595461846</v>
      </c>
      <c r="Q402" s="9"/>
      <c r="R402" s="41">
        <f>EXP(P402)*$R$4^O402</f>
        <v>0.21793736535857924</v>
      </c>
      <c r="S402" s="41">
        <f>R402*SQRT(P403^2+(LN($R$4))^2*O403^2+(O402/$R$4)^2*$S$4^2-2*LN($R$4)*AVERAGE(M402:M406)*O403^2)</f>
        <v>6.6602031675178834E-5</v>
      </c>
      <c r="U402" s="9"/>
      <c r="AL402" s="42"/>
      <c r="AM402" s="43"/>
      <c r="AN402" s="43"/>
      <c r="AO402" s="43"/>
      <c r="AQ402" s="44"/>
      <c r="AR402" s="45"/>
      <c r="AS402" s="45"/>
      <c r="AT402" s="45"/>
      <c r="AU402" s="45"/>
      <c r="AV402" s="45"/>
      <c r="AW402" s="45"/>
      <c r="AX402" s="45"/>
      <c r="AY402" s="45"/>
      <c r="AZ402" s="45"/>
    </row>
    <row r="403" spans="1:60" s="11" customFormat="1">
      <c r="A403" s="26">
        <v>57</v>
      </c>
      <c r="B403" s="26"/>
      <c r="C403" s="7" t="s">
        <v>2</v>
      </c>
      <c r="D403" s="32">
        <v>3.5562117</v>
      </c>
      <c r="E403" s="32">
        <v>31.316991000000002</v>
      </c>
      <c r="F403" s="32">
        <v>22.396726999999998</v>
      </c>
      <c r="G403" s="32">
        <v>5.0059484999999997</v>
      </c>
      <c r="H403" s="32"/>
      <c r="I403" s="66">
        <v>0.22351251999999999</v>
      </c>
      <c r="J403" s="32">
        <v>8.8062795999999999</v>
      </c>
      <c r="K403" s="38"/>
      <c r="L403" s="39">
        <f t="shared" ref="L403:L406" si="111">LN(I403)</f>
        <v>-1.4982878486003657</v>
      </c>
      <c r="M403" s="39">
        <f t="shared" ref="M403:M406" si="112">LN(J403)</f>
        <v>2.1754650579083172</v>
      </c>
      <c r="N403" s="10"/>
      <c r="O403" s="40">
        <v>5.9368515967529499E-3</v>
      </c>
      <c r="P403" s="40">
        <v>1.2909078105081177E-2</v>
      </c>
      <c r="Q403" s="9"/>
      <c r="R403" s="56"/>
      <c r="S403" s="56"/>
      <c r="U403" s="9"/>
      <c r="W403" s="43"/>
      <c r="Z403" s="43"/>
      <c r="AC403" s="43"/>
    </row>
    <row r="404" spans="1:60" s="11" customFormat="1">
      <c r="A404" s="26">
        <v>57</v>
      </c>
      <c r="B404" s="26"/>
      <c r="C404" s="7" t="s">
        <v>3</v>
      </c>
      <c r="D404" s="32">
        <v>3.3633187000000002</v>
      </c>
      <c r="E404" s="32">
        <v>29.599630999999999</v>
      </c>
      <c r="F404" s="32">
        <v>21.374594999999999</v>
      </c>
      <c r="G404" s="32">
        <v>4.7759602000000001</v>
      </c>
      <c r="H404" s="32"/>
      <c r="I404" s="66">
        <v>0.22344104000000001</v>
      </c>
      <c r="J404" s="32">
        <v>8.8007234000000008</v>
      </c>
      <c r="K404" s="38"/>
      <c r="L404" s="39">
        <f t="shared" si="111"/>
        <v>-1.4986077028626714</v>
      </c>
      <c r="M404" s="39">
        <f t="shared" si="112"/>
        <v>2.1748339226510067</v>
      </c>
      <c r="N404" s="10"/>
      <c r="O404" s="47">
        <f>ABS(O403/O402)</f>
        <v>1.1699439432465229E-2</v>
      </c>
      <c r="P404" s="47">
        <f>ABS(P403/P402)</f>
        <v>4.9607949343263595E-3</v>
      </c>
      <c r="Q404" s="9"/>
      <c r="R404" s="56"/>
      <c r="S404" s="56"/>
      <c r="U404" s="9"/>
      <c r="W404" s="48"/>
      <c r="X404" s="48"/>
      <c r="Z404" s="48"/>
      <c r="AA404" s="48"/>
      <c r="AC404" s="48"/>
      <c r="AD404" s="48"/>
      <c r="AK404" s="48"/>
      <c r="AL404" s="48"/>
      <c r="AP404" s="49"/>
      <c r="AY404" s="43"/>
      <c r="AZ404" s="43"/>
    </row>
    <row r="405" spans="1:60" s="11" customFormat="1">
      <c r="A405" s="26">
        <v>57</v>
      </c>
      <c r="B405" s="26"/>
      <c r="C405" s="7" t="s">
        <v>4</v>
      </c>
      <c r="D405" s="32">
        <v>2.9525136999999999</v>
      </c>
      <c r="E405" s="32">
        <v>25.947687999999999</v>
      </c>
      <c r="F405" s="32">
        <v>19.032623000000001</v>
      </c>
      <c r="G405" s="32">
        <v>4.2497442999999997</v>
      </c>
      <c r="H405" s="32"/>
      <c r="I405" s="66">
        <v>0.22328741999999999</v>
      </c>
      <c r="J405" s="32">
        <v>8.7883399999999998</v>
      </c>
      <c r="K405" s="38"/>
      <c r="L405" s="39">
        <f t="shared" si="111"/>
        <v>-1.4992954584896818</v>
      </c>
      <c r="M405" s="39">
        <f t="shared" si="112"/>
        <v>2.1734258428954885</v>
      </c>
      <c r="N405" s="10"/>
      <c r="O405" s="50"/>
      <c r="P405" s="50"/>
      <c r="Q405" s="9"/>
      <c r="R405" s="56"/>
      <c r="S405" s="56"/>
      <c r="U405" s="9"/>
      <c r="W405" s="51"/>
      <c r="X405" s="51"/>
      <c r="Z405" s="51"/>
      <c r="AA405" s="51"/>
      <c r="AC405" s="51"/>
      <c r="AD405" s="51"/>
      <c r="AI405" s="52"/>
      <c r="AJ405" s="52"/>
      <c r="AK405" s="53"/>
      <c r="AL405" s="53"/>
      <c r="AM405" s="53"/>
      <c r="AN405" s="53"/>
      <c r="AO405" s="53"/>
    </row>
    <row r="406" spans="1:60" s="11" customFormat="1">
      <c r="A406" s="26">
        <v>57</v>
      </c>
      <c r="B406" s="26"/>
      <c r="C406" s="7" t="s">
        <v>5</v>
      </c>
      <c r="D406" s="32">
        <v>2.6508443000000002</v>
      </c>
      <c r="E406" s="32">
        <v>23.272373000000002</v>
      </c>
      <c r="F406" s="32">
        <v>17.24436</v>
      </c>
      <c r="G406" s="32">
        <v>3.8484376</v>
      </c>
      <c r="H406" s="32"/>
      <c r="I406" s="66">
        <v>0.22316068</v>
      </c>
      <c r="J406" s="32">
        <v>8.7792217000000008</v>
      </c>
      <c r="K406" s="54"/>
      <c r="L406" s="39">
        <f t="shared" si="111"/>
        <v>-1.4998632288683873</v>
      </c>
      <c r="M406" s="39">
        <f t="shared" si="112"/>
        <v>2.1723877590709315</v>
      </c>
      <c r="N406" s="10"/>
      <c r="Q406" s="9"/>
      <c r="R406" s="56"/>
      <c r="S406" s="56"/>
      <c r="U406" s="9"/>
      <c r="W406" s="51"/>
      <c r="X406" s="51"/>
      <c r="Z406" s="51"/>
      <c r="AA406" s="51"/>
      <c r="AC406" s="51"/>
      <c r="AD406" s="51"/>
      <c r="AI406" s="52"/>
      <c r="AJ406" s="52"/>
      <c r="AK406" s="53"/>
      <c r="AL406" s="53"/>
      <c r="AM406" s="53"/>
      <c r="AN406" s="53"/>
      <c r="AO406" s="53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</row>
    <row r="407" spans="1:60" s="11" customFormat="1">
      <c r="A407" s="6"/>
      <c r="B407" s="6"/>
      <c r="C407" s="7"/>
      <c r="D407" s="36"/>
      <c r="E407" s="36"/>
      <c r="F407" s="36"/>
      <c r="G407" s="36"/>
      <c r="H407" s="36"/>
      <c r="I407" s="55"/>
      <c r="J407" s="55"/>
      <c r="K407" s="9"/>
      <c r="L407" s="9"/>
      <c r="M407" s="9"/>
      <c r="N407" s="9"/>
      <c r="O407" s="9"/>
      <c r="P407" s="9"/>
      <c r="Q407" s="9"/>
      <c r="R407" s="56"/>
      <c r="S407" s="56"/>
      <c r="U407" s="9"/>
    </row>
    <row r="408" spans="1:60" s="11" customFormat="1">
      <c r="A408" s="26">
        <v>58</v>
      </c>
      <c r="B408" s="31">
        <v>43795</v>
      </c>
      <c r="C408" s="26" t="s">
        <v>0</v>
      </c>
      <c r="D408" s="32">
        <v>1.7735781999999999E-3</v>
      </c>
      <c r="E408" s="32">
        <v>1.4322611000000001E-2</v>
      </c>
      <c r="F408" s="32">
        <v>6.2858460000000005E-4</v>
      </c>
      <c r="G408" s="32">
        <v>1.2180717999999999E-4</v>
      </c>
      <c r="H408" s="32"/>
      <c r="I408" s="66"/>
      <c r="J408" s="66"/>
      <c r="K408" s="9"/>
      <c r="L408" s="9"/>
      <c r="M408" s="9"/>
      <c r="N408" s="10"/>
      <c r="O408" s="9"/>
      <c r="P408" s="9"/>
      <c r="Q408" s="9"/>
      <c r="R408" s="64"/>
      <c r="S408" s="65"/>
      <c r="U408" s="9"/>
    </row>
    <row r="409" spans="1:60" s="11" customFormat="1">
      <c r="A409" s="26">
        <v>58</v>
      </c>
      <c r="B409" s="26"/>
      <c r="C409" s="7" t="s">
        <v>1</v>
      </c>
      <c r="D409" s="32">
        <v>3.6895362999999999</v>
      </c>
      <c r="E409" s="32">
        <v>32.510778999999999</v>
      </c>
      <c r="F409" s="32">
        <v>22.850712999999999</v>
      </c>
      <c r="G409" s="32">
        <v>5.1089804000000001</v>
      </c>
      <c r="H409" s="32"/>
      <c r="I409" s="66">
        <v>0.22358083000000001</v>
      </c>
      <c r="J409" s="32">
        <v>8.8116202000000001</v>
      </c>
      <c r="K409" s="38"/>
      <c r="L409" s="39">
        <f>LN(I409)</f>
        <v>-1.4979822748291094</v>
      </c>
      <c r="M409" s="39">
        <f>LN(J409)</f>
        <v>2.1760713276935029</v>
      </c>
      <c r="N409" s="10"/>
      <c r="O409" s="40">
        <f t="array" ref="O409:P410">LINEST(L409:L413,M409:M413,TRUE,TRUE)</f>
        <v>0.49783215115671414</v>
      </c>
      <c r="P409" s="40">
        <v>-2.5812983099065061</v>
      </c>
      <c r="Q409" s="9"/>
      <c r="R409" s="41">
        <f>EXP(P409)*$R$4^O409</f>
        <v>0.21804246263562208</v>
      </c>
      <c r="S409" s="41">
        <f>R409*SQRT(P410^2+(LN($R$4))^2*O410^2+(O409/$R$4)^2*$S$4^2-2*LN($R$4)*AVERAGE(M409:M413)*O410^2)</f>
        <v>3.1846894389597133E-5</v>
      </c>
      <c r="U409" s="9"/>
      <c r="AL409" s="42"/>
      <c r="AM409" s="43"/>
      <c r="AN409" s="43"/>
      <c r="AO409" s="43"/>
      <c r="AQ409" s="44"/>
      <c r="AR409" s="45"/>
      <c r="AS409" s="45"/>
      <c r="AT409" s="45"/>
      <c r="AU409" s="45"/>
      <c r="AV409" s="45"/>
      <c r="AW409" s="45"/>
      <c r="AX409" s="45"/>
      <c r="AY409" s="45"/>
      <c r="AZ409" s="45"/>
    </row>
    <row r="410" spans="1:60" s="11" customFormat="1">
      <c r="A410" s="26">
        <v>58</v>
      </c>
      <c r="B410" s="26"/>
      <c r="C410" s="7" t="s">
        <v>2</v>
      </c>
      <c r="D410" s="32">
        <v>3.5239497000000002</v>
      </c>
      <c r="E410" s="32">
        <v>31.036071</v>
      </c>
      <c r="F410" s="32">
        <v>22.156082000000001</v>
      </c>
      <c r="G410" s="32">
        <v>4.9524536000000001</v>
      </c>
      <c r="H410" s="32"/>
      <c r="I410" s="66">
        <v>0.22352575</v>
      </c>
      <c r="J410" s="32">
        <v>8.8071877000000001</v>
      </c>
      <c r="K410" s="38"/>
      <c r="L410" s="39">
        <f t="shared" ref="L410:L413" si="113">LN(I410)</f>
        <v>-1.4982286590370029</v>
      </c>
      <c r="M410" s="39">
        <f t="shared" ref="M410:M413" si="114">LN(J410)</f>
        <v>2.1755681721884685</v>
      </c>
      <c r="N410" s="10"/>
      <c r="O410" s="40">
        <v>2.2411352902789367E-3</v>
      </c>
      <c r="P410" s="40">
        <v>4.8734977740687415E-3</v>
      </c>
      <c r="Q410" s="9"/>
      <c r="R410" s="56"/>
      <c r="S410" s="56"/>
      <c r="U410" s="9"/>
      <c r="W410" s="43"/>
      <c r="Z410" s="43"/>
      <c r="AC410" s="43"/>
    </row>
    <row r="411" spans="1:60" s="11" customFormat="1">
      <c r="A411" s="26">
        <v>58</v>
      </c>
      <c r="B411" s="26"/>
      <c r="C411" s="7" t="s">
        <v>3</v>
      </c>
      <c r="D411" s="32">
        <v>3.338031</v>
      </c>
      <c r="E411" s="32">
        <v>29.379875999999999</v>
      </c>
      <c r="F411" s="32">
        <v>21.185168999999998</v>
      </c>
      <c r="G411" s="32">
        <v>4.7339013999999997</v>
      </c>
      <c r="H411" s="32"/>
      <c r="I411" s="66">
        <v>0.22345358000000001</v>
      </c>
      <c r="J411" s="32">
        <v>8.8015608000000007</v>
      </c>
      <c r="K411" s="38"/>
      <c r="L411" s="39">
        <f t="shared" si="113"/>
        <v>-1.4985515822497033</v>
      </c>
      <c r="M411" s="39">
        <f t="shared" si="114"/>
        <v>2.1749290693934542</v>
      </c>
      <c r="N411" s="10"/>
      <c r="O411" s="47">
        <f>ABS(O410/O409)</f>
        <v>4.5017889766091916E-3</v>
      </c>
      <c r="P411" s="47">
        <f>ABS(P410/P409)</f>
        <v>1.8880025432803458E-3</v>
      </c>
      <c r="Q411" s="9"/>
      <c r="R411" s="56"/>
      <c r="S411" s="56"/>
      <c r="U411" s="9"/>
      <c r="W411" s="48"/>
      <c r="X411" s="48"/>
      <c r="Z411" s="48"/>
      <c r="AA411" s="48"/>
      <c r="AC411" s="48"/>
      <c r="AD411" s="48"/>
      <c r="AK411" s="48"/>
      <c r="AL411" s="48"/>
      <c r="AP411" s="49"/>
      <c r="AY411" s="43"/>
      <c r="AZ411" s="43"/>
    </row>
    <row r="412" spans="1:60" s="11" customFormat="1">
      <c r="A412" s="26">
        <v>58</v>
      </c>
      <c r="B412" s="26"/>
      <c r="C412" s="7" t="s">
        <v>4</v>
      </c>
      <c r="D412" s="32">
        <v>2.9753731000000001</v>
      </c>
      <c r="E412" s="32">
        <v>26.15427</v>
      </c>
      <c r="F412" s="32">
        <v>19.135073999999999</v>
      </c>
      <c r="G412" s="32">
        <v>4.2731139999999996</v>
      </c>
      <c r="H412" s="32"/>
      <c r="I412" s="66">
        <v>0.22331321000000001</v>
      </c>
      <c r="J412" s="32">
        <v>8.7902541000000003</v>
      </c>
      <c r="K412" s="38"/>
      <c r="L412" s="39">
        <f t="shared" si="113"/>
        <v>-1.4991799638024992</v>
      </c>
      <c r="M412" s="39">
        <f t="shared" si="114"/>
        <v>2.1736436191290913</v>
      </c>
      <c r="N412" s="10"/>
      <c r="O412" s="50"/>
      <c r="P412" s="50"/>
      <c r="Q412" s="9"/>
      <c r="R412" s="56"/>
      <c r="S412" s="56"/>
      <c r="U412" s="9"/>
      <c r="W412" s="51"/>
      <c r="X412" s="51"/>
      <c r="Z412" s="51"/>
      <c r="AA412" s="51"/>
      <c r="AC412" s="51"/>
      <c r="AD412" s="51"/>
      <c r="AI412" s="52"/>
      <c r="AJ412" s="52"/>
      <c r="AK412" s="53"/>
      <c r="AL412" s="53"/>
      <c r="AM412" s="53"/>
      <c r="AN412" s="53"/>
      <c r="AO412" s="53"/>
    </row>
    <row r="413" spans="1:60" s="11" customFormat="1">
      <c r="A413" s="26">
        <v>58</v>
      </c>
      <c r="B413" s="26"/>
      <c r="C413" s="7" t="s">
        <v>5</v>
      </c>
      <c r="D413" s="32">
        <v>2.6820984000000001</v>
      </c>
      <c r="E413" s="32">
        <v>23.552161999999999</v>
      </c>
      <c r="F413" s="32">
        <v>17.404294</v>
      </c>
      <c r="G413" s="32">
        <v>3.8845710000000002</v>
      </c>
      <c r="H413" s="32"/>
      <c r="I413" s="66">
        <v>0.22319613999999999</v>
      </c>
      <c r="J413" s="32">
        <v>8.7812482999999997</v>
      </c>
      <c r="K413" s="54"/>
      <c r="L413" s="39">
        <f t="shared" si="113"/>
        <v>-1.4997043425313326</v>
      </c>
      <c r="M413" s="39">
        <f t="shared" si="114"/>
        <v>2.1726185729396943</v>
      </c>
      <c r="N413" s="10"/>
      <c r="Q413" s="9"/>
      <c r="R413" s="56"/>
      <c r="S413" s="56"/>
      <c r="U413" s="9"/>
      <c r="W413" s="51"/>
      <c r="X413" s="51"/>
      <c r="Z413" s="51"/>
      <c r="AA413" s="51"/>
      <c r="AC413" s="51"/>
      <c r="AD413" s="51"/>
      <c r="AI413" s="52"/>
      <c r="AJ413" s="52"/>
      <c r="AK413" s="53"/>
      <c r="AL413" s="53"/>
      <c r="AM413" s="53"/>
      <c r="AN413" s="53"/>
      <c r="AO413" s="53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</row>
    <row r="414" spans="1:60" s="11" customFormat="1">
      <c r="A414" s="6"/>
      <c r="B414" s="6"/>
      <c r="C414" s="7"/>
      <c r="D414" s="36"/>
      <c r="E414" s="36"/>
      <c r="F414" s="36"/>
      <c r="G414" s="36"/>
      <c r="H414" s="36"/>
      <c r="I414" s="55"/>
      <c r="J414" s="55"/>
      <c r="K414" s="9"/>
      <c r="L414" s="9"/>
      <c r="M414" s="9"/>
      <c r="N414" s="9"/>
      <c r="O414" s="9"/>
      <c r="P414" s="9"/>
      <c r="Q414" s="9"/>
      <c r="R414" s="56"/>
      <c r="S414" s="56"/>
      <c r="U414" s="9"/>
    </row>
    <row r="415" spans="1:60" s="11" customFormat="1">
      <c r="A415" s="26">
        <v>59</v>
      </c>
      <c r="B415" s="31">
        <v>43795</v>
      </c>
      <c r="C415" s="26" t="s">
        <v>0</v>
      </c>
      <c r="D415" s="32">
        <v>1.7735781999999999E-3</v>
      </c>
      <c r="E415" s="32">
        <v>1.4322611000000001E-2</v>
      </c>
      <c r="F415" s="32">
        <v>6.2858460000000005E-4</v>
      </c>
      <c r="G415" s="32">
        <v>1.2180717999999999E-4</v>
      </c>
      <c r="H415" s="32"/>
      <c r="I415" s="66"/>
      <c r="J415" s="66"/>
      <c r="K415" s="9"/>
      <c r="L415" s="9"/>
      <c r="M415" s="9"/>
      <c r="N415" s="10"/>
      <c r="O415" s="9"/>
      <c r="P415" s="9"/>
      <c r="Q415" s="9"/>
      <c r="R415" s="64"/>
      <c r="S415" s="65"/>
      <c r="U415" s="9"/>
    </row>
    <row r="416" spans="1:60" s="11" customFormat="1">
      <c r="A416" s="26">
        <v>59</v>
      </c>
      <c r="B416" s="26"/>
      <c r="C416" s="7" t="s">
        <v>1</v>
      </c>
      <c r="D416" s="32">
        <v>3.6819809000000001</v>
      </c>
      <c r="E416" s="32">
        <v>32.448141</v>
      </c>
      <c r="F416" s="32">
        <v>22.788630000000001</v>
      </c>
      <c r="G416" s="32">
        <v>5.0954629999999996</v>
      </c>
      <c r="H416" s="32"/>
      <c r="I416" s="66">
        <v>0.22359683</v>
      </c>
      <c r="J416" s="32">
        <v>8.8126890000000007</v>
      </c>
      <c r="K416" s="38"/>
      <c r="L416" s="39">
        <f>LN(I416)</f>
        <v>-1.4979107149036568</v>
      </c>
      <c r="M416" s="39">
        <f>LN(J416)</f>
        <v>2.1761926147169182</v>
      </c>
      <c r="N416" s="10"/>
      <c r="O416" s="40">
        <f t="array" ref="O416:P417">LINEST(L416:L420,M416:M420,TRUE,TRUE)</f>
        <v>0.49848746047412512</v>
      </c>
      <c r="P416" s="40">
        <v>-2.5827123508837637</v>
      </c>
      <c r="Q416" s="9"/>
      <c r="R416" s="41">
        <f>EXP(P416)*$R$4^O416</f>
        <v>0.21803787033089347</v>
      </c>
      <c r="S416" s="41">
        <f>R416*SQRT(P417^2+(LN($R$4))^2*O417^2+(O416/$R$4)^2*$S$4^2-2*LN($R$4)*AVERAGE(M416:M420)*O417^2)</f>
        <v>2.4750540018274569E-5</v>
      </c>
      <c r="U416" s="9"/>
      <c r="AL416" s="42"/>
      <c r="AM416" s="43"/>
      <c r="AN416" s="43"/>
      <c r="AO416" s="43"/>
      <c r="AQ416" s="44"/>
      <c r="AR416" s="45"/>
      <c r="AS416" s="45"/>
      <c r="AT416" s="45"/>
      <c r="AU416" s="45"/>
      <c r="AV416" s="45"/>
      <c r="AW416" s="45"/>
      <c r="AX416" s="45"/>
      <c r="AY416" s="45"/>
      <c r="AZ416" s="45"/>
    </row>
    <row r="417" spans="1:60" s="11" customFormat="1">
      <c r="A417" s="26">
        <v>59</v>
      </c>
      <c r="B417" s="26"/>
      <c r="C417" s="7" t="s">
        <v>2</v>
      </c>
      <c r="D417" s="32">
        <v>3.5193713999999998</v>
      </c>
      <c r="E417" s="32">
        <v>30.998799000000002</v>
      </c>
      <c r="F417" s="32">
        <v>22.104706</v>
      </c>
      <c r="G417" s="32">
        <v>4.9412713999999998</v>
      </c>
      <c r="H417" s="32"/>
      <c r="I417" s="66">
        <v>0.22353940999999999</v>
      </c>
      <c r="J417" s="32">
        <v>8.8080549000000001</v>
      </c>
      <c r="K417" s="38"/>
      <c r="L417" s="39">
        <f t="shared" ref="L417:L420" si="115">LN(I417)</f>
        <v>-1.4981675493768172</v>
      </c>
      <c r="M417" s="39">
        <f t="shared" ref="M417:M420" si="116">LN(J417)</f>
        <v>2.175666632370981</v>
      </c>
      <c r="N417" s="10"/>
      <c r="O417" s="40">
        <v>1.2157809947146794E-3</v>
      </c>
      <c r="P417" s="40">
        <v>2.6438281326214954E-3</v>
      </c>
      <c r="Q417" s="9"/>
      <c r="R417" s="56"/>
      <c r="S417" s="56"/>
      <c r="U417" s="9"/>
      <c r="W417" s="43"/>
      <c r="Z417" s="43"/>
      <c r="AC417" s="43"/>
    </row>
    <row r="418" spans="1:60" s="11" customFormat="1">
      <c r="A418" s="26">
        <v>59</v>
      </c>
      <c r="B418" s="26"/>
      <c r="C418" s="7" t="s">
        <v>3</v>
      </c>
      <c r="D418" s="32">
        <v>3.3004077999999999</v>
      </c>
      <c r="E418" s="32">
        <v>29.049386999999999</v>
      </c>
      <c r="F418" s="32">
        <v>20.945584</v>
      </c>
      <c r="G418" s="32">
        <v>4.6805000999999997</v>
      </c>
      <c r="H418" s="32"/>
      <c r="I418" s="66">
        <v>0.22346005999999999</v>
      </c>
      <c r="J418" s="32">
        <v>8.8017631000000005</v>
      </c>
      <c r="K418" s="38"/>
      <c r="L418" s="39">
        <f t="shared" si="115"/>
        <v>-1.4985225833585509</v>
      </c>
      <c r="M418" s="39">
        <f t="shared" si="116"/>
        <v>2.1749520536890521</v>
      </c>
      <c r="N418" s="10"/>
      <c r="O418" s="47">
        <f>ABS(O417/O416)</f>
        <v>2.4389399756581977E-3</v>
      </c>
      <c r="P418" s="47">
        <f>ABS(P417/P416)</f>
        <v>1.0236634101807036E-3</v>
      </c>
      <c r="Q418" s="9"/>
      <c r="R418" s="56"/>
      <c r="S418" s="56"/>
      <c r="U418" s="9"/>
      <c r="W418" s="48"/>
      <c r="X418" s="48"/>
      <c r="Z418" s="48"/>
      <c r="AA418" s="48"/>
      <c r="AC418" s="48"/>
      <c r="AD418" s="48"/>
      <c r="AK418" s="48"/>
      <c r="AL418" s="48"/>
      <c r="AP418" s="49"/>
      <c r="AY418" s="43"/>
      <c r="AZ418" s="43"/>
    </row>
    <row r="419" spans="1:60" s="11" customFormat="1">
      <c r="A419" s="26">
        <v>59</v>
      </c>
      <c r="B419" s="26"/>
      <c r="C419" s="7" t="s">
        <v>4</v>
      </c>
      <c r="D419" s="32">
        <v>2.9559795000000002</v>
      </c>
      <c r="E419" s="32">
        <v>25.984223</v>
      </c>
      <c r="F419" s="32">
        <v>19.005742000000001</v>
      </c>
      <c r="G419" s="32">
        <v>4.2442583999999997</v>
      </c>
      <c r="H419" s="32"/>
      <c r="I419" s="66">
        <v>0.22331462999999999</v>
      </c>
      <c r="J419" s="32">
        <v>8.7903997999999994</v>
      </c>
      <c r="K419" s="38"/>
      <c r="L419" s="39">
        <f t="shared" si="115"/>
        <v>-1.4991736050408064</v>
      </c>
      <c r="M419" s="39">
        <f t="shared" si="116"/>
        <v>2.173660194166724</v>
      </c>
      <c r="N419" s="10"/>
      <c r="O419" s="50"/>
      <c r="P419" s="50"/>
      <c r="Q419" s="9"/>
      <c r="R419" s="56"/>
      <c r="S419" s="56"/>
      <c r="U419" s="9"/>
      <c r="W419" s="51"/>
      <c r="X419" s="51"/>
      <c r="Z419" s="51"/>
      <c r="AA419" s="51"/>
      <c r="AC419" s="51"/>
      <c r="AD419" s="51"/>
      <c r="AI419" s="52"/>
      <c r="AJ419" s="52"/>
      <c r="AK419" s="53"/>
      <c r="AL419" s="53"/>
      <c r="AM419" s="53"/>
      <c r="AN419" s="53"/>
      <c r="AO419" s="53"/>
    </row>
    <row r="420" spans="1:60" s="11" customFormat="1">
      <c r="A420" s="26">
        <v>59</v>
      </c>
      <c r="B420" s="26"/>
      <c r="C420" s="7" t="s">
        <v>5</v>
      </c>
      <c r="D420" s="32">
        <v>2.6426796000000001</v>
      </c>
      <c r="E420" s="32">
        <v>23.202991999999998</v>
      </c>
      <c r="F420" s="32">
        <v>17.16179</v>
      </c>
      <c r="G420" s="32">
        <v>3.8302577000000002</v>
      </c>
      <c r="H420" s="32"/>
      <c r="I420" s="66">
        <v>0.22318526</v>
      </c>
      <c r="J420" s="32">
        <v>8.7801060999999994</v>
      </c>
      <c r="K420" s="54"/>
      <c r="L420" s="39">
        <f t="shared" si="115"/>
        <v>-1.4997530900822034</v>
      </c>
      <c r="M420" s="39">
        <f t="shared" si="116"/>
        <v>2.1724884918564711</v>
      </c>
      <c r="N420" s="10"/>
      <c r="Q420" s="9"/>
      <c r="R420" s="56"/>
      <c r="S420" s="56"/>
      <c r="U420" s="9"/>
      <c r="W420" s="51"/>
      <c r="X420" s="51"/>
      <c r="Z420" s="51"/>
      <c r="AA420" s="51"/>
      <c r="AC420" s="51"/>
      <c r="AD420" s="51"/>
      <c r="AI420" s="52"/>
      <c r="AJ420" s="52"/>
      <c r="AK420" s="53"/>
      <c r="AL420" s="53"/>
      <c r="AM420" s="53"/>
      <c r="AN420" s="53"/>
      <c r="AO420" s="53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</row>
    <row r="421" spans="1:60" s="11" customFormat="1">
      <c r="A421" s="6"/>
      <c r="B421" s="6"/>
      <c r="C421" s="7"/>
      <c r="D421" s="36"/>
      <c r="E421" s="36"/>
      <c r="F421" s="36"/>
      <c r="G421" s="36"/>
      <c r="H421" s="36"/>
      <c r="I421" s="55"/>
      <c r="J421" s="55"/>
      <c r="K421" s="9"/>
      <c r="L421" s="9"/>
      <c r="M421" s="9"/>
      <c r="N421" s="9"/>
      <c r="O421" s="9"/>
      <c r="P421" s="9"/>
      <c r="Q421" s="9"/>
      <c r="R421" s="56"/>
      <c r="S421" s="56"/>
      <c r="U421" s="9"/>
    </row>
    <row r="422" spans="1:60" s="11" customFormat="1">
      <c r="A422" s="26">
        <v>60</v>
      </c>
      <c r="B422" s="31">
        <v>43795</v>
      </c>
      <c r="C422" s="26" t="s">
        <v>0</v>
      </c>
      <c r="D422" s="32">
        <v>1.7735781999999999E-3</v>
      </c>
      <c r="E422" s="32">
        <v>1.4322611000000001E-2</v>
      </c>
      <c r="F422" s="32">
        <v>6.2858460000000005E-4</v>
      </c>
      <c r="G422" s="32">
        <v>1.2180717999999999E-4</v>
      </c>
      <c r="H422" s="32"/>
      <c r="I422" s="66"/>
      <c r="J422" s="66"/>
      <c r="K422" s="9"/>
      <c r="L422" s="9"/>
      <c r="M422" s="9"/>
      <c r="N422" s="10"/>
      <c r="O422" s="9"/>
      <c r="P422" s="9"/>
      <c r="Q422" s="9"/>
      <c r="R422" s="64"/>
      <c r="S422" s="65"/>
      <c r="U422" s="9"/>
    </row>
    <row r="423" spans="1:60" s="11" customFormat="1">
      <c r="A423" s="26">
        <v>60</v>
      </c>
      <c r="B423" s="26"/>
      <c r="C423" s="7" t="s">
        <v>1</v>
      </c>
      <c r="D423" s="32">
        <v>3.6659894</v>
      </c>
      <c r="E423" s="32">
        <v>32.307879</v>
      </c>
      <c r="F423" s="32">
        <v>22.707716000000001</v>
      </c>
      <c r="G423" s="32">
        <v>5.0774518000000004</v>
      </c>
      <c r="H423" s="32"/>
      <c r="I423" s="32">
        <v>0.22360034000000001</v>
      </c>
      <c r="J423" s="32">
        <v>8.8128720000000005</v>
      </c>
      <c r="K423" s="38"/>
      <c r="L423" s="39">
        <f>LN(I423)</f>
        <v>-1.4978950171298981</v>
      </c>
      <c r="M423" s="39">
        <f>LN(J423)</f>
        <v>2.1762133800134107</v>
      </c>
      <c r="N423" s="10"/>
      <c r="O423" s="40">
        <f t="array" ref="O423:P424">LINEST(L423:L427,M423:M427,TRUE,TRUE)</f>
        <v>0.49841833527045359</v>
      </c>
      <c r="P423" s="40">
        <v>-2.5825607413404565</v>
      </c>
      <c r="Q423" s="9"/>
      <c r="R423" s="41">
        <f>EXP(P423)*$R$4^O423</f>
        <v>0.21803888886231271</v>
      </c>
      <c r="S423" s="41">
        <f>R423*SQRT(P424^2+(LN($R$4))^2*O424^2+(O423/$R$4)^2*$S$4^2-2*LN($R$4)*AVERAGE(M423:M427)*O424^2)</f>
        <v>4.1758612670521178E-5</v>
      </c>
      <c r="U423" s="9"/>
      <c r="AL423" s="42"/>
      <c r="AM423" s="43"/>
      <c r="AN423" s="43"/>
      <c r="AO423" s="43"/>
      <c r="AQ423" s="44"/>
      <c r="AR423" s="45"/>
      <c r="AS423" s="45"/>
      <c r="AT423" s="45"/>
      <c r="AU423" s="45"/>
      <c r="AV423" s="45"/>
      <c r="AW423" s="45"/>
      <c r="AX423" s="45"/>
      <c r="AY423" s="45"/>
      <c r="AZ423" s="45"/>
    </row>
    <row r="424" spans="1:60" s="11" customFormat="1">
      <c r="A424" s="26">
        <v>60</v>
      </c>
      <c r="B424" s="26"/>
      <c r="C424" s="7" t="s">
        <v>2</v>
      </c>
      <c r="D424" s="32">
        <v>3.5182183999999999</v>
      </c>
      <c r="E424" s="32">
        <v>30.989401999999998</v>
      </c>
      <c r="F424" s="32">
        <v>22.104984999999999</v>
      </c>
      <c r="G424" s="32">
        <v>4.9413305999999997</v>
      </c>
      <c r="H424" s="32"/>
      <c r="I424" s="32">
        <v>0.22353928000000001</v>
      </c>
      <c r="J424" s="32">
        <v>8.8082702000000008</v>
      </c>
      <c r="K424" s="38"/>
      <c r="L424" s="39">
        <f t="shared" ref="L424:L427" si="117">LN(I424)</f>
        <v>-1.4981681309299213</v>
      </c>
      <c r="M424" s="39">
        <f t="shared" ref="M424:M427" si="118">LN(J424)</f>
        <v>2.1756910756074439</v>
      </c>
      <c r="N424" s="10"/>
      <c r="O424" s="40">
        <v>3.3831184492725806E-3</v>
      </c>
      <c r="P424" s="40">
        <v>7.3567003956637915E-3</v>
      </c>
      <c r="Q424" s="9"/>
      <c r="R424" s="56"/>
      <c r="S424" s="56"/>
      <c r="U424" s="9"/>
      <c r="W424" s="43"/>
      <c r="Z424" s="43"/>
      <c r="AC424" s="43"/>
    </row>
    <row r="425" spans="1:60" s="11" customFormat="1">
      <c r="A425" s="26">
        <v>60</v>
      </c>
      <c r="B425" s="26"/>
      <c r="C425" s="7" t="s">
        <v>3</v>
      </c>
      <c r="D425" s="32">
        <v>3.2674118000000001</v>
      </c>
      <c r="E425" s="32">
        <v>28.755889</v>
      </c>
      <c r="F425" s="32">
        <v>20.768388000000002</v>
      </c>
      <c r="G425" s="32">
        <v>4.6407100000000003</v>
      </c>
      <c r="H425" s="32"/>
      <c r="I425" s="32">
        <v>0.22345074000000001</v>
      </c>
      <c r="J425" s="32">
        <v>8.8008229</v>
      </c>
      <c r="K425" s="38"/>
      <c r="L425" s="39">
        <f t="shared" si="117"/>
        <v>-1.4985642919053184</v>
      </c>
      <c r="M425" s="39">
        <f t="shared" si="118"/>
        <v>2.1748452284758821</v>
      </c>
      <c r="N425" s="10"/>
      <c r="O425" s="47">
        <f>ABS(O424/O423)</f>
        <v>6.7877086573005395E-3</v>
      </c>
      <c r="P425" s="47">
        <f>ABS(P424/P423)</f>
        <v>2.8486069186683901E-3</v>
      </c>
      <c r="Q425" s="9"/>
      <c r="R425" s="56"/>
      <c r="S425" s="56"/>
      <c r="U425" s="9"/>
      <c r="W425" s="48"/>
      <c r="X425" s="48"/>
      <c r="Z425" s="48"/>
      <c r="AA425" s="48"/>
      <c r="AC425" s="48"/>
      <c r="AD425" s="48"/>
      <c r="AK425" s="48"/>
      <c r="AL425" s="48"/>
      <c r="AP425" s="49"/>
      <c r="AY425" s="43"/>
      <c r="AZ425" s="43"/>
    </row>
    <row r="426" spans="1:60" s="11" customFormat="1">
      <c r="A426" s="26">
        <v>60</v>
      </c>
      <c r="B426" s="26"/>
      <c r="C426" s="7" t="s">
        <v>4</v>
      </c>
      <c r="D426" s="32">
        <v>2.9018947000000002</v>
      </c>
      <c r="E426" s="32">
        <v>25.505792</v>
      </c>
      <c r="F426" s="32">
        <v>18.682468</v>
      </c>
      <c r="G426" s="32">
        <v>4.1718444999999997</v>
      </c>
      <c r="H426" s="32"/>
      <c r="I426" s="32">
        <v>0.22330278000000001</v>
      </c>
      <c r="J426" s="32">
        <v>8.7893641000000002</v>
      </c>
      <c r="K426" s="38"/>
      <c r="L426" s="39">
        <f t="shared" si="117"/>
        <v>-1.4992266705941746</v>
      </c>
      <c r="M426" s="39">
        <f t="shared" si="118"/>
        <v>2.173542365507922</v>
      </c>
      <c r="N426" s="10"/>
      <c r="O426" s="50"/>
      <c r="P426" s="50"/>
      <c r="Q426" s="9"/>
      <c r="R426" s="56"/>
      <c r="S426" s="56"/>
      <c r="U426" s="9"/>
      <c r="W426" s="51"/>
      <c r="X426" s="51"/>
      <c r="Z426" s="51"/>
      <c r="AA426" s="51"/>
      <c r="AC426" s="51"/>
      <c r="AD426" s="51"/>
      <c r="AI426" s="52"/>
      <c r="AJ426" s="52"/>
      <c r="AK426" s="53"/>
      <c r="AL426" s="53"/>
      <c r="AM426" s="53"/>
      <c r="AN426" s="53"/>
      <c r="AO426" s="53"/>
    </row>
    <row r="427" spans="1:60" s="11" customFormat="1">
      <c r="A427" s="26">
        <v>60</v>
      </c>
      <c r="B427" s="26"/>
      <c r="C427" s="7" t="s">
        <v>5</v>
      </c>
      <c r="D427" s="32">
        <v>2.6114540000000002</v>
      </c>
      <c r="E427" s="32">
        <v>22.92605</v>
      </c>
      <c r="F427" s="32">
        <v>16.980543999999998</v>
      </c>
      <c r="G427" s="32">
        <v>3.7895655000000001</v>
      </c>
      <c r="H427" s="32"/>
      <c r="I427" s="32">
        <v>0.22317102999999999</v>
      </c>
      <c r="J427" s="32">
        <v>8.7790415999999993</v>
      </c>
      <c r="K427" s="54"/>
      <c r="L427" s="39">
        <f t="shared" si="117"/>
        <v>-1.4998168508057492</v>
      </c>
      <c r="M427" s="39">
        <f t="shared" si="118"/>
        <v>2.1723672445135485</v>
      </c>
      <c r="N427" s="10"/>
      <c r="Q427" s="9"/>
      <c r="R427" s="56"/>
      <c r="S427" s="56"/>
      <c r="U427" s="9"/>
      <c r="W427" s="51"/>
      <c r="X427" s="51"/>
      <c r="Z427" s="51"/>
      <c r="AA427" s="51"/>
      <c r="AC427" s="51"/>
      <c r="AD427" s="51"/>
      <c r="AI427" s="52"/>
      <c r="AJ427" s="52"/>
      <c r="AK427" s="53"/>
      <c r="AL427" s="53"/>
      <c r="AM427" s="53"/>
      <c r="AN427" s="53"/>
      <c r="AO427" s="53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</row>
    <row r="428" spans="1:60" s="11" customFormat="1">
      <c r="A428" s="6"/>
      <c r="B428" s="6"/>
      <c r="C428" s="7"/>
      <c r="D428" s="36"/>
      <c r="E428" s="36"/>
      <c r="F428" s="36"/>
      <c r="G428" s="36"/>
      <c r="H428" s="36"/>
      <c r="I428" s="55"/>
      <c r="J428" s="55"/>
      <c r="K428" s="9"/>
      <c r="L428" s="9"/>
      <c r="M428" s="9"/>
      <c r="N428" s="9"/>
      <c r="O428" s="9"/>
      <c r="P428" s="9"/>
      <c r="Q428" s="9"/>
      <c r="R428" s="56"/>
      <c r="S428" s="56"/>
      <c r="U428" s="9"/>
    </row>
    <row r="429" spans="1:60" s="11" customFormat="1">
      <c r="A429" s="26">
        <v>61</v>
      </c>
      <c r="B429" s="31">
        <v>43796</v>
      </c>
      <c r="C429" s="26" t="s">
        <v>0</v>
      </c>
      <c r="D429" s="32">
        <v>9.1453539000000003E-4</v>
      </c>
      <c r="E429" s="32">
        <v>9.1123599999999999E-3</v>
      </c>
      <c r="F429" s="32">
        <v>1.0725683E-3</v>
      </c>
      <c r="G429" s="32">
        <v>2.3046064E-4</v>
      </c>
      <c r="H429" s="32"/>
      <c r="I429" s="66"/>
      <c r="J429" s="66"/>
      <c r="K429" s="9"/>
      <c r="L429" s="9"/>
      <c r="M429" s="9"/>
      <c r="N429" s="10"/>
      <c r="O429" s="9"/>
      <c r="P429" s="9"/>
      <c r="Q429" s="9"/>
      <c r="R429" s="64"/>
      <c r="S429" s="65"/>
      <c r="U429" s="9"/>
    </row>
    <row r="430" spans="1:60" s="11" customFormat="1">
      <c r="A430" s="26">
        <v>61</v>
      </c>
      <c r="B430" s="26"/>
      <c r="C430" s="7" t="s">
        <v>1</v>
      </c>
      <c r="D430" s="32">
        <v>4.0392732999999996</v>
      </c>
      <c r="E430" s="32">
        <v>35.523332000000003</v>
      </c>
      <c r="F430" s="32">
        <v>28.024132999999999</v>
      </c>
      <c r="G430" s="32">
        <v>6.2592147999999996</v>
      </c>
      <c r="H430" s="32"/>
      <c r="I430" s="66">
        <v>0.22335092000000001</v>
      </c>
      <c r="J430" s="32">
        <v>8.7944875000000007</v>
      </c>
      <c r="K430" s="38"/>
      <c r="L430" s="39">
        <f>LN(I430)</f>
        <v>-1.499011112096903</v>
      </c>
      <c r="M430" s="39">
        <f>LN(J430)</f>
        <v>2.1741251047463477</v>
      </c>
      <c r="N430" s="10"/>
      <c r="O430" s="40">
        <f t="array" ref="O430:P431">LINEST(L430:L434,M430:M434,TRUE,TRUE)</f>
        <v>0.50294882957618436</v>
      </c>
      <c r="P430" s="40">
        <v>-2.5924785229567551</v>
      </c>
      <c r="Q430" s="9"/>
      <c r="R430" s="41">
        <f>EXP(P430)*$R$4^O430</f>
        <v>0.21797623538925134</v>
      </c>
      <c r="S430" s="41">
        <f>R430*SQRT(P431^2+(LN($R$4))^2*O431^2+(O430/$R$4)^2*$S$4^2-2*LN($R$4)*AVERAGE(M430:M434)*O431^2)</f>
        <v>3.2970668556774623E-5</v>
      </c>
      <c r="U430" s="9"/>
      <c r="AL430" s="42"/>
      <c r="AM430" s="43"/>
      <c r="AN430" s="43"/>
      <c r="AO430" s="43"/>
      <c r="AQ430" s="44"/>
      <c r="AR430" s="45"/>
      <c r="AS430" s="45"/>
      <c r="AT430" s="45"/>
      <c r="AU430" s="45"/>
      <c r="AV430" s="45"/>
      <c r="AW430" s="45"/>
      <c r="AX430" s="45"/>
      <c r="AY430" s="45"/>
      <c r="AZ430" s="45"/>
    </row>
    <row r="431" spans="1:60" s="11" customFormat="1">
      <c r="A431" s="26">
        <v>61</v>
      </c>
      <c r="B431" s="26"/>
      <c r="C431" s="7" t="s">
        <v>2</v>
      </c>
      <c r="D431" s="32">
        <v>3.9391715999999999</v>
      </c>
      <c r="E431" s="32">
        <v>34.635826000000002</v>
      </c>
      <c r="F431" s="32">
        <v>27.777206</v>
      </c>
      <c r="G431" s="32">
        <v>6.2034992999999998</v>
      </c>
      <c r="H431" s="32"/>
      <c r="I431" s="66">
        <v>0.22333062000000001</v>
      </c>
      <c r="J431" s="32">
        <v>8.7926690999999995</v>
      </c>
      <c r="K431" s="38"/>
      <c r="L431" s="39">
        <f t="shared" ref="L431:L434" si="119">LN(I431)</f>
        <v>-1.499102004592769</v>
      </c>
      <c r="M431" s="39">
        <f t="shared" ref="M431:M434" si="120">LN(J431)</f>
        <v>2.1739183174813181</v>
      </c>
      <c r="N431" s="10"/>
      <c r="O431" s="40">
        <v>2.4369627569957772E-3</v>
      </c>
      <c r="P431" s="40">
        <v>5.2957856752405353E-3</v>
      </c>
      <c r="Q431" s="9"/>
      <c r="R431" s="56"/>
      <c r="S431" s="56"/>
      <c r="U431" s="9"/>
      <c r="W431" s="43"/>
      <c r="Z431" s="43"/>
      <c r="AC431" s="43"/>
    </row>
    <row r="432" spans="1:60" s="11" customFormat="1">
      <c r="A432" s="26">
        <v>61</v>
      </c>
      <c r="B432" s="26"/>
      <c r="C432" s="7" t="s">
        <v>3</v>
      </c>
      <c r="D432" s="32">
        <v>3.7828373000000002</v>
      </c>
      <c r="E432" s="32">
        <v>33.248224</v>
      </c>
      <c r="F432" s="32">
        <v>26.933506999999999</v>
      </c>
      <c r="G432" s="32">
        <v>6.0138553000000003</v>
      </c>
      <c r="H432" s="32"/>
      <c r="I432" s="66">
        <v>0.22328529999999999</v>
      </c>
      <c r="J432" s="32">
        <v>8.7892303999999992</v>
      </c>
      <c r="K432" s="38"/>
      <c r="L432" s="39">
        <f t="shared" si="119"/>
        <v>-1.499304953023965</v>
      </c>
      <c r="M432" s="39">
        <f t="shared" si="120"/>
        <v>2.1735271538253267</v>
      </c>
      <c r="N432" s="10"/>
      <c r="O432" s="47">
        <f>ABS(O431/O430)</f>
        <v>4.8453492953732732E-3</v>
      </c>
      <c r="P432" s="47">
        <f>ABS(P431/P430)</f>
        <v>2.0427500665273104E-3</v>
      </c>
      <c r="Q432" s="9"/>
      <c r="R432" s="56"/>
      <c r="S432" s="56"/>
      <c r="U432" s="9"/>
      <c r="W432" s="48"/>
      <c r="X432" s="48"/>
      <c r="Z432" s="48"/>
      <c r="AA432" s="48"/>
      <c r="AC432" s="48"/>
      <c r="AD432" s="48"/>
      <c r="AK432" s="48"/>
      <c r="AL432" s="48"/>
      <c r="AP432" s="49"/>
      <c r="AY432" s="43"/>
      <c r="AZ432" s="43"/>
    </row>
    <row r="433" spans="1:60" s="11" customFormat="1">
      <c r="A433" s="26">
        <v>61</v>
      </c>
      <c r="B433" s="26"/>
      <c r="C433" s="7" t="s">
        <v>4</v>
      </c>
      <c r="D433" s="32">
        <v>3.4164458</v>
      </c>
      <c r="E433" s="32">
        <v>29.997807000000002</v>
      </c>
      <c r="F433" s="32">
        <v>24.647421000000001</v>
      </c>
      <c r="G433" s="32">
        <v>5.5006192</v>
      </c>
      <c r="H433" s="32"/>
      <c r="I433" s="66">
        <v>0.22317219999999999</v>
      </c>
      <c r="J433" s="32">
        <v>8.7804154000000008</v>
      </c>
      <c r="K433" s="38"/>
      <c r="L433" s="39">
        <f t="shared" si="119"/>
        <v>-1.4998116082035484</v>
      </c>
      <c r="M433" s="39">
        <f t="shared" si="120"/>
        <v>2.1725237186007376</v>
      </c>
      <c r="N433" s="10"/>
      <c r="O433" s="50"/>
      <c r="P433" s="50"/>
      <c r="Q433" s="9"/>
      <c r="R433" s="56"/>
      <c r="S433" s="56"/>
      <c r="U433" s="9"/>
      <c r="W433" s="51"/>
      <c r="X433" s="51"/>
      <c r="Z433" s="51"/>
      <c r="AA433" s="51"/>
      <c r="AC433" s="51"/>
      <c r="AD433" s="51"/>
      <c r="AI433" s="52"/>
      <c r="AJ433" s="52"/>
      <c r="AK433" s="53"/>
      <c r="AL433" s="53"/>
      <c r="AM433" s="53"/>
      <c r="AN433" s="53"/>
      <c r="AO433" s="53"/>
    </row>
    <row r="434" spans="1:60" s="11" customFormat="1">
      <c r="A434" s="26">
        <v>61</v>
      </c>
      <c r="B434" s="26"/>
      <c r="C434" s="7" t="s">
        <v>5</v>
      </c>
      <c r="D434" s="32">
        <v>3.0746064</v>
      </c>
      <c r="E434" s="32">
        <v>26.967336</v>
      </c>
      <c r="F434" s="32">
        <v>22.415780999999999</v>
      </c>
      <c r="G434" s="32">
        <v>4.9998849999999999</v>
      </c>
      <c r="H434" s="32"/>
      <c r="I434" s="66">
        <v>0.22305199000000001</v>
      </c>
      <c r="J434" s="32">
        <v>8.7709884999999996</v>
      </c>
      <c r="K434" s="54"/>
      <c r="L434" s="39">
        <f t="shared" si="119"/>
        <v>-1.5003503956812418</v>
      </c>
      <c r="M434" s="39">
        <f t="shared" si="120"/>
        <v>2.1714495138294043</v>
      </c>
      <c r="N434" s="10"/>
      <c r="Q434" s="9"/>
      <c r="R434" s="56"/>
      <c r="S434" s="56"/>
      <c r="U434" s="9"/>
      <c r="W434" s="51"/>
      <c r="X434" s="51"/>
      <c r="Z434" s="51"/>
      <c r="AA434" s="51"/>
      <c r="AC434" s="51"/>
      <c r="AD434" s="51"/>
      <c r="AI434" s="52"/>
      <c r="AJ434" s="52"/>
      <c r="AK434" s="53"/>
      <c r="AL434" s="53"/>
      <c r="AM434" s="53"/>
      <c r="AN434" s="53"/>
      <c r="AO434" s="53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</row>
    <row r="435" spans="1:60" s="11" customFormat="1">
      <c r="A435" s="6"/>
      <c r="B435" s="6"/>
      <c r="C435" s="7"/>
      <c r="D435" s="36"/>
      <c r="E435" s="36"/>
      <c r="F435" s="36"/>
      <c r="G435" s="36"/>
      <c r="H435" s="36"/>
      <c r="I435" s="55"/>
      <c r="J435" s="55"/>
      <c r="K435" s="9"/>
      <c r="L435" s="9"/>
      <c r="M435" s="9"/>
      <c r="N435" s="9"/>
      <c r="O435" s="9"/>
      <c r="P435" s="9"/>
      <c r="Q435" s="9"/>
      <c r="R435" s="56"/>
      <c r="S435" s="56"/>
      <c r="U435" s="9"/>
    </row>
    <row r="436" spans="1:60" s="11" customFormat="1">
      <c r="A436" s="26">
        <v>62</v>
      </c>
      <c r="B436" s="31">
        <v>43796</v>
      </c>
      <c r="C436" s="26" t="s">
        <v>0</v>
      </c>
      <c r="D436" s="32">
        <v>9.1453539000000003E-4</v>
      </c>
      <c r="E436" s="32">
        <v>9.1123599999999999E-3</v>
      </c>
      <c r="F436" s="32">
        <v>1.0725683E-3</v>
      </c>
      <c r="G436" s="32">
        <v>2.3046064E-4</v>
      </c>
      <c r="H436" s="32"/>
      <c r="I436" s="66"/>
      <c r="J436" s="66"/>
      <c r="K436" s="9"/>
      <c r="L436" s="9"/>
      <c r="M436" s="9"/>
      <c r="N436" s="10"/>
      <c r="O436" s="9"/>
      <c r="P436" s="9"/>
      <c r="Q436" s="9"/>
      <c r="R436" s="64"/>
      <c r="S436" s="65"/>
      <c r="U436" s="9"/>
    </row>
    <row r="437" spans="1:60" s="11" customFormat="1">
      <c r="A437" s="26">
        <v>62</v>
      </c>
      <c r="B437" s="26"/>
      <c r="C437" s="7" t="s">
        <v>1</v>
      </c>
      <c r="D437" s="32">
        <v>3.9525331000000001</v>
      </c>
      <c r="E437" s="32">
        <v>34.761961999999997</v>
      </c>
      <c r="F437" s="32">
        <v>27.160648999999999</v>
      </c>
      <c r="G437" s="32">
        <v>6.0664353999999996</v>
      </c>
      <c r="H437" s="32"/>
      <c r="I437" s="66">
        <v>0.22335384999999999</v>
      </c>
      <c r="J437" s="32">
        <v>8.7948582999999996</v>
      </c>
      <c r="K437" s="38"/>
      <c r="L437" s="39">
        <f>LN(I437)</f>
        <v>-1.4989979938129856</v>
      </c>
      <c r="M437" s="39">
        <f>LN(J437)</f>
        <v>2.174167266632784</v>
      </c>
      <c r="N437" s="10"/>
      <c r="O437" s="40">
        <f t="array" ref="O437:P438">LINEST(L437:L441,M437:M441,TRUE,TRUE)</f>
        <v>0.50113201204111613</v>
      </c>
      <c r="P437" s="40">
        <v>-2.5885455126070367</v>
      </c>
      <c r="Q437" s="9"/>
      <c r="R437" s="41">
        <f>EXP(P437)*$R$4^O437</f>
        <v>0.21799171965532996</v>
      </c>
      <c r="S437" s="41">
        <f>R437*SQRT(P438^2+(LN($R$4))^2*O438^2+(O437/$R$4)^2*$S$4^2-2*LN($R$4)*AVERAGE(M437:M441)*O438^2)</f>
        <v>3.825744287866983E-5</v>
      </c>
      <c r="U437" s="9"/>
      <c r="AL437" s="42"/>
      <c r="AM437" s="43"/>
      <c r="AN437" s="43"/>
      <c r="AO437" s="43"/>
      <c r="AQ437" s="44"/>
      <c r="AR437" s="45"/>
      <c r="AS437" s="45"/>
      <c r="AT437" s="45"/>
      <c r="AU437" s="45"/>
      <c r="AV437" s="45"/>
      <c r="AW437" s="45"/>
      <c r="AX437" s="45"/>
      <c r="AY437" s="45"/>
      <c r="AZ437" s="45"/>
    </row>
    <row r="438" spans="1:60" s="11" customFormat="1">
      <c r="A438" s="26">
        <v>62</v>
      </c>
      <c r="B438" s="26"/>
      <c r="C438" s="7" t="s">
        <v>2</v>
      </c>
      <c r="D438" s="32">
        <v>3.9525784000000002</v>
      </c>
      <c r="E438" s="32">
        <v>34.754292999999997</v>
      </c>
      <c r="F438" s="32">
        <v>27.842048999999999</v>
      </c>
      <c r="G438" s="32">
        <v>6.2178522999999997</v>
      </c>
      <c r="H438" s="32"/>
      <c r="I438" s="66">
        <v>0.223326</v>
      </c>
      <c r="J438" s="32">
        <v>8.7928171000000006</v>
      </c>
      <c r="K438" s="38"/>
      <c r="L438" s="39">
        <f t="shared" ref="L438:L441" si="121">LN(I438)</f>
        <v>-1.4991226916252378</v>
      </c>
      <c r="M438" s="39">
        <f t="shared" ref="M438:M441" si="122">LN(J438)</f>
        <v>2.1739351495436585</v>
      </c>
      <c r="N438" s="10"/>
      <c r="O438" s="40">
        <v>3.0754095940564289E-3</v>
      </c>
      <c r="P438" s="40">
        <v>6.6834446383281674E-3</v>
      </c>
      <c r="Q438" s="9"/>
      <c r="R438" s="56"/>
      <c r="S438" s="56"/>
      <c r="U438" s="9"/>
      <c r="W438" s="43"/>
      <c r="Z438" s="43"/>
      <c r="AC438" s="43"/>
    </row>
    <row r="439" spans="1:60" s="11" customFormat="1">
      <c r="A439" s="26">
        <v>62</v>
      </c>
      <c r="B439" s="26"/>
      <c r="C439" s="7" t="s">
        <v>3</v>
      </c>
      <c r="D439" s="32">
        <v>3.8304113000000002</v>
      </c>
      <c r="E439" s="32">
        <v>33.667580000000001</v>
      </c>
      <c r="F439" s="32">
        <v>27.247496000000002</v>
      </c>
      <c r="G439" s="32">
        <v>6.083971</v>
      </c>
      <c r="H439" s="32"/>
      <c r="I439" s="66">
        <v>0.22328550999999999</v>
      </c>
      <c r="J439" s="32">
        <v>8.7895488999999998</v>
      </c>
      <c r="K439" s="38"/>
      <c r="L439" s="39">
        <f t="shared" si="121"/>
        <v>-1.4993040125236219</v>
      </c>
      <c r="M439" s="39">
        <f t="shared" si="122"/>
        <v>2.1735633906987295</v>
      </c>
      <c r="N439" s="10"/>
      <c r="O439" s="47">
        <f>ABS(O438/O437)</f>
        <v>6.1369250420268548E-3</v>
      </c>
      <c r="P439" s="47">
        <f>ABS(P438/P437)</f>
        <v>2.5819305110834152E-3</v>
      </c>
      <c r="Q439" s="9"/>
      <c r="R439" s="56"/>
      <c r="S439" s="56"/>
      <c r="U439" s="9"/>
      <c r="W439" s="48"/>
      <c r="X439" s="48"/>
      <c r="Z439" s="48"/>
      <c r="AA439" s="48"/>
      <c r="AC439" s="48"/>
      <c r="AD439" s="48"/>
      <c r="AK439" s="48"/>
      <c r="AL439" s="48"/>
      <c r="AP439" s="49"/>
      <c r="AY439" s="43"/>
      <c r="AZ439" s="43"/>
    </row>
    <row r="440" spans="1:60" s="11" customFormat="1">
      <c r="A440" s="26">
        <v>62</v>
      </c>
      <c r="B440" s="26"/>
      <c r="C440" s="7" t="s">
        <v>4</v>
      </c>
      <c r="D440" s="32">
        <v>3.5307784</v>
      </c>
      <c r="E440" s="32">
        <v>31.004162000000001</v>
      </c>
      <c r="F440" s="32">
        <v>25.448799999999999</v>
      </c>
      <c r="G440" s="32">
        <v>5.6796644000000001</v>
      </c>
      <c r="H440" s="32"/>
      <c r="I440" s="66">
        <v>0.22318001000000001</v>
      </c>
      <c r="J440" s="32">
        <v>8.7811119000000009</v>
      </c>
      <c r="K440" s="38"/>
      <c r="L440" s="39">
        <f t="shared" si="121"/>
        <v>-1.4997766134177004</v>
      </c>
      <c r="M440" s="39">
        <f t="shared" si="122"/>
        <v>2.172603039719962</v>
      </c>
      <c r="N440" s="10"/>
      <c r="O440" s="50"/>
      <c r="P440" s="50"/>
      <c r="Q440" s="9"/>
      <c r="R440" s="56"/>
      <c r="S440" s="56"/>
      <c r="U440" s="9"/>
      <c r="W440" s="51"/>
      <c r="X440" s="51"/>
      <c r="Z440" s="51"/>
      <c r="AA440" s="51"/>
      <c r="AC440" s="51"/>
      <c r="AD440" s="51"/>
      <c r="AI440" s="52"/>
      <c r="AJ440" s="52"/>
      <c r="AK440" s="53"/>
      <c r="AL440" s="53"/>
      <c r="AM440" s="53"/>
      <c r="AN440" s="53"/>
      <c r="AO440" s="53"/>
    </row>
    <row r="441" spans="1:60" s="11" customFormat="1">
      <c r="A441" s="26">
        <v>62</v>
      </c>
      <c r="B441" s="26"/>
      <c r="C441" s="7" t="s">
        <v>5</v>
      </c>
      <c r="D441" s="32">
        <v>3.2358224</v>
      </c>
      <c r="E441" s="32">
        <v>28.387689999999999</v>
      </c>
      <c r="F441" s="32">
        <v>23.544421</v>
      </c>
      <c r="G441" s="32">
        <v>5.2521301999999999</v>
      </c>
      <c r="H441" s="32"/>
      <c r="I441" s="66">
        <v>0.22307321999999999</v>
      </c>
      <c r="J441" s="32">
        <v>8.7729441999999995</v>
      </c>
      <c r="K441" s="54"/>
      <c r="L441" s="39">
        <f t="shared" si="121"/>
        <v>-1.50025522060689</v>
      </c>
      <c r="M441" s="39">
        <f t="shared" si="122"/>
        <v>2.171672462701991</v>
      </c>
      <c r="N441" s="10"/>
      <c r="Q441" s="9"/>
      <c r="R441" s="56"/>
      <c r="S441" s="56"/>
      <c r="U441" s="9"/>
      <c r="W441" s="51"/>
      <c r="X441" s="51"/>
      <c r="Z441" s="51"/>
      <c r="AA441" s="51"/>
      <c r="AC441" s="51"/>
      <c r="AD441" s="51"/>
      <c r="AI441" s="52"/>
      <c r="AJ441" s="52"/>
      <c r="AK441" s="53"/>
      <c r="AL441" s="53"/>
      <c r="AM441" s="53"/>
      <c r="AN441" s="53"/>
      <c r="AO441" s="53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</row>
    <row r="442" spans="1:60" s="11" customFormat="1">
      <c r="A442" s="6"/>
      <c r="B442" s="6"/>
      <c r="C442" s="7"/>
      <c r="D442" s="36"/>
      <c r="E442" s="36"/>
      <c r="F442" s="36"/>
      <c r="G442" s="36"/>
      <c r="H442" s="36"/>
      <c r="I442" s="55"/>
      <c r="J442" s="55"/>
      <c r="K442" s="9"/>
      <c r="L442" s="9"/>
      <c r="M442" s="9"/>
      <c r="N442" s="9"/>
      <c r="O442" s="9"/>
      <c r="P442" s="9"/>
      <c r="Q442" s="9"/>
      <c r="R442" s="56"/>
      <c r="S442" s="56"/>
      <c r="U442" s="9"/>
    </row>
    <row r="443" spans="1:60" s="11" customFormat="1">
      <c r="A443" s="26">
        <v>63</v>
      </c>
      <c r="B443" s="31">
        <v>43796</v>
      </c>
      <c r="C443" s="26" t="s">
        <v>0</v>
      </c>
      <c r="D443" s="32">
        <v>9.1453539000000003E-4</v>
      </c>
      <c r="E443" s="32">
        <v>9.1123599999999999E-3</v>
      </c>
      <c r="F443" s="32">
        <v>1.0725683E-3</v>
      </c>
      <c r="G443" s="32">
        <v>2.3046064E-4</v>
      </c>
      <c r="H443" s="32"/>
      <c r="I443" s="66"/>
      <c r="J443" s="66"/>
      <c r="K443" s="9"/>
      <c r="L443" s="9"/>
      <c r="M443" s="9"/>
      <c r="N443" s="10"/>
      <c r="O443" s="9"/>
      <c r="P443" s="9"/>
      <c r="Q443" s="9"/>
      <c r="R443" s="64"/>
      <c r="S443" s="65"/>
      <c r="U443" s="9"/>
    </row>
    <row r="444" spans="1:60" s="11" customFormat="1">
      <c r="A444" s="26">
        <v>63</v>
      </c>
      <c r="B444" s="26"/>
      <c r="C444" s="7" t="s">
        <v>1</v>
      </c>
      <c r="D444" s="32">
        <v>3.9699304</v>
      </c>
      <c r="E444" s="32">
        <v>34.911450000000002</v>
      </c>
      <c r="F444" s="32">
        <v>27.085991</v>
      </c>
      <c r="G444" s="32">
        <v>6.0493372000000001</v>
      </c>
      <c r="H444" s="32"/>
      <c r="I444" s="66">
        <v>0.22333823</v>
      </c>
      <c r="J444" s="32">
        <v>8.7939719000000007</v>
      </c>
      <c r="K444" s="38"/>
      <c r="L444" s="39">
        <f>LN(I444)</f>
        <v>-1.4990679301324581</v>
      </c>
      <c r="M444" s="39">
        <f>LN(J444)</f>
        <v>2.1740664753930403</v>
      </c>
      <c r="N444" s="10"/>
      <c r="O444" s="40">
        <f t="array" ref="O444:P445">LINEST(L444:L448,M444:M448,TRUE,TRUE)</f>
        <v>0.49974963954550627</v>
      </c>
      <c r="P444" s="40">
        <v>-2.5855555157103236</v>
      </c>
      <c r="Q444" s="9"/>
      <c r="R444" s="41">
        <f>EXP(P444)*$R$4^O444</f>
        <v>0.21800294924837296</v>
      </c>
      <c r="S444" s="41">
        <f>R444*SQRT(P445^2+(LN($R$4))^2*O445^2+(O444/$R$4)^2*$S$4^2-2*LN($R$4)*AVERAGE(M444:M448)*O445^2)</f>
        <v>4.6717401132912497E-5</v>
      </c>
      <c r="U444" s="9"/>
      <c r="AL444" s="42"/>
      <c r="AM444" s="43"/>
      <c r="AN444" s="43"/>
      <c r="AO444" s="43"/>
      <c r="AQ444" s="44"/>
      <c r="AR444" s="45"/>
      <c r="AS444" s="45"/>
      <c r="AT444" s="45"/>
      <c r="AU444" s="45"/>
      <c r="AV444" s="45"/>
      <c r="AW444" s="45"/>
      <c r="AX444" s="45"/>
      <c r="AY444" s="45"/>
      <c r="AZ444" s="45"/>
    </row>
    <row r="445" spans="1:60" s="11" customFormat="1">
      <c r="A445" s="26">
        <v>63</v>
      </c>
      <c r="B445" s="26"/>
      <c r="C445" s="7" t="s">
        <v>2</v>
      </c>
      <c r="D445" s="32">
        <v>4.0529069</v>
      </c>
      <c r="E445" s="32">
        <v>35.636158999999999</v>
      </c>
      <c r="F445" s="32">
        <v>28.389811999999999</v>
      </c>
      <c r="G445" s="32">
        <v>6.3401446000000004</v>
      </c>
      <c r="H445" s="32"/>
      <c r="I445" s="66">
        <v>0.22332466000000001</v>
      </c>
      <c r="J445" s="32">
        <v>8.7927430999999991</v>
      </c>
      <c r="K445" s="38"/>
      <c r="L445" s="39">
        <f t="shared" ref="L445:L448" si="123">LN(I445)</f>
        <v>-1.4991286918402604</v>
      </c>
      <c r="M445" s="39">
        <f t="shared" ref="M445:M448" si="124">LN(J445)</f>
        <v>2.1739267335479031</v>
      </c>
      <c r="N445" s="10"/>
      <c r="O445" s="40">
        <v>4.0143237737049892E-3</v>
      </c>
      <c r="P445" s="40">
        <v>8.7242751381546666E-3</v>
      </c>
      <c r="Q445" s="9"/>
      <c r="R445" s="56"/>
      <c r="S445" s="56"/>
      <c r="U445" s="9"/>
      <c r="W445" s="43"/>
      <c r="Z445" s="43"/>
      <c r="AC445" s="43"/>
    </row>
    <row r="446" spans="1:60" s="11" customFormat="1">
      <c r="A446" s="26">
        <v>63</v>
      </c>
      <c r="B446" s="26"/>
      <c r="C446" s="7" t="s">
        <v>3</v>
      </c>
      <c r="D446" s="32">
        <v>3.9759888000000001</v>
      </c>
      <c r="E446" s="32">
        <v>34.949758000000003</v>
      </c>
      <c r="F446" s="32">
        <v>28.153966</v>
      </c>
      <c r="G446" s="32">
        <v>6.2864611999999997</v>
      </c>
      <c r="H446" s="32"/>
      <c r="I446" s="66">
        <v>0.22328872</v>
      </c>
      <c r="J446" s="32">
        <v>8.7902065999999994</v>
      </c>
      <c r="K446" s="38"/>
      <c r="L446" s="39">
        <f t="shared" si="123"/>
        <v>-1.4992896364141897</v>
      </c>
      <c r="M446" s="39">
        <f t="shared" si="124"/>
        <v>2.173638215402669</v>
      </c>
      <c r="N446" s="10"/>
      <c r="O446" s="47">
        <f>ABS(O445/O444)</f>
        <v>8.0326696730702741E-3</v>
      </c>
      <c r="P446" s="47">
        <f>ABS(P445/P444)</f>
        <v>3.3742362463866364E-3</v>
      </c>
      <c r="Q446" s="9"/>
      <c r="R446" s="56"/>
      <c r="S446" s="56"/>
      <c r="U446" s="9"/>
      <c r="W446" s="48"/>
      <c r="X446" s="48"/>
      <c r="Z446" s="48"/>
      <c r="AA446" s="48"/>
      <c r="AC446" s="48"/>
      <c r="AD446" s="48"/>
      <c r="AK446" s="48"/>
      <c r="AL446" s="48"/>
      <c r="AP446" s="49"/>
      <c r="AY446" s="43"/>
      <c r="AZ446" s="43"/>
    </row>
    <row r="447" spans="1:60" s="11" customFormat="1">
      <c r="A447" s="26">
        <v>63</v>
      </c>
      <c r="B447" s="26"/>
      <c r="C447" s="7" t="s">
        <v>4</v>
      </c>
      <c r="D447" s="32">
        <v>3.7013281999999998</v>
      </c>
      <c r="E447" s="32">
        <v>32.510514000000001</v>
      </c>
      <c r="F447" s="32">
        <v>26.572066</v>
      </c>
      <c r="G447" s="32">
        <v>5.9310428999999996</v>
      </c>
      <c r="H447" s="32"/>
      <c r="I447" s="66">
        <v>0.22320593</v>
      </c>
      <c r="J447" s="32">
        <v>8.7834731999999995</v>
      </c>
      <c r="K447" s="38"/>
      <c r="L447" s="39">
        <f t="shared" si="123"/>
        <v>-1.4996604807275484</v>
      </c>
      <c r="M447" s="39">
        <f t="shared" si="124"/>
        <v>2.1728719102911462</v>
      </c>
      <c r="N447" s="10"/>
      <c r="O447" s="50"/>
      <c r="P447" s="50"/>
      <c r="Q447" s="9"/>
      <c r="R447" s="56"/>
      <c r="S447" s="56"/>
      <c r="U447" s="9"/>
      <c r="W447" s="51"/>
      <c r="X447" s="51"/>
      <c r="Z447" s="51"/>
      <c r="AA447" s="51"/>
      <c r="AC447" s="51"/>
      <c r="AD447" s="51"/>
      <c r="AI447" s="52"/>
      <c r="AJ447" s="52"/>
      <c r="AK447" s="53"/>
      <c r="AL447" s="53"/>
      <c r="AM447" s="53"/>
      <c r="AN447" s="53"/>
      <c r="AO447" s="53"/>
    </row>
    <row r="448" spans="1:60" s="11" customFormat="1">
      <c r="A448" s="26">
        <v>63</v>
      </c>
      <c r="B448" s="26"/>
      <c r="C448" s="7" t="s">
        <v>5</v>
      </c>
      <c r="D448" s="32">
        <v>3.3740071999999999</v>
      </c>
      <c r="E448" s="32">
        <v>29.607541000000001</v>
      </c>
      <c r="F448" s="32">
        <v>24.479873000000001</v>
      </c>
      <c r="G448" s="32">
        <v>5.4614574999999999</v>
      </c>
      <c r="H448" s="32"/>
      <c r="I448" s="66">
        <v>0.22309986000000001</v>
      </c>
      <c r="J448" s="32">
        <v>8.7751844000000006</v>
      </c>
      <c r="K448" s="54"/>
      <c r="L448" s="39">
        <f t="shared" si="123"/>
        <v>-1.5001358050651379</v>
      </c>
      <c r="M448" s="39">
        <f t="shared" si="124"/>
        <v>2.1719277833761477</v>
      </c>
      <c r="N448" s="10"/>
      <c r="Q448" s="9"/>
      <c r="R448" s="56"/>
      <c r="S448" s="56"/>
      <c r="U448" s="9"/>
      <c r="W448" s="51"/>
      <c r="X448" s="51"/>
      <c r="Z448" s="51"/>
      <c r="AA448" s="51"/>
      <c r="AC448" s="51"/>
      <c r="AD448" s="51"/>
      <c r="AI448" s="52"/>
      <c r="AJ448" s="52"/>
      <c r="AK448" s="53"/>
      <c r="AL448" s="53"/>
      <c r="AM448" s="53"/>
      <c r="AN448" s="53"/>
      <c r="AO448" s="53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</row>
    <row r="449" spans="1:60" s="11" customFormat="1">
      <c r="A449" s="6"/>
      <c r="B449" s="6"/>
      <c r="C449" s="7"/>
      <c r="D449" s="36"/>
      <c r="E449" s="36"/>
      <c r="F449" s="36"/>
      <c r="G449" s="36"/>
      <c r="H449" s="36"/>
      <c r="I449" s="55"/>
      <c r="J449" s="55"/>
      <c r="K449" s="9"/>
      <c r="L449" s="9"/>
      <c r="M449" s="9"/>
      <c r="N449" s="9"/>
      <c r="O449" s="9"/>
      <c r="P449" s="9"/>
      <c r="Q449" s="9"/>
      <c r="R449" s="56"/>
      <c r="S449" s="56"/>
      <c r="U449" s="9"/>
    </row>
    <row r="450" spans="1:60" s="11" customFormat="1">
      <c r="A450" s="26">
        <v>64</v>
      </c>
      <c r="B450" s="31">
        <v>43796</v>
      </c>
      <c r="C450" s="26" t="s">
        <v>0</v>
      </c>
      <c r="D450" s="32">
        <v>9.1453539000000003E-4</v>
      </c>
      <c r="E450" s="32">
        <v>9.1123599999999999E-3</v>
      </c>
      <c r="F450" s="32">
        <v>1.0725683E-3</v>
      </c>
      <c r="G450" s="32">
        <v>2.3046064E-4</v>
      </c>
      <c r="H450" s="32"/>
      <c r="I450" s="66"/>
      <c r="J450" s="66"/>
      <c r="K450" s="9"/>
      <c r="L450" s="9"/>
      <c r="M450" s="9"/>
      <c r="N450" s="10"/>
      <c r="O450" s="9"/>
      <c r="P450" s="9"/>
      <c r="Q450" s="9"/>
      <c r="R450" s="64"/>
      <c r="S450" s="65"/>
      <c r="U450" s="9"/>
    </row>
    <row r="451" spans="1:60" s="11" customFormat="1">
      <c r="A451" s="26">
        <v>64</v>
      </c>
      <c r="B451" s="26"/>
      <c r="C451" s="7" t="s">
        <v>1</v>
      </c>
      <c r="D451" s="32">
        <v>3.9763231000000001</v>
      </c>
      <c r="E451" s="32">
        <v>34.965904000000002</v>
      </c>
      <c r="F451" s="32">
        <v>27.825932000000002</v>
      </c>
      <c r="G451" s="32">
        <v>6.2143682</v>
      </c>
      <c r="H451" s="32"/>
      <c r="I451" s="66">
        <v>0.22333014000000001</v>
      </c>
      <c r="J451" s="32">
        <v>8.7935285000000007</v>
      </c>
      <c r="K451" s="38"/>
      <c r="L451" s="39">
        <f>LN(I451)</f>
        <v>-1.4991041538749224</v>
      </c>
      <c r="M451" s="39">
        <f>LN(J451)</f>
        <v>2.1740160532193364</v>
      </c>
      <c r="N451" s="10"/>
      <c r="O451" s="40">
        <f t="array" ref="O451:P452">LINEST(L451:L455,M451:M455,TRUE,TRUE)</f>
        <v>0.49755351796496339</v>
      </c>
      <c r="P451" s="40">
        <v>-2.5807862647104081</v>
      </c>
      <c r="Q451" s="9"/>
      <c r="R451" s="41">
        <f>EXP(P451)*$R$4^O451</f>
        <v>0.21802496752912429</v>
      </c>
      <c r="S451" s="41">
        <f>R451*SQRT(P452^2+(LN($R$4))^2*O452^2+(O451/$R$4)^2*$S$4^2-2*LN($R$4)*AVERAGE(M451:M455)*O452^2)</f>
        <v>3.5084064360325708E-5</v>
      </c>
      <c r="U451" s="9"/>
      <c r="AL451" s="42"/>
      <c r="AM451" s="43"/>
      <c r="AN451" s="43"/>
      <c r="AO451" s="43"/>
      <c r="AQ451" s="44"/>
      <c r="AR451" s="45"/>
      <c r="AS451" s="45"/>
      <c r="AT451" s="45"/>
      <c r="AU451" s="45"/>
      <c r="AV451" s="45"/>
      <c r="AW451" s="45"/>
      <c r="AX451" s="45"/>
      <c r="AY451" s="45"/>
      <c r="AZ451" s="45"/>
    </row>
    <row r="452" spans="1:60" s="11" customFormat="1">
      <c r="A452" s="26">
        <v>64</v>
      </c>
      <c r="B452" s="26"/>
      <c r="C452" s="7" t="s">
        <v>2</v>
      </c>
      <c r="D452" s="32">
        <v>3.8048495</v>
      </c>
      <c r="E452" s="32">
        <v>33.445695999999998</v>
      </c>
      <c r="F452" s="32">
        <v>27.017023999999999</v>
      </c>
      <c r="G452" s="32">
        <v>6.0326789999999999</v>
      </c>
      <c r="H452" s="32"/>
      <c r="I452" s="66">
        <v>0.22329177</v>
      </c>
      <c r="J452" s="32">
        <v>8.7902815000000007</v>
      </c>
      <c r="K452" s="38"/>
      <c r="L452" s="39">
        <f t="shared" ref="L452:L455" si="125">LN(I452)</f>
        <v>-1.4992759770624342</v>
      </c>
      <c r="M452" s="39">
        <f t="shared" ref="M452:M455" si="126">LN(J452)</f>
        <v>2.1736467362127367</v>
      </c>
      <c r="N452" s="10"/>
      <c r="O452" s="40">
        <v>2.7556904584463107E-3</v>
      </c>
      <c r="P452" s="40">
        <v>5.9864325889359702E-3</v>
      </c>
      <c r="Q452" s="9"/>
      <c r="R452" s="56"/>
      <c r="S452" s="56"/>
      <c r="U452" s="9"/>
      <c r="W452" s="43"/>
      <c r="Z452" s="43"/>
      <c r="AC452" s="43"/>
    </row>
    <row r="453" spans="1:60" s="11" customFormat="1">
      <c r="A453" s="26">
        <v>64</v>
      </c>
      <c r="B453" s="26"/>
      <c r="C453" s="7" t="s">
        <v>3</v>
      </c>
      <c r="D453" s="32">
        <v>3.5045812999999999</v>
      </c>
      <c r="E453" s="32">
        <v>30.778873000000001</v>
      </c>
      <c r="F453" s="32">
        <v>25.225200000000001</v>
      </c>
      <c r="G453" s="32">
        <v>5.6300515000000004</v>
      </c>
      <c r="H453" s="32"/>
      <c r="I453" s="66">
        <v>0.22319159999999999</v>
      </c>
      <c r="J453" s="32">
        <v>8.7824705999999999</v>
      </c>
      <c r="K453" s="38"/>
      <c r="L453" s="39">
        <f t="shared" si="125"/>
        <v>-1.4997246835917755</v>
      </c>
      <c r="M453" s="39">
        <f t="shared" si="126"/>
        <v>2.172757757586059</v>
      </c>
      <c r="N453" s="10"/>
      <c r="O453" s="47">
        <f>ABS(O452/O451)</f>
        <v>5.5384805029965846E-3</v>
      </c>
      <c r="P453" s="47">
        <f>ABS(P452/P451)</f>
        <v>2.3196157972453068E-3</v>
      </c>
      <c r="Q453" s="9"/>
      <c r="R453" s="56"/>
      <c r="S453" s="56"/>
      <c r="U453" s="9"/>
      <c r="W453" s="48"/>
      <c r="X453" s="48"/>
      <c r="Z453" s="48"/>
      <c r="AA453" s="48"/>
      <c r="AC453" s="48"/>
      <c r="AD453" s="48"/>
      <c r="AK453" s="48"/>
      <c r="AL453" s="48"/>
      <c r="AP453" s="49"/>
      <c r="AY453" s="43"/>
      <c r="AZ453" s="43"/>
    </row>
    <row r="454" spans="1:60" s="11" customFormat="1">
      <c r="A454" s="26">
        <v>64</v>
      </c>
      <c r="B454" s="26"/>
      <c r="C454" s="7" t="s">
        <v>4</v>
      </c>
      <c r="D454" s="32">
        <v>3.0970000999999998</v>
      </c>
      <c r="E454" s="32">
        <v>27.165302000000001</v>
      </c>
      <c r="F454" s="32">
        <v>22.572182999999999</v>
      </c>
      <c r="G454" s="32">
        <v>5.0348493000000003</v>
      </c>
      <c r="H454" s="32"/>
      <c r="I454" s="66">
        <v>0.22305553</v>
      </c>
      <c r="J454" s="32">
        <v>8.7714885999999996</v>
      </c>
      <c r="K454" s="38"/>
      <c r="L454" s="39">
        <f t="shared" si="125"/>
        <v>-1.5003345250678073</v>
      </c>
      <c r="M454" s="39">
        <f t="shared" si="126"/>
        <v>2.1715065297225742</v>
      </c>
      <c r="N454" s="10"/>
      <c r="O454" s="50"/>
      <c r="P454" s="50"/>
      <c r="Q454" s="9"/>
      <c r="R454" s="56"/>
      <c r="S454" s="56"/>
      <c r="U454" s="9"/>
      <c r="W454" s="51"/>
      <c r="X454" s="51"/>
      <c r="Z454" s="51"/>
      <c r="AA454" s="51"/>
      <c r="AC454" s="51"/>
      <c r="AD454" s="51"/>
      <c r="AI454" s="52"/>
      <c r="AJ454" s="52"/>
      <c r="AK454" s="53"/>
      <c r="AL454" s="53"/>
      <c r="AM454" s="53"/>
      <c r="AN454" s="53"/>
      <c r="AO454" s="53"/>
    </row>
    <row r="455" spans="1:60" s="11" customFormat="1">
      <c r="A455" s="26">
        <v>64</v>
      </c>
      <c r="B455" s="26"/>
      <c r="C455" s="7" t="s">
        <v>5</v>
      </c>
      <c r="D455" s="32">
        <v>2.6342736000000002</v>
      </c>
      <c r="E455" s="32">
        <v>23.072119000000001</v>
      </c>
      <c r="F455" s="32">
        <v>19.448324</v>
      </c>
      <c r="G455" s="32">
        <v>4.3347661000000004</v>
      </c>
      <c r="H455" s="32"/>
      <c r="I455" s="66">
        <v>0.22288632</v>
      </c>
      <c r="J455" s="32">
        <v>8.7584344000000005</v>
      </c>
      <c r="K455" s="54"/>
      <c r="L455" s="39">
        <f t="shared" si="125"/>
        <v>-1.5010934132866227</v>
      </c>
      <c r="M455" s="39">
        <f t="shared" si="126"/>
        <v>2.1700171675145294</v>
      </c>
      <c r="N455" s="10"/>
      <c r="Q455" s="9"/>
      <c r="R455" s="56"/>
      <c r="S455" s="56"/>
      <c r="U455" s="9"/>
      <c r="W455" s="51"/>
      <c r="X455" s="51"/>
      <c r="Z455" s="51"/>
      <c r="AA455" s="51"/>
      <c r="AC455" s="51"/>
      <c r="AD455" s="51"/>
      <c r="AI455" s="52"/>
      <c r="AJ455" s="52"/>
      <c r="AK455" s="53"/>
      <c r="AL455" s="53"/>
      <c r="AM455" s="53"/>
      <c r="AN455" s="53"/>
      <c r="AO455" s="53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</row>
    <row r="456" spans="1:60" s="11" customFormat="1">
      <c r="A456" s="6"/>
      <c r="B456" s="6"/>
      <c r="C456" s="7"/>
      <c r="D456" s="32"/>
      <c r="E456" s="32"/>
      <c r="F456" s="32"/>
      <c r="G456" s="32"/>
      <c r="H456" s="32"/>
      <c r="I456" s="32"/>
      <c r="J456" s="32"/>
      <c r="K456" s="9"/>
      <c r="L456" s="9"/>
      <c r="M456" s="9"/>
      <c r="N456" s="9"/>
      <c r="O456" s="9"/>
      <c r="P456" s="9"/>
      <c r="Q456" s="9"/>
      <c r="R456" s="56"/>
      <c r="S456" s="56"/>
      <c r="U456" s="9"/>
    </row>
    <row r="457" spans="1:60" s="11" customFormat="1">
      <c r="A457" s="26">
        <v>65</v>
      </c>
      <c r="B457" s="31">
        <v>43796</v>
      </c>
      <c r="C457" s="26" t="s">
        <v>0</v>
      </c>
      <c r="D457" s="32">
        <v>9.1453539000000003E-4</v>
      </c>
      <c r="E457" s="32">
        <v>9.1123599999999999E-3</v>
      </c>
      <c r="F457" s="32">
        <v>1.0725683E-3</v>
      </c>
      <c r="G457" s="32">
        <v>2.3046064E-4</v>
      </c>
      <c r="H457" s="32"/>
      <c r="I457" s="66"/>
      <c r="J457" s="66"/>
      <c r="K457" s="9"/>
      <c r="L457" s="9"/>
      <c r="M457" s="9"/>
      <c r="N457" s="10"/>
      <c r="O457" s="9"/>
      <c r="P457" s="9"/>
      <c r="Q457" s="9"/>
      <c r="R457" s="64"/>
      <c r="S457" s="65"/>
      <c r="U457" s="9"/>
    </row>
    <row r="458" spans="1:60" s="11" customFormat="1">
      <c r="A458" s="26">
        <v>65</v>
      </c>
      <c r="B458" s="26"/>
      <c r="C458" s="7" t="s">
        <v>1</v>
      </c>
      <c r="D458" s="32">
        <v>3.9550025</v>
      </c>
      <c r="E458" s="32">
        <v>34.782519999999998</v>
      </c>
      <c r="F458" s="32">
        <v>27.502514999999999</v>
      </c>
      <c r="G458" s="32">
        <v>6.1425846000000002</v>
      </c>
      <c r="H458" s="32"/>
      <c r="I458" s="66">
        <v>0.22334630999999999</v>
      </c>
      <c r="J458" s="32">
        <v>8.7945654999999991</v>
      </c>
      <c r="K458" s="38"/>
      <c r="L458" s="39">
        <f>LN(I458)</f>
        <v>-1.4990317524756229</v>
      </c>
      <c r="M458" s="39">
        <f>LN(J458)</f>
        <v>2.1741339738992234</v>
      </c>
      <c r="N458" s="10"/>
      <c r="O458" s="40">
        <f t="array" ref="O458:P459">LINEST(L458:L462,M458:M462,TRUE,TRUE)</f>
        <v>0.49826725928539251</v>
      </c>
      <c r="P458" s="40">
        <v>-2.5823403294561316</v>
      </c>
      <c r="Q458" s="9"/>
      <c r="R458" s="41">
        <f>EXP(P458)*$R$4^O458</f>
        <v>0.21801692742956491</v>
      </c>
      <c r="S458" s="41">
        <f>R458*SQRT(P459^2+(LN($R$4))^2*O459^2+(O458/$R$4)^2*$S$4^2-2*LN($R$4)*AVERAGE(M458:M462)*O459^2)</f>
        <v>2.9870910186564752E-5</v>
      </c>
      <c r="U458" s="9"/>
      <c r="AL458" s="42"/>
      <c r="AM458" s="43"/>
      <c r="AN458" s="43"/>
      <c r="AO458" s="43"/>
      <c r="AQ458" s="44"/>
      <c r="AR458" s="45"/>
      <c r="AS458" s="45"/>
      <c r="AT458" s="45"/>
      <c r="AU458" s="45"/>
      <c r="AV458" s="45"/>
      <c r="AW458" s="45"/>
      <c r="AX458" s="45"/>
      <c r="AY458" s="45"/>
      <c r="AZ458" s="45"/>
    </row>
    <row r="459" spans="1:60" s="11" customFormat="1">
      <c r="A459" s="26">
        <v>65</v>
      </c>
      <c r="B459" s="26"/>
      <c r="C459" s="7" t="s">
        <v>2</v>
      </c>
      <c r="D459" s="32">
        <v>3.7716626</v>
      </c>
      <c r="E459" s="32">
        <v>33.158293999999998</v>
      </c>
      <c r="F459" s="32">
        <v>26.745121000000001</v>
      </c>
      <c r="G459" s="32">
        <v>5.9722755000000003</v>
      </c>
      <c r="H459" s="32"/>
      <c r="I459" s="66">
        <v>0.22330342</v>
      </c>
      <c r="J459" s="32">
        <v>8.7914273999999999</v>
      </c>
      <c r="K459" s="38"/>
      <c r="L459" s="39">
        <f t="shared" ref="L459:L462" si="127">LN(I459)</f>
        <v>-1.4992238045345452</v>
      </c>
      <c r="M459" s="39">
        <f t="shared" ref="M459:M462" si="128">LN(J459)</f>
        <v>2.1737770875919047</v>
      </c>
      <c r="N459" s="10"/>
      <c r="O459" s="40">
        <v>2.0742482520523056E-3</v>
      </c>
      <c r="P459" s="40">
        <v>4.5062708612222504E-3</v>
      </c>
      <c r="Q459" s="9"/>
      <c r="R459" s="56"/>
      <c r="S459" s="56"/>
      <c r="U459" s="9"/>
      <c r="W459" s="43"/>
      <c r="Z459" s="43"/>
      <c r="AC459" s="43"/>
    </row>
    <row r="460" spans="1:60" s="11" customFormat="1">
      <c r="A460" s="26">
        <v>65</v>
      </c>
      <c r="B460" s="26"/>
      <c r="C460" s="7" t="s">
        <v>3</v>
      </c>
      <c r="D460" s="32">
        <v>3.4152667000000001</v>
      </c>
      <c r="E460" s="32">
        <v>29.996773000000001</v>
      </c>
      <c r="F460" s="32">
        <v>24.574354</v>
      </c>
      <c r="G460" s="32">
        <v>5.4849620999999997</v>
      </c>
      <c r="H460" s="32"/>
      <c r="I460" s="66">
        <v>0.2231987</v>
      </c>
      <c r="J460" s="32">
        <v>8.7831451000000005</v>
      </c>
      <c r="K460" s="38"/>
      <c r="L460" s="39">
        <f t="shared" si="127"/>
        <v>-1.4996928728647028</v>
      </c>
      <c r="M460" s="39">
        <f t="shared" si="128"/>
        <v>2.1728345553495823</v>
      </c>
      <c r="N460" s="10"/>
      <c r="O460" s="47">
        <f>ABS(O459/O458)</f>
        <v>4.1629230365791275E-3</v>
      </c>
      <c r="P460" s="47">
        <f>ABS(P459/P458)</f>
        <v>1.7450336850725323E-3</v>
      </c>
      <c r="Q460" s="9"/>
      <c r="R460" s="56"/>
      <c r="S460" s="56"/>
      <c r="U460" s="9"/>
      <c r="W460" s="48"/>
      <c r="X460" s="48"/>
      <c r="Z460" s="48"/>
      <c r="AA460" s="48"/>
      <c r="AC460" s="48"/>
      <c r="AD460" s="48"/>
      <c r="AK460" s="48"/>
      <c r="AL460" s="48"/>
      <c r="AP460" s="49"/>
      <c r="AY460" s="43"/>
      <c r="AZ460" s="43"/>
    </row>
    <row r="461" spans="1:60" s="11" customFormat="1">
      <c r="A461" s="26">
        <v>65</v>
      </c>
      <c r="B461" s="26"/>
      <c r="C461" s="7" t="s">
        <v>4</v>
      </c>
      <c r="D461" s="32">
        <v>3.0607867999999998</v>
      </c>
      <c r="E461" s="32">
        <v>26.849224</v>
      </c>
      <c r="F461" s="32">
        <v>22.300885000000001</v>
      </c>
      <c r="G461" s="32">
        <v>4.9743985999999998</v>
      </c>
      <c r="H461" s="32"/>
      <c r="I461" s="66">
        <v>0.22305825000000001</v>
      </c>
      <c r="J461" s="32">
        <v>8.7719980999999994</v>
      </c>
      <c r="K461" s="38"/>
      <c r="L461" s="39">
        <f t="shared" si="127"/>
        <v>-1.5003223308692779</v>
      </c>
      <c r="M461" s="39">
        <f t="shared" si="128"/>
        <v>2.1715646139573512</v>
      </c>
      <c r="N461" s="10"/>
      <c r="O461" s="50"/>
      <c r="P461" s="50"/>
      <c r="Q461" s="9"/>
      <c r="R461" s="56"/>
      <c r="S461" s="56"/>
      <c r="U461" s="9"/>
      <c r="W461" s="51"/>
      <c r="X461" s="51"/>
      <c r="Z461" s="51"/>
      <c r="AA461" s="51"/>
      <c r="AC461" s="51"/>
      <c r="AD461" s="51"/>
      <c r="AI461" s="52"/>
      <c r="AJ461" s="52"/>
      <c r="AK461" s="53"/>
      <c r="AL461" s="53"/>
      <c r="AM461" s="53"/>
      <c r="AN461" s="53"/>
      <c r="AO461" s="53"/>
    </row>
    <row r="462" spans="1:60" s="11" customFormat="1">
      <c r="A462" s="26">
        <v>65</v>
      </c>
      <c r="B462" s="26"/>
      <c r="C462" s="7" t="s">
        <v>5</v>
      </c>
      <c r="D462" s="32">
        <v>2.6156777</v>
      </c>
      <c r="E462" s="32">
        <v>22.911286</v>
      </c>
      <c r="F462" s="32">
        <v>19.298425000000002</v>
      </c>
      <c r="G462" s="32">
        <v>4.3015648999999998</v>
      </c>
      <c r="H462" s="32"/>
      <c r="I462" s="66">
        <v>0.22289728</v>
      </c>
      <c r="J462" s="32">
        <v>8.7592174000000007</v>
      </c>
      <c r="K462" s="54"/>
      <c r="L462" s="39">
        <f t="shared" si="127"/>
        <v>-1.5010442414462848</v>
      </c>
      <c r="M462" s="39">
        <f t="shared" si="128"/>
        <v>2.1701065630578888</v>
      </c>
      <c r="N462" s="10"/>
      <c r="Q462" s="9"/>
      <c r="R462" s="56"/>
      <c r="S462" s="56"/>
      <c r="U462" s="9"/>
      <c r="W462" s="51"/>
      <c r="X462" s="51"/>
      <c r="Z462" s="51"/>
      <c r="AA462" s="51"/>
      <c r="AC462" s="51"/>
      <c r="AD462" s="51"/>
      <c r="AI462" s="52"/>
      <c r="AJ462" s="52"/>
      <c r="AK462" s="53"/>
      <c r="AL462" s="53"/>
      <c r="AM462" s="53"/>
      <c r="AN462" s="53"/>
      <c r="AO462" s="53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</row>
    <row r="463" spans="1:60" s="11" customFormat="1">
      <c r="A463" s="6"/>
      <c r="B463" s="6"/>
      <c r="C463" s="7"/>
      <c r="D463" s="32"/>
      <c r="E463" s="32"/>
      <c r="F463" s="32"/>
      <c r="G463" s="32"/>
      <c r="H463" s="32"/>
      <c r="I463" s="32"/>
      <c r="J463" s="32"/>
      <c r="K463" s="9"/>
      <c r="L463" s="9"/>
      <c r="M463" s="9"/>
      <c r="N463" s="9"/>
      <c r="O463" s="9"/>
      <c r="P463" s="9"/>
      <c r="Q463" s="9"/>
      <c r="R463" s="56"/>
      <c r="S463" s="56"/>
      <c r="U463" s="9"/>
    </row>
    <row r="464" spans="1:60" s="11" customFormat="1">
      <c r="A464" s="26">
        <v>66</v>
      </c>
      <c r="B464" s="31">
        <v>43796</v>
      </c>
      <c r="C464" s="26" t="s">
        <v>0</v>
      </c>
      <c r="D464" s="32">
        <v>9.1453539000000003E-4</v>
      </c>
      <c r="E464" s="32">
        <v>9.1123599999999999E-3</v>
      </c>
      <c r="F464" s="32">
        <v>1.0725683E-3</v>
      </c>
      <c r="G464" s="32">
        <v>2.3046064E-4</v>
      </c>
      <c r="H464" s="32"/>
      <c r="I464" s="66"/>
      <c r="J464" s="66"/>
      <c r="K464" s="9"/>
      <c r="L464" s="9"/>
      <c r="M464" s="9"/>
      <c r="N464" s="10"/>
      <c r="O464" s="9"/>
      <c r="P464" s="9"/>
      <c r="Q464" s="9"/>
      <c r="R464" s="64"/>
      <c r="S464" s="65"/>
      <c r="U464" s="9"/>
    </row>
    <row r="465" spans="1:60" s="11" customFormat="1">
      <c r="A465" s="26">
        <v>66</v>
      </c>
      <c r="B465" s="26"/>
      <c r="C465" s="7" t="s">
        <v>1</v>
      </c>
      <c r="D465" s="32">
        <v>3.8854905999999998</v>
      </c>
      <c r="E465" s="32">
        <v>34.174605999999997</v>
      </c>
      <c r="F465" s="32">
        <v>27.023319000000001</v>
      </c>
      <c r="G465" s="32">
        <v>6.0358546000000004</v>
      </c>
      <c r="H465" s="32"/>
      <c r="I465" s="66">
        <v>0.22335730000000001</v>
      </c>
      <c r="J465" s="32">
        <v>8.7954430000000006</v>
      </c>
      <c r="K465" s="38"/>
      <c r="L465" s="39">
        <f>LN(I465)</f>
        <v>-1.4989825475900738</v>
      </c>
      <c r="M465" s="39">
        <f>LN(J465)</f>
        <v>2.1742337464491603</v>
      </c>
      <c r="N465" s="10"/>
      <c r="O465" s="40">
        <f t="array" ref="O465:P466">LINEST(L465:L469,M465:M469,TRUE,TRUE)</f>
        <v>0.49919000500677296</v>
      </c>
      <c r="P465" s="40">
        <v>-2.5843390562572734</v>
      </c>
      <c r="Q465" s="9"/>
      <c r="R465" s="41">
        <f>EXP(P465)*$R$4^O465</f>
        <v>0.21800880365904018</v>
      </c>
      <c r="S465" s="41">
        <f>R465*SQRT(P466^2+(LN($R$4))^2*O466^2+(O465/$R$4)^2*$S$4^2-2*LN($R$4)*AVERAGE(M465:M469)*O466^2)</f>
        <v>3.4545337866745834E-5</v>
      </c>
      <c r="U465" s="9"/>
      <c r="AL465" s="42"/>
      <c r="AM465" s="43"/>
      <c r="AN465" s="43"/>
      <c r="AO465" s="43"/>
      <c r="AQ465" s="44"/>
      <c r="AR465" s="45"/>
      <c r="AS465" s="45"/>
      <c r="AT465" s="45"/>
      <c r="AU465" s="45"/>
      <c r="AV465" s="45"/>
      <c r="AW465" s="45"/>
      <c r="AX465" s="45"/>
      <c r="AY465" s="45"/>
      <c r="AZ465" s="45"/>
    </row>
    <row r="466" spans="1:60" s="11" customFormat="1">
      <c r="A466" s="26">
        <v>66</v>
      </c>
      <c r="B466" s="26"/>
      <c r="C466" s="7" t="s">
        <v>2</v>
      </c>
      <c r="D466" s="32">
        <v>3.7429374000000002</v>
      </c>
      <c r="E466" s="32">
        <v>32.908085999999997</v>
      </c>
      <c r="F466" s="32">
        <v>26.537437000000001</v>
      </c>
      <c r="G466" s="32">
        <v>5.9261410000000003</v>
      </c>
      <c r="H466" s="32"/>
      <c r="I466" s="66">
        <v>0.22331251999999999</v>
      </c>
      <c r="J466" s="32">
        <v>8.7920508999999996</v>
      </c>
      <c r="K466" s="38"/>
      <c r="L466" s="39">
        <f t="shared" ref="L466:L469" si="129">LN(I466)</f>
        <v>-1.4991830536379191</v>
      </c>
      <c r="M466" s="39">
        <f t="shared" ref="M466:M469" si="130">LN(J466)</f>
        <v>2.1738480064385199</v>
      </c>
      <c r="N466" s="10"/>
      <c r="O466" s="40">
        <v>2.6741853195869779E-3</v>
      </c>
      <c r="P466" s="40">
        <v>5.8098457794047284E-3</v>
      </c>
      <c r="Q466" s="9"/>
      <c r="R466" s="56"/>
      <c r="S466" s="56"/>
      <c r="U466" s="9"/>
      <c r="W466" s="43"/>
      <c r="Z466" s="43"/>
      <c r="AC466" s="43"/>
    </row>
    <row r="467" spans="1:60" s="11" customFormat="1">
      <c r="A467" s="26">
        <v>66</v>
      </c>
      <c r="B467" s="26"/>
      <c r="C467" s="7" t="s">
        <v>3</v>
      </c>
      <c r="D467" s="32">
        <v>3.454504</v>
      </c>
      <c r="E467" s="32">
        <v>30.346457999999998</v>
      </c>
      <c r="F467" s="32">
        <v>24.818998000000001</v>
      </c>
      <c r="G467" s="32">
        <v>5.5401008999999997</v>
      </c>
      <c r="H467" s="32"/>
      <c r="I467" s="66">
        <v>0.22322022</v>
      </c>
      <c r="J467" s="32">
        <v>8.7846086999999997</v>
      </c>
      <c r="K467" s="38"/>
      <c r="L467" s="39">
        <f t="shared" si="129"/>
        <v>-1.4995964611802846</v>
      </c>
      <c r="M467" s="39">
        <f t="shared" si="130"/>
        <v>2.1730011788143742</v>
      </c>
      <c r="N467" s="10"/>
      <c r="O467" s="47">
        <f>ABS(O466/O465)</f>
        <v>5.3570490049188683E-3</v>
      </c>
      <c r="P467" s="47">
        <f>ABS(P466/P465)</f>
        <v>2.248097348270835E-3</v>
      </c>
      <c r="Q467" s="9"/>
      <c r="R467" s="56"/>
      <c r="S467" s="56"/>
      <c r="U467" s="9"/>
      <c r="W467" s="48"/>
      <c r="X467" s="48"/>
      <c r="Z467" s="48"/>
      <c r="AA467" s="48"/>
      <c r="AC467" s="48"/>
      <c r="AD467" s="48"/>
      <c r="AK467" s="48"/>
      <c r="AL467" s="48"/>
      <c r="AP467" s="49"/>
      <c r="AY467" s="43"/>
      <c r="AZ467" s="43"/>
    </row>
    <row r="468" spans="1:60" s="11" customFormat="1">
      <c r="A468" s="26">
        <v>66</v>
      </c>
      <c r="B468" s="26"/>
      <c r="C468" s="7" t="s">
        <v>4</v>
      </c>
      <c r="D468" s="32">
        <v>3.0315184999999998</v>
      </c>
      <c r="E468" s="32">
        <v>26.594183000000001</v>
      </c>
      <c r="F468" s="32">
        <v>22.080739000000001</v>
      </c>
      <c r="G468" s="32">
        <v>4.9255392000000002</v>
      </c>
      <c r="H468" s="32"/>
      <c r="I468" s="66">
        <v>0.22306952999999999</v>
      </c>
      <c r="J468" s="32">
        <v>8.7725656000000001</v>
      </c>
      <c r="K468" s="38"/>
      <c r="L468" s="39">
        <f t="shared" si="129"/>
        <v>-1.5002717623976065</v>
      </c>
      <c r="M468" s="39">
        <f t="shared" si="130"/>
        <v>2.1716293063612091</v>
      </c>
      <c r="N468" s="10"/>
      <c r="O468" s="50"/>
      <c r="P468" s="50"/>
      <c r="Q468" s="9"/>
      <c r="R468" s="56"/>
      <c r="S468" s="56"/>
      <c r="U468" s="9"/>
      <c r="W468" s="51"/>
      <c r="X468" s="51"/>
      <c r="Z468" s="51"/>
      <c r="AA468" s="51"/>
      <c r="AC468" s="51"/>
      <c r="AD468" s="51"/>
      <c r="AI468" s="52"/>
      <c r="AJ468" s="52"/>
      <c r="AK468" s="53"/>
      <c r="AL468" s="53"/>
      <c r="AM468" s="53"/>
      <c r="AN468" s="53"/>
      <c r="AO468" s="53"/>
    </row>
    <row r="469" spans="1:60" s="11" customFormat="1">
      <c r="A469" s="26">
        <v>66</v>
      </c>
      <c r="B469" s="26"/>
      <c r="C469" s="7" t="s">
        <v>5</v>
      </c>
      <c r="D469" s="32">
        <v>2.5783326999999998</v>
      </c>
      <c r="E469" s="32">
        <v>22.584434999999999</v>
      </c>
      <c r="F469" s="32">
        <v>19.019876</v>
      </c>
      <c r="G469" s="32">
        <v>4.2394753999999999</v>
      </c>
      <c r="H469" s="32"/>
      <c r="I469" s="66">
        <v>0.22289709999999999</v>
      </c>
      <c r="J469" s="32">
        <v>8.7593198000000001</v>
      </c>
      <c r="K469" s="54"/>
      <c r="L469" s="39">
        <f t="shared" si="129"/>
        <v>-1.5010450489934775</v>
      </c>
      <c r="M469" s="39">
        <f t="shared" si="130"/>
        <v>2.1701182535316805</v>
      </c>
      <c r="N469" s="10"/>
      <c r="Q469" s="9"/>
      <c r="R469" s="56"/>
      <c r="S469" s="56"/>
      <c r="U469" s="9"/>
      <c r="W469" s="51"/>
      <c r="X469" s="51"/>
      <c r="Z469" s="51"/>
      <c r="AA469" s="51"/>
      <c r="AC469" s="51"/>
      <c r="AD469" s="51"/>
      <c r="AI469" s="52"/>
      <c r="AJ469" s="52"/>
      <c r="AK469" s="53"/>
      <c r="AL469" s="53"/>
      <c r="AM469" s="53"/>
      <c r="AN469" s="53"/>
      <c r="AO469" s="53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</row>
    <row r="470" spans="1:60" s="11" customFormat="1">
      <c r="A470" s="6"/>
      <c r="B470" s="6"/>
      <c r="C470" s="7"/>
      <c r="D470" s="32"/>
      <c r="E470" s="32"/>
      <c r="F470" s="32"/>
      <c r="G470" s="32"/>
      <c r="H470" s="32"/>
      <c r="I470" s="32"/>
      <c r="J470" s="32"/>
      <c r="K470" s="9"/>
      <c r="L470" s="9"/>
      <c r="M470" s="9"/>
      <c r="N470" s="9"/>
      <c r="O470" s="9"/>
      <c r="P470" s="9"/>
      <c r="Q470" s="9"/>
      <c r="R470" s="56"/>
      <c r="S470" s="56"/>
      <c r="U470" s="9"/>
    </row>
    <row r="471" spans="1:60" s="11" customFormat="1">
      <c r="A471" s="26">
        <v>67</v>
      </c>
      <c r="B471" s="31">
        <v>43796</v>
      </c>
      <c r="C471" s="26" t="s">
        <v>0</v>
      </c>
      <c r="D471" s="32">
        <v>9.1453539000000003E-4</v>
      </c>
      <c r="E471" s="32">
        <v>9.1123599999999999E-3</v>
      </c>
      <c r="F471" s="32">
        <v>1.0725683E-3</v>
      </c>
      <c r="G471" s="32">
        <v>2.3046064E-4</v>
      </c>
      <c r="H471" s="32"/>
      <c r="I471" s="66"/>
      <c r="J471" s="66"/>
      <c r="K471" s="9"/>
      <c r="L471" s="9"/>
      <c r="M471" s="9"/>
      <c r="N471" s="10"/>
      <c r="O471" s="9"/>
      <c r="P471" s="9"/>
      <c r="Q471" s="9"/>
      <c r="R471" s="64"/>
      <c r="S471" s="65"/>
      <c r="U471" s="9"/>
    </row>
    <row r="472" spans="1:60" s="11" customFormat="1">
      <c r="A472" s="26">
        <v>67</v>
      </c>
      <c r="B472" s="26"/>
      <c r="C472" s="7" t="s">
        <v>1</v>
      </c>
      <c r="D472" s="32">
        <v>3.8626608999999998</v>
      </c>
      <c r="E472" s="32">
        <v>33.977128</v>
      </c>
      <c r="F472" s="32">
        <v>26.895821999999999</v>
      </c>
      <c r="G472" s="32">
        <v>6.0076944000000001</v>
      </c>
      <c r="H472" s="32"/>
      <c r="I472" s="32">
        <v>0.22336907</v>
      </c>
      <c r="J472" s="32">
        <v>8.7963026000000006</v>
      </c>
      <c r="K472" s="38"/>
      <c r="L472" s="39">
        <f>LN(I472)</f>
        <v>-1.4989298531408846</v>
      </c>
      <c r="M472" s="39">
        <f>LN(J472)</f>
        <v>2.174331474101689</v>
      </c>
      <c r="N472" s="10"/>
      <c r="O472" s="40">
        <f t="array" ref="O472:P473">LINEST(L472:L476,M472:M476,TRUE,TRUE)</f>
        <v>0.49730581552037567</v>
      </c>
      <c r="P472" s="40">
        <v>-2.5802375478568527</v>
      </c>
      <c r="Q472" s="9"/>
      <c r="R472" s="41">
        <f>EXP(P472)*$R$4^O472</f>
        <v>0.21802980342415196</v>
      </c>
      <c r="S472" s="41">
        <f>R472*SQRT(P473^2+(LN($R$4))^2*O473^2+(O472/$R$4)^2*$S$4^2-2*LN($R$4)*AVERAGE(M472:M476)*O473^2)</f>
        <v>2.5770109595309254E-5</v>
      </c>
      <c r="U472" s="9"/>
      <c r="AL472" s="42"/>
      <c r="AM472" s="43"/>
      <c r="AN472" s="43"/>
      <c r="AO472" s="43"/>
      <c r="AQ472" s="44"/>
      <c r="AR472" s="45"/>
      <c r="AS472" s="45"/>
      <c r="AT472" s="45"/>
      <c r="AU472" s="45"/>
      <c r="AV472" s="45"/>
      <c r="AW472" s="45"/>
      <c r="AX472" s="45"/>
      <c r="AY472" s="45"/>
      <c r="AZ472" s="45"/>
    </row>
    <row r="473" spans="1:60" s="11" customFormat="1">
      <c r="A473" s="26">
        <v>67</v>
      </c>
      <c r="B473" s="26"/>
      <c r="C473" s="7" t="s">
        <v>2</v>
      </c>
      <c r="D473" s="32">
        <v>3.7049251000000001</v>
      </c>
      <c r="E473" s="32">
        <v>32.575549000000002</v>
      </c>
      <c r="F473" s="32">
        <v>26.282737000000001</v>
      </c>
      <c r="G473" s="32">
        <v>5.8694692000000002</v>
      </c>
      <c r="H473" s="32"/>
      <c r="I473" s="32">
        <v>0.22332036</v>
      </c>
      <c r="J473" s="32">
        <v>8.7925007999999991</v>
      </c>
      <c r="K473" s="38"/>
      <c r="L473" s="39">
        <f t="shared" ref="L473:L476" si="131">LN(I473)</f>
        <v>-1.4991479465047373</v>
      </c>
      <c r="M473" s="39">
        <f t="shared" ref="M473:M476" si="132">LN(J473)</f>
        <v>2.1738991763526325</v>
      </c>
      <c r="N473" s="10"/>
      <c r="O473" s="40">
        <v>1.4464613096444288E-3</v>
      </c>
      <c r="P473" s="40">
        <v>3.1430167525375503E-3</v>
      </c>
      <c r="Q473" s="9"/>
      <c r="R473" s="56"/>
      <c r="S473" s="56"/>
      <c r="U473" s="9"/>
      <c r="W473" s="43"/>
      <c r="Z473" s="43"/>
      <c r="AC473" s="43"/>
    </row>
    <row r="474" spans="1:60" s="11" customFormat="1">
      <c r="A474" s="26">
        <v>67</v>
      </c>
      <c r="B474" s="26"/>
      <c r="C474" s="7" t="s">
        <v>3</v>
      </c>
      <c r="D474" s="32">
        <v>3.4000688000000001</v>
      </c>
      <c r="E474" s="32">
        <v>29.867726999999999</v>
      </c>
      <c r="F474" s="32">
        <v>24.450533</v>
      </c>
      <c r="G474" s="32">
        <v>5.4578595999999999</v>
      </c>
      <c r="H474" s="32"/>
      <c r="I474" s="32">
        <v>0.22322049999999999</v>
      </c>
      <c r="J474" s="32">
        <v>8.7844499000000003</v>
      </c>
      <c r="K474" s="38"/>
      <c r="L474" s="39">
        <f t="shared" si="131"/>
        <v>-1.4995952068144194</v>
      </c>
      <c r="M474" s="39">
        <f t="shared" si="132"/>
        <v>2.1729831015794332</v>
      </c>
      <c r="N474" s="10"/>
      <c r="O474" s="47">
        <f>ABS(O473/O472)</f>
        <v>2.9085952033978662E-3</v>
      </c>
      <c r="P474" s="47">
        <f>ABS(P473/P472)</f>
        <v>1.2181113925530394E-3</v>
      </c>
      <c r="Q474" s="9"/>
      <c r="R474" s="56"/>
      <c r="S474" s="56"/>
      <c r="U474" s="9"/>
      <c r="W474" s="48"/>
      <c r="X474" s="48"/>
      <c r="Z474" s="48"/>
      <c r="AA474" s="48"/>
      <c r="AC474" s="48"/>
      <c r="AD474" s="48"/>
      <c r="AK474" s="48"/>
      <c r="AL474" s="48"/>
      <c r="AP474" s="49"/>
      <c r="AY474" s="43"/>
      <c r="AZ474" s="43"/>
    </row>
    <row r="475" spans="1:60" s="11" customFormat="1">
      <c r="A475" s="26">
        <v>67</v>
      </c>
      <c r="B475" s="26"/>
      <c r="C475" s="7" t="s">
        <v>4</v>
      </c>
      <c r="D475" s="32">
        <v>3.0072842999999998</v>
      </c>
      <c r="E475" s="32">
        <v>26.381983999999999</v>
      </c>
      <c r="F475" s="32">
        <v>21.911346000000002</v>
      </c>
      <c r="G475" s="32">
        <v>4.8877746000000002</v>
      </c>
      <c r="H475" s="32"/>
      <c r="I475" s="32">
        <v>0.22307051</v>
      </c>
      <c r="J475" s="32">
        <v>8.7726953000000005</v>
      </c>
      <c r="K475" s="38"/>
      <c r="L475" s="39">
        <f t="shared" si="131"/>
        <v>-1.50026736915821</v>
      </c>
      <c r="M475" s="39">
        <f t="shared" si="132"/>
        <v>2.1716440909803429</v>
      </c>
      <c r="N475" s="10"/>
      <c r="O475" s="50"/>
      <c r="P475" s="50"/>
      <c r="Q475" s="9"/>
      <c r="R475" s="56"/>
      <c r="S475" s="56"/>
      <c r="U475" s="9"/>
      <c r="W475" s="51"/>
      <c r="X475" s="51"/>
      <c r="Z475" s="51"/>
      <c r="AA475" s="51"/>
      <c r="AC475" s="51"/>
      <c r="AD475" s="51"/>
      <c r="AI475" s="52"/>
      <c r="AJ475" s="52"/>
      <c r="AK475" s="53"/>
      <c r="AL475" s="53"/>
      <c r="AM475" s="53"/>
      <c r="AN475" s="53"/>
      <c r="AO475" s="53"/>
    </row>
    <row r="476" spans="1:60" s="11" customFormat="1">
      <c r="A476" s="26">
        <v>67</v>
      </c>
      <c r="B476" s="26"/>
      <c r="C476" s="7" t="s">
        <v>5</v>
      </c>
      <c r="D476" s="32">
        <v>3.0072842999999998</v>
      </c>
      <c r="E476" s="32">
        <v>26.381983999999999</v>
      </c>
      <c r="F476" s="32">
        <v>21.911346000000002</v>
      </c>
      <c r="G476" s="32">
        <v>4.8877746000000002</v>
      </c>
      <c r="H476" s="32"/>
      <c r="I476" s="32">
        <v>0.22307051</v>
      </c>
      <c r="J476" s="32">
        <v>8.7726953000000005</v>
      </c>
      <c r="K476" s="54"/>
      <c r="L476" s="39">
        <f t="shared" si="131"/>
        <v>-1.50026736915821</v>
      </c>
      <c r="M476" s="39">
        <f t="shared" si="132"/>
        <v>2.1716440909803429</v>
      </c>
      <c r="N476" s="10"/>
      <c r="Q476" s="9"/>
      <c r="R476" s="56"/>
      <c r="S476" s="56"/>
      <c r="U476" s="9"/>
      <c r="W476" s="51"/>
      <c r="X476" s="51"/>
      <c r="Z476" s="51"/>
      <c r="AA476" s="51"/>
      <c r="AC476" s="51"/>
      <c r="AD476" s="51"/>
      <c r="AI476" s="52"/>
      <c r="AJ476" s="52"/>
      <c r="AK476" s="53"/>
      <c r="AL476" s="53"/>
      <c r="AM476" s="53"/>
      <c r="AN476" s="53"/>
      <c r="AO476" s="53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</row>
    <row r="477" spans="1:60" s="11" customFormat="1">
      <c r="A477" s="6"/>
      <c r="B477" s="6"/>
      <c r="C477" s="7"/>
      <c r="D477" s="32"/>
      <c r="E477" s="32"/>
      <c r="F477" s="32"/>
      <c r="G477" s="32"/>
      <c r="H477" s="32"/>
      <c r="I477" s="32"/>
      <c r="J477" s="32"/>
      <c r="K477" s="9"/>
      <c r="L477" s="9"/>
      <c r="M477" s="9"/>
      <c r="N477" s="9"/>
      <c r="O477" s="9"/>
      <c r="P477" s="9"/>
      <c r="Q477" s="9"/>
      <c r="R477" s="56"/>
      <c r="S477" s="56"/>
      <c r="U477" s="9"/>
    </row>
    <row r="478" spans="1:60" s="11" customFormat="1">
      <c r="A478" s="26">
        <v>68</v>
      </c>
      <c r="B478" s="31">
        <v>43796</v>
      </c>
      <c r="C478" s="26" t="s">
        <v>0</v>
      </c>
      <c r="D478" s="32">
        <v>9.1453539000000003E-4</v>
      </c>
      <c r="E478" s="32">
        <v>9.1123599999999999E-3</v>
      </c>
      <c r="F478" s="32">
        <v>1.0725683E-3</v>
      </c>
      <c r="G478" s="32">
        <v>2.3046064E-4</v>
      </c>
      <c r="H478" s="32"/>
      <c r="I478" s="66"/>
      <c r="J478" s="66"/>
      <c r="K478" s="9"/>
      <c r="L478" s="9"/>
      <c r="M478" s="9"/>
      <c r="N478" s="10"/>
      <c r="O478" s="9"/>
      <c r="P478" s="9"/>
      <c r="Q478" s="9"/>
      <c r="R478" s="64"/>
      <c r="S478" s="65"/>
      <c r="U478" s="9"/>
    </row>
    <row r="479" spans="1:60" s="11" customFormat="1">
      <c r="A479" s="26">
        <v>68</v>
      </c>
      <c r="B479" s="26"/>
      <c r="C479" s="7" t="s">
        <v>1</v>
      </c>
      <c r="D479" s="32">
        <v>3.8476490999999999</v>
      </c>
      <c r="E479" s="32">
        <v>33.846603999999999</v>
      </c>
      <c r="F479" s="32">
        <v>26.781402</v>
      </c>
      <c r="G479" s="32">
        <v>5.9823348999999997</v>
      </c>
      <c r="H479" s="32"/>
      <c r="I479" s="32">
        <v>0.22337647999999999</v>
      </c>
      <c r="J479" s="32">
        <v>8.7966990999999997</v>
      </c>
      <c r="K479" s="38"/>
      <c r="L479" s="39">
        <f>LN(I479)</f>
        <v>-1.4988966798949477</v>
      </c>
      <c r="M479" s="39">
        <f>LN(J479)</f>
        <v>2.1743765488429787</v>
      </c>
      <c r="N479" s="10"/>
      <c r="O479" s="40">
        <f t="array" ref="O479:P480">LINEST(L479:L483,M479:M483,TRUE,TRUE)</f>
        <v>0.50039113284237235</v>
      </c>
      <c r="P479" s="40">
        <v>-2.5869397418212956</v>
      </c>
      <c r="Q479" s="9"/>
      <c r="R479" s="41">
        <f>EXP(P479)*$R$4^O479</f>
        <v>0.21799845509027779</v>
      </c>
      <c r="S479" s="41">
        <f>R479*SQRT(P480^2+(LN($R$4))^2*O480^2+(O479/$R$4)^2*$S$4^2-2*LN($R$4)*AVERAGE(M479:M483)*O480^2)</f>
        <v>2.4743479385004668E-5</v>
      </c>
      <c r="U479" s="9"/>
      <c r="AL479" s="42"/>
      <c r="AM479" s="43"/>
      <c r="AN479" s="43"/>
      <c r="AO479" s="43"/>
      <c r="AQ479" s="44"/>
      <c r="AR479" s="45"/>
      <c r="AS479" s="45"/>
      <c r="AT479" s="45"/>
      <c r="AU479" s="45"/>
      <c r="AV479" s="45"/>
      <c r="AW479" s="45"/>
      <c r="AX479" s="45"/>
      <c r="AY479" s="45"/>
      <c r="AZ479" s="45"/>
    </row>
    <row r="480" spans="1:60" s="11" customFormat="1">
      <c r="A480" s="26">
        <v>68</v>
      </c>
      <c r="B480" s="26"/>
      <c r="C480" s="7" t="s">
        <v>2</v>
      </c>
      <c r="D480" s="32">
        <v>3.6903659000000002</v>
      </c>
      <c r="E480" s="32">
        <v>32.447445000000002</v>
      </c>
      <c r="F480" s="32">
        <v>26.201971</v>
      </c>
      <c r="G480" s="32">
        <v>5.8514502000000004</v>
      </c>
      <c r="H480" s="32"/>
      <c r="I480" s="32">
        <v>0.22332102000000001</v>
      </c>
      <c r="J480" s="32">
        <v>8.7924752000000002</v>
      </c>
      <c r="K480" s="38"/>
      <c r="L480" s="39">
        <f t="shared" ref="L480:L483" si="133">LN(I480)</f>
        <v>-1.4991449911135462</v>
      </c>
      <c r="M480" s="39">
        <f t="shared" ref="M480:M483" si="134">LN(J480)</f>
        <v>2.1738962647762961</v>
      </c>
      <c r="N480" s="10"/>
      <c r="O480" s="40">
        <v>1.2543752412332641E-3</v>
      </c>
      <c r="P480" s="40">
        <v>2.7252291461278342E-3</v>
      </c>
      <c r="Q480" s="9"/>
      <c r="R480" s="56"/>
      <c r="S480" s="56"/>
      <c r="U480" s="9"/>
      <c r="W480" s="43"/>
      <c r="Z480" s="43"/>
      <c r="AC480" s="43"/>
    </row>
    <row r="481" spans="1:60" s="11" customFormat="1">
      <c r="A481" s="26">
        <v>68</v>
      </c>
      <c r="B481" s="26"/>
      <c r="C481" s="7" t="s">
        <v>3</v>
      </c>
      <c r="D481" s="32">
        <v>3.4431927999999998</v>
      </c>
      <c r="E481" s="32">
        <v>30.248764000000001</v>
      </c>
      <c r="F481" s="32">
        <v>24.75055</v>
      </c>
      <c r="G481" s="32">
        <v>5.5249962000000004</v>
      </c>
      <c r="H481" s="32"/>
      <c r="I481" s="32">
        <v>0.22322726000000001</v>
      </c>
      <c r="J481" s="32">
        <v>8.7850944999999996</v>
      </c>
      <c r="K481" s="38"/>
      <c r="L481" s="39">
        <f t="shared" si="133"/>
        <v>-1.4995649233160744</v>
      </c>
      <c r="M481" s="39">
        <f t="shared" si="134"/>
        <v>2.1730564785533164</v>
      </c>
      <c r="N481" s="10"/>
      <c r="O481" s="47">
        <f>ABS(O480/O479)</f>
        <v>2.5067895070562799E-3</v>
      </c>
      <c r="P481" s="47">
        <f>ABS(P480/P479)</f>
        <v>1.0534567551268813E-3</v>
      </c>
      <c r="Q481" s="9"/>
      <c r="R481" s="56"/>
      <c r="S481" s="56"/>
      <c r="U481" s="9"/>
      <c r="W481" s="48"/>
      <c r="X481" s="48"/>
      <c r="Z481" s="48"/>
      <c r="AA481" s="48"/>
      <c r="AC481" s="48"/>
      <c r="AD481" s="48"/>
      <c r="AK481" s="48"/>
      <c r="AL481" s="48"/>
      <c r="AP481" s="49"/>
      <c r="AY481" s="43"/>
      <c r="AZ481" s="43"/>
    </row>
    <row r="482" spans="1:60" s="11" customFormat="1">
      <c r="A482" s="26">
        <v>68</v>
      </c>
      <c r="B482" s="26"/>
      <c r="C482" s="7" t="s">
        <v>4</v>
      </c>
      <c r="D482" s="32">
        <v>2.9983453999999998</v>
      </c>
      <c r="E482" s="32">
        <v>26.299534999999999</v>
      </c>
      <c r="F482" s="32">
        <v>21.875223999999999</v>
      </c>
      <c r="G482" s="32">
        <v>4.8793576999999999</v>
      </c>
      <c r="H482" s="32"/>
      <c r="I482" s="32">
        <v>0.22305406999999999</v>
      </c>
      <c r="J482" s="32">
        <v>8.7713515999999991</v>
      </c>
      <c r="K482" s="38"/>
      <c r="L482" s="39">
        <f t="shared" si="133"/>
        <v>-1.5003410705445244</v>
      </c>
      <c r="M482" s="39">
        <f t="shared" si="134"/>
        <v>2.1714909108149811</v>
      </c>
      <c r="N482" s="10"/>
      <c r="O482" s="50"/>
      <c r="P482" s="50"/>
      <c r="Q482" s="9"/>
      <c r="R482" s="56"/>
      <c r="S482" s="56"/>
      <c r="U482" s="9"/>
      <c r="W482" s="51"/>
      <c r="X482" s="51"/>
      <c r="Z482" s="51"/>
      <c r="AA482" s="51"/>
      <c r="AC482" s="51"/>
      <c r="AD482" s="51"/>
      <c r="AI482" s="52"/>
      <c r="AJ482" s="52"/>
      <c r="AK482" s="53"/>
      <c r="AL482" s="53"/>
      <c r="AM482" s="53"/>
      <c r="AN482" s="53"/>
      <c r="AO482" s="53"/>
    </row>
    <row r="483" spans="1:60" s="11" customFormat="1">
      <c r="A483" s="26">
        <v>68</v>
      </c>
      <c r="B483" s="26"/>
      <c r="C483" s="7" t="s">
        <v>5</v>
      </c>
      <c r="D483" s="32">
        <v>2.5855606999999998</v>
      </c>
      <c r="E483" s="32">
        <v>22.646685999999999</v>
      </c>
      <c r="F483" s="32">
        <v>19.082162</v>
      </c>
      <c r="G483" s="32">
        <v>4.2533104000000002</v>
      </c>
      <c r="H483" s="32"/>
      <c r="I483" s="32">
        <v>0.22289455</v>
      </c>
      <c r="J483" s="32">
        <v>8.7589079999999999</v>
      </c>
      <c r="K483" s="54"/>
      <c r="L483" s="39">
        <f t="shared" si="133"/>
        <v>-1.5010564893154306</v>
      </c>
      <c r="M483" s="39">
        <f t="shared" si="134"/>
        <v>2.1700712396436574</v>
      </c>
      <c r="N483" s="10"/>
      <c r="Q483" s="9"/>
      <c r="R483" s="56"/>
      <c r="S483" s="56"/>
      <c r="U483" s="9"/>
      <c r="W483" s="51"/>
      <c r="X483" s="51"/>
      <c r="Z483" s="51"/>
      <c r="AA483" s="51"/>
      <c r="AC483" s="51"/>
      <c r="AD483" s="51"/>
      <c r="AI483" s="52"/>
      <c r="AJ483" s="52"/>
      <c r="AK483" s="53"/>
      <c r="AL483" s="53"/>
      <c r="AM483" s="53"/>
      <c r="AN483" s="53"/>
      <c r="AO483" s="53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</row>
    <row r="484" spans="1:60" s="11" customFormat="1">
      <c r="A484" s="6"/>
      <c r="B484" s="6"/>
      <c r="C484" s="7"/>
      <c r="D484" s="32"/>
      <c r="E484" s="32"/>
      <c r="F484" s="32"/>
      <c r="G484" s="32"/>
      <c r="H484" s="32"/>
      <c r="I484" s="32"/>
      <c r="J484" s="32"/>
      <c r="K484" s="9"/>
      <c r="L484" s="9"/>
      <c r="M484" s="9"/>
      <c r="N484" s="9"/>
      <c r="O484" s="9"/>
      <c r="P484" s="9"/>
      <c r="Q484" s="9"/>
      <c r="R484" s="56"/>
      <c r="S484" s="56"/>
      <c r="U484" s="9"/>
    </row>
    <row r="485" spans="1:60" s="11" customFormat="1">
      <c r="A485" s="26">
        <v>69</v>
      </c>
      <c r="B485" s="31">
        <v>43796</v>
      </c>
      <c r="C485" s="26" t="s">
        <v>0</v>
      </c>
      <c r="D485" s="32">
        <v>8.6453123000000004E-4</v>
      </c>
      <c r="E485" s="32">
        <v>8.9044999999999992E-3</v>
      </c>
      <c r="F485" s="32">
        <v>7.4190358999999995E-4</v>
      </c>
      <c r="G485" s="32">
        <v>1.5712469E-4</v>
      </c>
      <c r="H485" s="32"/>
      <c r="I485" s="66"/>
      <c r="J485" s="66"/>
      <c r="K485" s="9"/>
      <c r="L485" s="9"/>
      <c r="M485" s="9"/>
      <c r="N485" s="10"/>
      <c r="O485" s="9"/>
      <c r="P485" s="9"/>
      <c r="Q485" s="9"/>
      <c r="R485" s="64"/>
      <c r="S485" s="65"/>
      <c r="U485" s="9"/>
    </row>
    <row r="486" spans="1:60" s="11" customFormat="1">
      <c r="A486" s="26">
        <v>69</v>
      </c>
      <c r="B486" s="26"/>
      <c r="C486" s="7" t="s">
        <v>1</v>
      </c>
      <c r="D486" s="32">
        <v>4.9429321000000002</v>
      </c>
      <c r="E486" s="32">
        <v>43.404722</v>
      </c>
      <c r="F486" s="32">
        <v>49.810938</v>
      </c>
      <c r="G486" s="32">
        <v>11.118050999999999</v>
      </c>
      <c r="H486" s="32"/>
      <c r="I486" s="66">
        <v>0.22320504999999999</v>
      </c>
      <c r="J486" s="32">
        <v>8.7811717999999992</v>
      </c>
      <c r="K486" s="38"/>
      <c r="L486" s="39">
        <f>LN(I486)</f>
        <v>-1.4996644232829042</v>
      </c>
      <c r="M486" s="39">
        <f>LN(J486)</f>
        <v>2.1726098611562881</v>
      </c>
      <c r="N486" s="10"/>
      <c r="O486" s="40">
        <f t="array" ref="O486:P487">LINEST(L486:L490,M486:M490,TRUE,TRUE)</f>
        <v>0.49908086791957201</v>
      </c>
      <c r="P486" s="40">
        <v>-2.5839891825706358</v>
      </c>
      <c r="Q486" s="9"/>
      <c r="R486" s="41">
        <f>EXP(P486)*$R$4^O486</f>
        <v>0.21803450469293936</v>
      </c>
      <c r="S486" s="41">
        <f>R486*SQRT(P487^2+(LN($R$4))^2*O487^2+(O486/$R$4)^2*$S$4^2-2*LN($R$4)*AVERAGE(M486:M490)*O487^2)</f>
        <v>4.5122867135500956E-5</v>
      </c>
      <c r="U486" s="9"/>
      <c r="AL486" s="42"/>
      <c r="AM486" s="43"/>
      <c r="AN486" s="43"/>
      <c r="AO486" s="43"/>
      <c r="AQ486" s="44"/>
      <c r="AR486" s="45"/>
      <c r="AS486" s="45"/>
      <c r="AT486" s="45"/>
      <c r="AU486" s="45"/>
      <c r="AV486" s="45"/>
      <c r="AW486" s="45"/>
      <c r="AX486" s="45"/>
      <c r="AY486" s="45"/>
      <c r="AZ486" s="45"/>
    </row>
    <row r="487" spans="1:60" s="11" customFormat="1">
      <c r="A487" s="26">
        <v>69</v>
      </c>
      <c r="B487" s="26"/>
      <c r="C487" s="7" t="s">
        <v>2</v>
      </c>
      <c r="D487" s="32">
        <v>4.6191985000000004</v>
      </c>
      <c r="E487" s="32">
        <v>40.508471</v>
      </c>
      <c r="F487" s="32">
        <v>48.283264000000003</v>
      </c>
      <c r="G487" s="32">
        <v>10.769702000000001</v>
      </c>
      <c r="H487" s="32"/>
      <c r="I487" s="66">
        <v>0.22305254999999999</v>
      </c>
      <c r="J487" s="32">
        <v>8.7695895000000004</v>
      </c>
      <c r="K487" s="38"/>
      <c r="L487" s="39">
        <f t="shared" ref="L487:L490" si="135">LN(I487)</f>
        <v>-1.500347885058956</v>
      </c>
      <c r="M487" s="39">
        <f t="shared" ref="M487:M490" si="136">LN(J487)</f>
        <v>2.1712899979909905</v>
      </c>
      <c r="N487" s="10"/>
      <c r="O487" s="40">
        <v>4.1117987996425725E-3</v>
      </c>
      <c r="P487" s="40">
        <v>8.923151638152698E-3</v>
      </c>
      <c r="Q487" s="9"/>
      <c r="R487" s="56"/>
      <c r="S487" s="56"/>
      <c r="U487" s="9"/>
      <c r="W487" s="43"/>
      <c r="Z487" s="43"/>
      <c r="AC487" s="43"/>
    </row>
    <row r="488" spans="1:60" s="11" customFormat="1">
      <c r="A488" s="26">
        <v>69</v>
      </c>
      <c r="B488" s="26"/>
      <c r="C488" s="7" t="s">
        <v>3</v>
      </c>
      <c r="D488" s="32">
        <v>4.3095160999999997</v>
      </c>
      <c r="E488" s="32">
        <v>37.757693000000003</v>
      </c>
      <c r="F488" s="32">
        <v>45.606776000000004</v>
      </c>
      <c r="G488" s="32">
        <v>10.167887</v>
      </c>
      <c r="H488" s="32"/>
      <c r="I488" s="66">
        <v>0.22294691</v>
      </c>
      <c r="J488" s="32">
        <v>8.7614698999999998</v>
      </c>
      <c r="K488" s="38"/>
      <c r="L488" s="39">
        <f t="shared" si="135"/>
        <v>-1.5008216076144747</v>
      </c>
      <c r="M488" s="39">
        <f t="shared" si="136"/>
        <v>2.170363687675644</v>
      </c>
      <c r="N488" s="10"/>
      <c r="O488" s="47">
        <f>ABS(O487/O486)</f>
        <v>8.2387425845087646E-3</v>
      </c>
      <c r="P488" s="47">
        <f>ABS(P487/P486)</f>
        <v>3.4532465144748239E-3</v>
      </c>
      <c r="Q488" s="9"/>
      <c r="R488" s="56"/>
      <c r="S488" s="56"/>
      <c r="U488" s="9"/>
      <c r="W488" s="48"/>
      <c r="X488" s="48"/>
      <c r="Z488" s="48"/>
      <c r="AA488" s="48"/>
      <c r="AC488" s="48"/>
      <c r="AD488" s="48"/>
      <c r="AK488" s="48"/>
      <c r="AL488" s="48"/>
      <c r="AP488" s="49"/>
      <c r="AY488" s="43"/>
      <c r="AZ488" s="43"/>
    </row>
    <row r="489" spans="1:60" s="11" customFormat="1">
      <c r="A489" s="26">
        <v>69</v>
      </c>
      <c r="B489" s="26"/>
      <c r="C489" s="7" t="s">
        <v>4</v>
      </c>
      <c r="D489" s="32">
        <v>3.8684123000000001</v>
      </c>
      <c r="E489" s="32">
        <v>33.845744000000003</v>
      </c>
      <c r="F489" s="32">
        <v>41.472830000000002</v>
      </c>
      <c r="G489" s="32">
        <v>9.2399921000000003</v>
      </c>
      <c r="H489" s="32"/>
      <c r="I489" s="66">
        <v>0.22279629000000001</v>
      </c>
      <c r="J489" s="32">
        <v>8.7492608000000001</v>
      </c>
      <c r="K489" s="38"/>
      <c r="L489" s="39">
        <f t="shared" si="135"/>
        <v>-1.5014974227732147</v>
      </c>
      <c r="M489" s="39">
        <f t="shared" si="136"/>
        <v>2.1689692168008867</v>
      </c>
      <c r="N489" s="10"/>
      <c r="O489" s="50"/>
      <c r="P489" s="50"/>
      <c r="Q489" s="9"/>
      <c r="R489" s="56"/>
      <c r="S489" s="56"/>
      <c r="U489" s="9"/>
      <c r="W489" s="51"/>
      <c r="X489" s="51"/>
      <c r="Z489" s="51"/>
      <c r="AA489" s="51"/>
      <c r="AC489" s="51"/>
      <c r="AD489" s="51"/>
      <c r="AI489" s="52"/>
      <c r="AJ489" s="52"/>
      <c r="AK489" s="53"/>
      <c r="AL489" s="53"/>
      <c r="AM489" s="53"/>
      <c r="AN489" s="53"/>
      <c r="AO489" s="53"/>
    </row>
    <row r="490" spans="1:60" s="11" customFormat="1">
      <c r="A490" s="26">
        <v>69</v>
      </c>
      <c r="B490" s="26"/>
      <c r="C490" s="7" t="s">
        <v>5</v>
      </c>
      <c r="D490" s="32">
        <v>3.3663576000000002</v>
      </c>
      <c r="E490" s="32">
        <v>29.407869000000002</v>
      </c>
      <c r="F490" s="32">
        <v>36.520977000000002</v>
      </c>
      <c r="G490" s="32">
        <v>8.1305682000000008</v>
      </c>
      <c r="H490" s="32"/>
      <c r="I490" s="66">
        <v>0.22262728000000001</v>
      </c>
      <c r="J490" s="32">
        <v>8.7358057000000002</v>
      </c>
      <c r="K490" s="54"/>
      <c r="L490" s="39">
        <f t="shared" si="135"/>
        <v>-1.5022562959873598</v>
      </c>
      <c r="M490" s="39">
        <f t="shared" si="136"/>
        <v>2.1674301774548415</v>
      </c>
      <c r="N490" s="10"/>
      <c r="Q490" s="9"/>
      <c r="R490" s="56"/>
      <c r="S490" s="56"/>
      <c r="U490" s="9"/>
      <c r="W490" s="51"/>
      <c r="X490" s="51"/>
      <c r="Z490" s="51"/>
      <c r="AA490" s="51"/>
      <c r="AC490" s="51"/>
      <c r="AD490" s="51"/>
      <c r="AI490" s="52"/>
      <c r="AJ490" s="52"/>
      <c r="AK490" s="53"/>
      <c r="AL490" s="53"/>
      <c r="AM490" s="53"/>
      <c r="AN490" s="53"/>
      <c r="AO490" s="53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</row>
    <row r="491" spans="1:60" s="11" customFormat="1">
      <c r="A491" s="6"/>
      <c r="B491" s="6"/>
      <c r="C491" s="7"/>
      <c r="D491" s="32"/>
      <c r="E491" s="32"/>
      <c r="F491" s="32"/>
      <c r="G491" s="32"/>
      <c r="H491" s="32"/>
      <c r="I491" s="32"/>
      <c r="J491" s="32"/>
      <c r="K491" s="9"/>
      <c r="L491" s="9"/>
      <c r="M491" s="9"/>
      <c r="N491" s="9"/>
      <c r="O491" s="9"/>
      <c r="P491" s="9"/>
      <c r="Q491" s="9"/>
      <c r="R491" s="56"/>
      <c r="S491" s="56"/>
      <c r="U491" s="9"/>
    </row>
    <row r="492" spans="1:60" s="11" customFormat="1">
      <c r="A492" s="26">
        <v>70</v>
      </c>
      <c r="B492" s="31">
        <v>43796</v>
      </c>
      <c r="C492" s="26" t="s">
        <v>0</v>
      </c>
      <c r="D492" s="32">
        <v>8.6453123000000004E-4</v>
      </c>
      <c r="E492" s="32">
        <v>8.9044999999999992E-3</v>
      </c>
      <c r="F492" s="32">
        <v>7.4190358999999995E-4</v>
      </c>
      <c r="G492" s="32">
        <v>1.5712469E-4</v>
      </c>
      <c r="H492" s="32"/>
      <c r="I492" s="66"/>
      <c r="J492" s="66"/>
      <c r="K492" s="9"/>
      <c r="L492" s="9"/>
      <c r="M492" s="9"/>
      <c r="N492" s="10"/>
      <c r="O492" s="9"/>
      <c r="P492" s="9"/>
      <c r="Q492" s="9"/>
      <c r="R492" s="64"/>
      <c r="S492" s="65"/>
      <c r="U492" s="9"/>
    </row>
    <row r="493" spans="1:60" s="11" customFormat="1">
      <c r="A493" s="26">
        <v>70</v>
      </c>
      <c r="B493" s="26"/>
      <c r="C493" s="7" t="s">
        <v>1</v>
      </c>
      <c r="D493" s="32">
        <v>4.8402107000000001</v>
      </c>
      <c r="E493" s="32">
        <v>42.505991999999999</v>
      </c>
      <c r="F493" s="32">
        <v>48.494199000000002</v>
      </c>
      <c r="G493" s="32">
        <v>10.824778999999999</v>
      </c>
      <c r="H493" s="32"/>
      <c r="I493" s="66">
        <v>0.22321805</v>
      </c>
      <c r="J493" s="32">
        <v>8.7818483999999994</v>
      </c>
      <c r="K493" s="38"/>
      <c r="L493" s="39">
        <f>LN(I493)</f>
        <v>-1.4996061825690894</v>
      </c>
      <c r="M493" s="39">
        <f>LN(J493)</f>
        <v>2.1726869094079704</v>
      </c>
      <c r="N493" s="10"/>
      <c r="O493" s="40">
        <f t="array" ref="O493:P494">LINEST(L493:L497,M493:M497,TRUE,TRUE)</f>
        <v>0.50386551291963688</v>
      </c>
      <c r="P493" s="40">
        <v>-2.5943734712190722</v>
      </c>
      <c r="Q493" s="9"/>
      <c r="R493" s="41">
        <f>EXP(P493)*$R$4^O493</f>
        <v>0.21798792556064148</v>
      </c>
      <c r="S493" s="41">
        <f>R493*SQRT(P494^2+(LN($R$4))^2*O494^2+(O493/$R$4)^2*$S$4^2-2*LN($R$4)*AVERAGE(M493:M497)*O494^2)</f>
        <v>6.6573101699361973E-5</v>
      </c>
      <c r="U493" s="9"/>
      <c r="AL493" s="42"/>
      <c r="AM493" s="43"/>
      <c r="AN493" s="43"/>
      <c r="AO493" s="43"/>
      <c r="AQ493" s="44"/>
      <c r="AR493" s="45"/>
      <c r="AS493" s="45"/>
      <c r="AT493" s="45"/>
      <c r="AU493" s="45"/>
      <c r="AV493" s="45"/>
      <c r="AW493" s="45"/>
      <c r="AX493" s="45"/>
      <c r="AY493" s="45"/>
      <c r="AZ493" s="45"/>
    </row>
    <row r="494" spans="1:60" s="11" customFormat="1">
      <c r="A494" s="26">
        <v>70</v>
      </c>
      <c r="B494" s="26"/>
      <c r="C494" s="7" t="s">
        <v>2</v>
      </c>
      <c r="D494" s="32">
        <v>4.5829768</v>
      </c>
      <c r="E494" s="32">
        <v>40.194963000000001</v>
      </c>
      <c r="F494" s="32">
        <v>47.742052000000001</v>
      </c>
      <c r="G494" s="32">
        <v>10.649492</v>
      </c>
      <c r="H494" s="32"/>
      <c r="I494" s="66">
        <v>0.22306316000000001</v>
      </c>
      <c r="J494" s="32">
        <v>8.7704941999999999</v>
      </c>
      <c r="K494" s="38"/>
      <c r="L494" s="39">
        <f t="shared" ref="L494:L497" si="137">LN(I494)</f>
        <v>-1.5003003189241431</v>
      </c>
      <c r="M494" s="39">
        <f t="shared" ref="M494:M497" si="138">LN(J494)</f>
        <v>2.1713931559936861</v>
      </c>
      <c r="N494" s="10"/>
      <c r="O494" s="40">
        <v>6.4676904381914179E-3</v>
      </c>
      <c r="P494" s="40">
        <v>1.4037403228462938E-2</v>
      </c>
      <c r="Q494" s="9"/>
      <c r="R494" s="56"/>
      <c r="S494" s="56"/>
      <c r="U494" s="9"/>
      <c r="W494" s="43"/>
      <c r="Z494" s="43"/>
      <c r="AC494" s="43"/>
    </row>
    <row r="495" spans="1:60" s="11" customFormat="1">
      <c r="A495" s="26">
        <v>70</v>
      </c>
      <c r="B495" s="26"/>
      <c r="C495" s="7" t="s">
        <v>3</v>
      </c>
      <c r="D495" s="32">
        <v>4.3293438000000002</v>
      </c>
      <c r="E495" s="32">
        <v>37.938481000000003</v>
      </c>
      <c r="F495" s="32">
        <v>45.653317999999999</v>
      </c>
      <c r="G495" s="32">
        <v>10.179240999999999</v>
      </c>
      <c r="H495" s="32"/>
      <c r="I495" s="66">
        <v>0.22296825000000001</v>
      </c>
      <c r="J495" s="32">
        <v>8.7631028000000004</v>
      </c>
      <c r="K495" s="38"/>
      <c r="L495" s="39">
        <f t="shared" si="137"/>
        <v>-1.5007258943401545</v>
      </c>
      <c r="M495" s="39">
        <f t="shared" si="138"/>
        <v>2.1705500431472071</v>
      </c>
      <c r="N495" s="10"/>
      <c r="O495" s="47">
        <f>ABS(O494/O493)</f>
        <v>1.2836144313022215E-2</v>
      </c>
      <c r="P495" s="47">
        <f>ABS(P494/P493)</f>
        <v>5.4107102867756709E-3</v>
      </c>
      <c r="Q495" s="9"/>
      <c r="R495" s="56"/>
      <c r="S495" s="56"/>
      <c r="U495" s="9"/>
      <c r="W495" s="48"/>
      <c r="X495" s="48"/>
      <c r="Z495" s="48"/>
      <c r="AA495" s="48"/>
      <c r="AC495" s="48"/>
      <c r="AD495" s="48"/>
      <c r="AK495" s="48"/>
      <c r="AL495" s="48"/>
      <c r="AP495" s="49"/>
      <c r="AY495" s="43"/>
      <c r="AZ495" s="43"/>
    </row>
    <row r="496" spans="1:60" s="11" customFormat="1">
      <c r="A496" s="26">
        <v>70</v>
      </c>
      <c r="B496" s="26"/>
      <c r="C496" s="7" t="s">
        <v>4</v>
      </c>
      <c r="D496" s="32">
        <v>3.9500483000000002</v>
      </c>
      <c r="E496" s="32">
        <v>34.575634000000001</v>
      </c>
      <c r="F496" s="32">
        <v>42.143602999999999</v>
      </c>
      <c r="G496" s="32">
        <v>9.3914206999999994</v>
      </c>
      <c r="H496" s="32"/>
      <c r="I496" s="66">
        <v>0.22284330999999999</v>
      </c>
      <c r="J496" s="32">
        <v>8.7532180999999998</v>
      </c>
      <c r="K496" s="38"/>
      <c r="L496" s="39">
        <f t="shared" si="137"/>
        <v>-1.5012864002331421</v>
      </c>
      <c r="M496" s="39">
        <f t="shared" si="138"/>
        <v>2.1694214156111289</v>
      </c>
      <c r="N496" s="10"/>
      <c r="O496" s="50"/>
      <c r="P496" s="50"/>
      <c r="Q496" s="9"/>
      <c r="R496" s="56"/>
      <c r="S496" s="56"/>
      <c r="U496" s="9"/>
      <c r="W496" s="51"/>
      <c r="X496" s="51"/>
      <c r="Z496" s="51"/>
      <c r="AA496" s="51"/>
      <c r="AC496" s="51"/>
      <c r="AD496" s="51"/>
      <c r="AI496" s="52"/>
      <c r="AJ496" s="52"/>
      <c r="AK496" s="53"/>
      <c r="AL496" s="53"/>
      <c r="AM496" s="53"/>
      <c r="AN496" s="53"/>
      <c r="AO496" s="53"/>
    </row>
    <row r="497" spans="1:60" s="11" customFormat="1">
      <c r="A497" s="26">
        <v>70</v>
      </c>
      <c r="B497" s="26"/>
      <c r="C497" s="7" t="s">
        <v>5</v>
      </c>
      <c r="D497" s="32">
        <v>3.4813559000000001</v>
      </c>
      <c r="E497" s="32">
        <v>30.426435000000001</v>
      </c>
      <c r="F497" s="32">
        <v>37.620899000000001</v>
      </c>
      <c r="G497" s="32">
        <v>8.3773385999999999</v>
      </c>
      <c r="H497" s="32"/>
      <c r="I497" s="66">
        <v>0.22267774000000001</v>
      </c>
      <c r="J497" s="32">
        <v>8.7398202999999999</v>
      </c>
      <c r="K497" s="54"/>
      <c r="L497" s="39">
        <f t="shared" si="137"/>
        <v>-1.502029664811201</v>
      </c>
      <c r="M497" s="39">
        <f t="shared" si="138"/>
        <v>2.1678896288153391</v>
      </c>
      <c r="N497" s="10"/>
      <c r="Q497" s="9"/>
      <c r="R497" s="56"/>
      <c r="S497" s="56"/>
      <c r="U497" s="9"/>
      <c r="W497" s="51"/>
      <c r="X497" s="51"/>
      <c r="Z497" s="51"/>
      <c r="AA497" s="51"/>
      <c r="AC497" s="51"/>
      <c r="AD497" s="51"/>
      <c r="AI497" s="52"/>
      <c r="AJ497" s="52"/>
      <c r="AK497" s="53"/>
      <c r="AL497" s="53"/>
      <c r="AM497" s="53"/>
      <c r="AN497" s="53"/>
      <c r="AO497" s="53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</row>
    <row r="498" spans="1:60" s="11" customFormat="1">
      <c r="A498" s="6"/>
      <c r="B498" s="6"/>
      <c r="C498" s="7"/>
      <c r="D498" s="32"/>
      <c r="E498" s="32"/>
      <c r="F498" s="32"/>
      <c r="G498" s="32"/>
      <c r="H498" s="32"/>
      <c r="I498" s="32"/>
      <c r="J498" s="32"/>
      <c r="K498" s="9"/>
      <c r="L498" s="9"/>
      <c r="M498" s="9"/>
      <c r="N498" s="9"/>
      <c r="O498" s="9"/>
      <c r="P498" s="9"/>
      <c r="Q498" s="9"/>
      <c r="R498" s="56"/>
      <c r="S498" s="56"/>
      <c r="U498" s="9"/>
    </row>
    <row r="499" spans="1:60" s="11" customFormat="1">
      <c r="A499" s="26">
        <v>71</v>
      </c>
      <c r="B499" s="31">
        <v>43796</v>
      </c>
      <c r="C499" s="26" t="s">
        <v>0</v>
      </c>
      <c r="D499" s="32">
        <v>8.6453123000000004E-4</v>
      </c>
      <c r="E499" s="32">
        <v>8.9044999999999992E-3</v>
      </c>
      <c r="F499" s="32">
        <v>7.4190358999999995E-4</v>
      </c>
      <c r="G499" s="32">
        <v>1.5712469E-4</v>
      </c>
      <c r="H499" s="32"/>
      <c r="I499" s="66"/>
      <c r="J499" s="66"/>
      <c r="K499" s="9"/>
      <c r="L499" s="9"/>
      <c r="M499" s="9"/>
      <c r="N499" s="10"/>
      <c r="O499" s="9"/>
      <c r="P499" s="9"/>
      <c r="Q499" s="9"/>
      <c r="R499" s="64"/>
      <c r="S499" s="65"/>
      <c r="U499" s="9"/>
    </row>
    <row r="500" spans="1:60" s="11" customFormat="1">
      <c r="A500" s="26">
        <v>71</v>
      </c>
      <c r="B500" s="26"/>
      <c r="C500" s="7" t="s">
        <v>1</v>
      </c>
      <c r="D500" s="32">
        <v>4.8274052999999997</v>
      </c>
      <c r="E500" s="32">
        <v>42.399239000000001</v>
      </c>
      <c r="F500" s="32">
        <v>48.048296000000001</v>
      </c>
      <c r="G500" s="32">
        <v>10.725911999999999</v>
      </c>
      <c r="H500" s="32"/>
      <c r="I500" s="32">
        <v>0.22323192</v>
      </c>
      <c r="J500" s="32">
        <v>8.7830303999999995</v>
      </c>
      <c r="K500" s="38"/>
      <c r="L500" s="39">
        <f>LN(I500)</f>
        <v>-1.4995440479473559</v>
      </c>
      <c r="M500" s="39">
        <f>LN(J500)</f>
        <v>2.1728214961609154</v>
      </c>
      <c r="N500" s="10"/>
      <c r="O500" s="40">
        <f t="array" ref="O500:P501">LINEST(L500:L504,M500:M504,TRUE,TRUE)</f>
        <v>0.5036248257940773</v>
      </c>
      <c r="P500" s="40">
        <v>-2.593848223408449</v>
      </c>
      <c r="Q500" s="9"/>
      <c r="R500" s="41">
        <f>EXP(P500)*$R$4^O500</f>
        <v>0.21799089534222205</v>
      </c>
      <c r="S500" s="41">
        <f>R500*SQRT(P501^2+(LN($R$4))^2*O501^2+(O500/$R$4)^2*$S$4^2-2*LN($R$4)*AVERAGE(M500:M504)*O501^2)</f>
        <v>4.6678659999028624E-5</v>
      </c>
      <c r="U500" s="9"/>
      <c r="AL500" s="42"/>
      <c r="AM500" s="43"/>
      <c r="AN500" s="43"/>
      <c r="AO500" s="43"/>
      <c r="AQ500" s="44"/>
      <c r="AR500" s="45"/>
      <c r="AS500" s="45"/>
      <c r="AT500" s="45"/>
      <c r="AU500" s="45"/>
      <c r="AV500" s="45"/>
      <c r="AW500" s="45"/>
      <c r="AX500" s="45"/>
      <c r="AY500" s="45"/>
      <c r="AZ500" s="45"/>
    </row>
    <row r="501" spans="1:60" s="11" customFormat="1">
      <c r="A501" s="26">
        <v>71</v>
      </c>
      <c r="B501" s="26"/>
      <c r="C501" s="7" t="s">
        <v>2</v>
      </c>
      <c r="D501" s="32">
        <v>4.6291003000000002</v>
      </c>
      <c r="E501" s="32">
        <v>40.611958999999999</v>
      </c>
      <c r="F501" s="32">
        <v>47.972507</v>
      </c>
      <c r="G501" s="32">
        <v>10.702610999999999</v>
      </c>
      <c r="H501" s="32"/>
      <c r="I501" s="32">
        <v>0.22309889999999999</v>
      </c>
      <c r="J501" s="32">
        <v>8.7731881999999999</v>
      </c>
      <c r="K501" s="38"/>
      <c r="L501" s="39">
        <f t="shared" ref="L501:L504" si="139">LN(I501)</f>
        <v>-1.5001401080802339</v>
      </c>
      <c r="M501" s="39">
        <f t="shared" ref="M501:M504" si="140">LN(J501)</f>
        <v>2.1717002750989858</v>
      </c>
      <c r="N501" s="10"/>
      <c r="O501" s="40">
        <v>4.2364520580661378E-3</v>
      </c>
      <c r="P501" s="40">
        <v>9.1957849779452459E-3</v>
      </c>
      <c r="Q501" s="9"/>
      <c r="R501" s="56"/>
      <c r="S501" s="56"/>
      <c r="U501" s="9"/>
      <c r="W501" s="43"/>
      <c r="Z501" s="43"/>
      <c r="AC501" s="43"/>
    </row>
    <row r="502" spans="1:60" s="11" customFormat="1">
      <c r="A502" s="26">
        <v>71</v>
      </c>
      <c r="B502" s="26"/>
      <c r="C502" s="7" t="s">
        <v>3</v>
      </c>
      <c r="D502" s="32">
        <v>4.3675243999999998</v>
      </c>
      <c r="E502" s="32">
        <v>38.283470999999999</v>
      </c>
      <c r="F502" s="32">
        <v>45.911228000000001</v>
      </c>
      <c r="G502" s="32">
        <v>10.238235</v>
      </c>
      <c r="H502" s="32"/>
      <c r="I502" s="32">
        <v>0.22300072000000001</v>
      </c>
      <c r="J502" s="32">
        <v>8.7654876999999995</v>
      </c>
      <c r="K502" s="38"/>
      <c r="L502" s="39">
        <f t="shared" si="139"/>
        <v>-1.500580278827679</v>
      </c>
      <c r="M502" s="39">
        <f t="shared" si="140"/>
        <v>2.1708221585822405</v>
      </c>
      <c r="N502" s="10"/>
      <c r="O502" s="47">
        <f>ABS(O501/O500)</f>
        <v>8.4119206224324283E-3</v>
      </c>
      <c r="P502" s="47">
        <f>ABS(P501/P500)</f>
        <v>3.5452286278576141E-3</v>
      </c>
      <c r="Q502" s="9"/>
      <c r="R502" s="56"/>
      <c r="S502" s="56"/>
      <c r="U502" s="9"/>
      <c r="W502" s="48"/>
      <c r="X502" s="48"/>
      <c r="Z502" s="48"/>
      <c r="AA502" s="48"/>
      <c r="AC502" s="48"/>
      <c r="AD502" s="48"/>
      <c r="AK502" s="48"/>
      <c r="AL502" s="48"/>
      <c r="AP502" s="49"/>
      <c r="AY502" s="43"/>
      <c r="AZ502" s="43"/>
    </row>
    <row r="503" spans="1:60" s="11" customFormat="1">
      <c r="A503" s="26">
        <v>71</v>
      </c>
      <c r="B503" s="26"/>
      <c r="C503" s="7" t="s">
        <v>4</v>
      </c>
      <c r="D503" s="32">
        <v>4.0254956999999996</v>
      </c>
      <c r="E503" s="32">
        <v>35.245446999999999</v>
      </c>
      <c r="F503" s="32">
        <v>42.852623000000001</v>
      </c>
      <c r="G503" s="32">
        <v>9.5508304000000006</v>
      </c>
      <c r="H503" s="32"/>
      <c r="I503" s="32">
        <v>0.22287623000000001</v>
      </c>
      <c r="J503" s="32">
        <v>8.7555530000000008</v>
      </c>
      <c r="K503" s="38"/>
      <c r="L503" s="39">
        <f t="shared" si="139"/>
        <v>-1.5011386840255023</v>
      </c>
      <c r="M503" s="39">
        <f t="shared" si="140"/>
        <v>2.1696881276493989</v>
      </c>
      <c r="N503" s="10"/>
      <c r="O503" s="50"/>
      <c r="P503" s="50"/>
      <c r="Q503" s="9"/>
      <c r="R503" s="56"/>
      <c r="S503" s="56"/>
      <c r="U503" s="9"/>
      <c r="W503" s="51"/>
      <c r="X503" s="51"/>
      <c r="Z503" s="51"/>
      <c r="AA503" s="51"/>
      <c r="AC503" s="51"/>
      <c r="AD503" s="51"/>
      <c r="AI503" s="52"/>
      <c r="AJ503" s="52"/>
      <c r="AK503" s="53"/>
      <c r="AL503" s="53"/>
      <c r="AM503" s="53"/>
      <c r="AN503" s="53"/>
      <c r="AO503" s="53"/>
    </row>
    <row r="504" spans="1:60" s="11" customFormat="1">
      <c r="A504" s="26">
        <v>71</v>
      </c>
      <c r="B504" s="26"/>
      <c r="C504" s="7" t="s">
        <v>5</v>
      </c>
      <c r="D504" s="32">
        <v>3.5233471999999999</v>
      </c>
      <c r="E504" s="32">
        <v>30.800910999999999</v>
      </c>
      <c r="F504" s="32">
        <v>38.006968000000001</v>
      </c>
      <c r="G504" s="32">
        <v>8.4642785000000007</v>
      </c>
      <c r="H504" s="32"/>
      <c r="I504" s="32">
        <v>0.22270332000000001</v>
      </c>
      <c r="J504" s="32">
        <v>8.7419448000000006</v>
      </c>
      <c r="K504" s="54"/>
      <c r="L504" s="39">
        <f t="shared" si="139"/>
        <v>-1.5019147968820254</v>
      </c>
      <c r="M504" s="39">
        <f t="shared" si="140"/>
        <v>2.1681326820766436</v>
      </c>
      <c r="N504" s="10"/>
      <c r="Q504" s="9"/>
      <c r="R504" s="56"/>
      <c r="S504" s="56"/>
      <c r="U504" s="9"/>
      <c r="W504" s="51"/>
      <c r="X504" s="51"/>
      <c r="Z504" s="51"/>
      <c r="AA504" s="51"/>
      <c r="AC504" s="51"/>
      <c r="AD504" s="51"/>
      <c r="AI504" s="52"/>
      <c r="AJ504" s="52"/>
      <c r="AK504" s="53"/>
      <c r="AL504" s="53"/>
      <c r="AM504" s="53"/>
      <c r="AN504" s="53"/>
      <c r="AO504" s="53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</row>
    <row r="505" spans="1:60" s="11" customFormat="1">
      <c r="A505" s="6"/>
      <c r="B505" s="6"/>
      <c r="C505" s="7"/>
      <c r="D505" s="32"/>
      <c r="E505" s="32"/>
      <c r="F505" s="32"/>
      <c r="G505" s="32"/>
      <c r="H505" s="32"/>
      <c r="I505" s="32"/>
      <c r="J505" s="32"/>
      <c r="K505" s="9"/>
      <c r="L505" s="9"/>
      <c r="M505" s="9"/>
      <c r="N505" s="9"/>
      <c r="O505" s="9"/>
      <c r="P505" s="9"/>
      <c r="Q505" s="9"/>
      <c r="R505" s="56"/>
      <c r="S505" s="56"/>
      <c r="U505" s="9"/>
    </row>
    <row r="506" spans="1:60" s="11" customFormat="1">
      <c r="A506" s="26">
        <v>72</v>
      </c>
      <c r="B506" s="31">
        <v>43797</v>
      </c>
      <c r="C506" s="26" t="s">
        <v>0</v>
      </c>
      <c r="D506" s="32">
        <v>1.0861707E-3</v>
      </c>
      <c r="E506" s="32">
        <v>9.8712000000000001E-3</v>
      </c>
      <c r="F506" s="32">
        <v>9.1725523000000002E-4</v>
      </c>
      <c r="G506" s="32">
        <v>2.1277359E-4</v>
      </c>
      <c r="H506" s="32"/>
      <c r="I506" s="66"/>
      <c r="J506" s="66"/>
      <c r="K506" s="9"/>
      <c r="L506" s="9"/>
      <c r="M506" s="9"/>
      <c r="N506" s="10"/>
      <c r="O506" s="9"/>
      <c r="P506" s="9"/>
      <c r="Q506" s="9"/>
      <c r="R506" s="64"/>
      <c r="S506" s="65"/>
      <c r="U506" s="9"/>
    </row>
    <row r="507" spans="1:60" s="11" customFormat="1">
      <c r="A507" s="26">
        <v>72</v>
      </c>
      <c r="B507" s="26"/>
      <c r="C507" s="7" t="s">
        <v>1</v>
      </c>
      <c r="D507" s="32">
        <v>4.6974787999999998</v>
      </c>
      <c r="E507" s="32">
        <v>41.363743999999997</v>
      </c>
      <c r="F507" s="32">
        <v>31.274996999999999</v>
      </c>
      <c r="G507" s="32">
        <v>6.9921049000000002</v>
      </c>
      <c r="H507" s="32"/>
      <c r="I507" s="66">
        <v>0.22356867</v>
      </c>
      <c r="J507" s="32">
        <v>8.8055271000000008</v>
      </c>
      <c r="K507" s="38"/>
      <c r="L507" s="39">
        <f>LN(I507)</f>
        <v>-1.4980366637974656</v>
      </c>
      <c r="M507" s="39">
        <f>LN(J507)</f>
        <v>2.175379603870208</v>
      </c>
      <c r="N507" s="10"/>
      <c r="O507" s="40">
        <f t="array" ref="O507:P508">LINEST(L507:L511,M507:M511,TRUE,TRUE)</f>
        <v>0.50910419620722269</v>
      </c>
      <c r="P507" s="40">
        <v>-2.6055507721175912</v>
      </c>
      <c r="Q507" s="9"/>
      <c r="R507" s="41">
        <f>EXP(P507)*$R$4^O507</f>
        <v>0.21797887358738541</v>
      </c>
      <c r="S507" s="41">
        <f>R507*SQRT(P508^2+(LN($R$4))^2*O508^2+(O507/$R$4)^2*$S$4^2-2*LN($R$4)*AVERAGE(M507:M511)*O508^2)</f>
        <v>4.9078274975733725E-5</v>
      </c>
      <c r="U507" s="9"/>
      <c r="AL507" s="42"/>
      <c r="AM507" s="43"/>
      <c r="AN507" s="43"/>
      <c r="AO507" s="43"/>
      <c r="AQ507" s="44"/>
      <c r="AR507" s="45"/>
      <c r="AS507" s="45"/>
      <c r="AT507" s="45"/>
      <c r="AU507" s="45"/>
      <c r="AV507" s="45"/>
      <c r="AW507" s="45"/>
      <c r="AX507" s="45"/>
      <c r="AY507" s="45"/>
      <c r="AZ507" s="45"/>
    </row>
    <row r="508" spans="1:60" s="11" customFormat="1">
      <c r="A508" s="26">
        <v>72</v>
      </c>
      <c r="B508" s="26"/>
      <c r="C508" s="7" t="s">
        <v>2</v>
      </c>
      <c r="D508" s="32">
        <v>4.5987087000000004</v>
      </c>
      <c r="E508" s="32">
        <v>40.463740000000001</v>
      </c>
      <c r="F508" s="32">
        <v>31.572890000000001</v>
      </c>
      <c r="G508" s="32">
        <v>7.0557884</v>
      </c>
      <c r="H508" s="32"/>
      <c r="I508" s="66">
        <v>0.22347633</v>
      </c>
      <c r="J508" s="32">
        <v>8.7989419000000009</v>
      </c>
      <c r="K508" s="38"/>
      <c r="L508" s="39">
        <f t="shared" ref="L508:L511" si="141">LN(I508)</f>
        <v>-1.4984497765772227</v>
      </c>
      <c r="M508" s="39">
        <f t="shared" ref="M508:M511" si="142">LN(J508)</f>
        <v>2.1746314756185527</v>
      </c>
      <c r="N508" s="10"/>
      <c r="O508" s="40">
        <v>4.26258764645318E-3</v>
      </c>
      <c r="P508" s="40">
        <v>9.2631131049651077E-3</v>
      </c>
      <c r="Q508" s="9"/>
      <c r="R508" s="56"/>
      <c r="S508" s="56"/>
      <c r="U508" s="9"/>
      <c r="W508" s="43"/>
      <c r="Z508" s="43"/>
      <c r="AC508" s="43"/>
    </row>
    <row r="509" spans="1:60" s="11" customFormat="1">
      <c r="A509" s="26">
        <v>72</v>
      </c>
      <c r="B509" s="26"/>
      <c r="C509" s="7" t="s">
        <v>3</v>
      </c>
      <c r="D509" s="32">
        <v>4.0881030000000003</v>
      </c>
      <c r="E509" s="32">
        <v>35.919837000000001</v>
      </c>
      <c r="F509" s="32">
        <v>29.036296</v>
      </c>
      <c r="G509" s="32">
        <v>6.4842029999999999</v>
      </c>
      <c r="H509" s="32"/>
      <c r="I509" s="66">
        <v>0.22331387999999999</v>
      </c>
      <c r="J509" s="32">
        <v>8.7864374000000005</v>
      </c>
      <c r="K509" s="38"/>
      <c r="L509" s="39">
        <f t="shared" si="141"/>
        <v>-1.4991769635366623</v>
      </c>
      <c r="M509" s="39">
        <f t="shared" si="142"/>
        <v>2.1732093280612883</v>
      </c>
      <c r="N509" s="10"/>
      <c r="O509" s="47">
        <f>ABS(O508/O507)</f>
        <v>8.3727214943601878E-3</v>
      </c>
      <c r="P509" s="47">
        <f>ABS(P508/P507)</f>
        <v>3.5551458847362096E-3</v>
      </c>
      <c r="Q509" s="9"/>
      <c r="R509" s="56"/>
      <c r="S509" s="56"/>
      <c r="U509" s="9"/>
      <c r="W509" s="48"/>
      <c r="X509" s="48"/>
      <c r="Z509" s="48"/>
      <c r="AA509" s="48"/>
      <c r="AC509" s="48"/>
      <c r="AD509" s="48"/>
      <c r="AK509" s="48"/>
      <c r="AL509" s="48"/>
      <c r="AP509" s="49"/>
      <c r="AY509" s="43"/>
      <c r="AZ509" s="43"/>
    </row>
    <row r="510" spans="1:60" s="11" customFormat="1">
      <c r="A510" s="26">
        <v>72</v>
      </c>
      <c r="B510" s="26"/>
      <c r="C510" s="7" t="s">
        <v>4</v>
      </c>
      <c r="D510" s="32">
        <v>3.5676985000000001</v>
      </c>
      <c r="E510" s="32">
        <v>31.305212000000001</v>
      </c>
      <c r="F510" s="32">
        <v>25.878713000000001</v>
      </c>
      <c r="G510" s="32">
        <v>5.7752268000000004</v>
      </c>
      <c r="H510" s="32"/>
      <c r="I510" s="66">
        <v>0.22316525000000001</v>
      </c>
      <c r="J510" s="32">
        <v>8.7746283999999992</v>
      </c>
      <c r="K510" s="38"/>
      <c r="L510" s="39">
        <f t="shared" si="141"/>
        <v>-1.4998427505600793</v>
      </c>
      <c r="M510" s="39">
        <f t="shared" si="142"/>
        <v>2.171864420876898</v>
      </c>
      <c r="N510" s="10"/>
      <c r="O510" s="50"/>
      <c r="P510" s="50"/>
      <c r="Q510" s="9"/>
      <c r="R510" s="56"/>
      <c r="S510" s="56"/>
      <c r="U510" s="9"/>
      <c r="W510" s="51"/>
      <c r="X510" s="51"/>
      <c r="Z510" s="51"/>
      <c r="AA510" s="51"/>
      <c r="AC510" s="51"/>
      <c r="AD510" s="51"/>
      <c r="AI510" s="52"/>
      <c r="AJ510" s="52"/>
      <c r="AK510" s="53"/>
      <c r="AL510" s="53"/>
      <c r="AM510" s="53"/>
      <c r="AN510" s="53"/>
      <c r="AO510" s="53"/>
    </row>
    <row r="511" spans="1:60" s="11" customFormat="1">
      <c r="A511" s="26">
        <v>72</v>
      </c>
      <c r="B511" s="26"/>
      <c r="C511" s="7" t="s">
        <v>5</v>
      </c>
      <c r="D511" s="32">
        <v>3.0224413000000001</v>
      </c>
      <c r="E511" s="32">
        <v>26.484893</v>
      </c>
      <c r="F511" s="32">
        <v>22.323986000000001</v>
      </c>
      <c r="G511" s="32">
        <v>4.9785262000000001</v>
      </c>
      <c r="H511" s="32"/>
      <c r="I511" s="66">
        <v>0.22301241999999999</v>
      </c>
      <c r="J511" s="32">
        <v>8.7627514000000009</v>
      </c>
      <c r="K511" s="54"/>
      <c r="L511" s="39">
        <f t="shared" si="141"/>
        <v>-1.5005278140056664</v>
      </c>
      <c r="M511" s="39">
        <f t="shared" si="142"/>
        <v>2.1705099423913712</v>
      </c>
      <c r="N511" s="10"/>
      <c r="Q511" s="9"/>
      <c r="R511" s="56"/>
      <c r="S511" s="56"/>
      <c r="U511" s="9"/>
      <c r="W511" s="51"/>
      <c r="X511" s="51"/>
      <c r="Z511" s="51"/>
      <c r="AA511" s="51"/>
      <c r="AC511" s="51"/>
      <c r="AD511" s="51"/>
      <c r="AI511" s="52"/>
      <c r="AJ511" s="52"/>
      <c r="AK511" s="53"/>
      <c r="AL511" s="53"/>
      <c r="AM511" s="53"/>
      <c r="AN511" s="53"/>
      <c r="AO511" s="53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</row>
    <row r="512" spans="1:60" s="11" customFormat="1">
      <c r="A512" s="6"/>
      <c r="B512" s="6"/>
      <c r="C512" s="7"/>
      <c r="D512" s="32"/>
      <c r="E512" s="32"/>
      <c r="F512" s="32"/>
      <c r="G512" s="32"/>
      <c r="H512" s="32"/>
      <c r="I512" s="32"/>
      <c r="J512" s="32"/>
      <c r="K512" s="9"/>
      <c r="L512" s="9"/>
      <c r="M512" s="9"/>
      <c r="N512" s="9"/>
      <c r="O512" s="9"/>
      <c r="P512" s="9"/>
      <c r="Q512" s="9"/>
      <c r="R512" s="56"/>
      <c r="S512" s="56"/>
      <c r="U512" s="9"/>
    </row>
    <row r="513" spans="1:60" s="11" customFormat="1">
      <c r="A513" s="26">
        <v>73</v>
      </c>
      <c r="B513" s="31">
        <v>43797</v>
      </c>
      <c r="C513" s="26" t="s">
        <v>0</v>
      </c>
      <c r="D513" s="32">
        <v>1.0861707E-3</v>
      </c>
      <c r="E513" s="32">
        <v>9.8712000000000001E-3</v>
      </c>
      <c r="F513" s="32">
        <v>9.1725523000000002E-4</v>
      </c>
      <c r="G513" s="32">
        <v>2.1277359E-4</v>
      </c>
      <c r="H513" s="32"/>
      <c r="I513" s="66"/>
      <c r="J513" s="66"/>
      <c r="K513" s="9"/>
      <c r="L513" s="9"/>
      <c r="M513" s="9"/>
      <c r="N513" s="10"/>
      <c r="O513" s="9"/>
      <c r="P513" s="9"/>
      <c r="Q513" s="9"/>
      <c r="R513" s="64"/>
      <c r="S513" s="65"/>
      <c r="U513" s="9"/>
    </row>
    <row r="514" spans="1:60" s="11" customFormat="1">
      <c r="A514" s="26">
        <v>73</v>
      </c>
      <c r="B514" s="26"/>
      <c r="C514" s="7" t="s">
        <v>1</v>
      </c>
      <c r="D514" s="32">
        <v>4.6113907999999997</v>
      </c>
      <c r="E514" s="32">
        <v>40.617289</v>
      </c>
      <c r="F514" s="32">
        <v>30.544919</v>
      </c>
      <c r="G514" s="32">
        <v>6.8300381999999997</v>
      </c>
      <c r="H514" s="32"/>
      <c r="I514" s="66">
        <v>0.22360645000000001</v>
      </c>
      <c r="J514" s="32">
        <v>8.8080390000000008</v>
      </c>
      <c r="K514" s="38"/>
      <c r="L514" s="39">
        <f>LN(I514)</f>
        <v>-1.4978676919633891</v>
      </c>
      <c r="M514" s="39">
        <f>LN(J514)</f>
        <v>2.1756648272034917</v>
      </c>
      <c r="N514" s="10"/>
      <c r="O514" s="40">
        <f t="array" ref="O514:P515">LINEST(L514:L518,M514:M518,TRUE,TRUE)</f>
        <v>0.51572235423733059</v>
      </c>
      <c r="P514" s="40">
        <v>-2.6199377331499627</v>
      </c>
      <c r="Q514" s="9"/>
      <c r="R514" s="41">
        <f>EXP(P514)*$R$4^O514</f>
        <v>0.21790937961022716</v>
      </c>
      <c r="S514" s="41">
        <f>R514*SQRT(P515^2+(LN($R$4))^2*O515^2+(O514/$R$4)^2*$S$4^2-2*LN($R$4)*AVERAGE(M514:M518)*O515^2)</f>
        <v>8.4479728627793275E-5</v>
      </c>
      <c r="U514" s="9"/>
      <c r="AL514" s="42"/>
      <c r="AM514" s="43"/>
      <c r="AN514" s="43"/>
      <c r="AO514" s="43"/>
      <c r="AQ514" s="44"/>
      <c r="AR514" s="45"/>
      <c r="AS514" s="45"/>
      <c r="AT514" s="45"/>
      <c r="AU514" s="45"/>
      <c r="AV514" s="45"/>
      <c r="AW514" s="45"/>
      <c r="AX514" s="45"/>
      <c r="AY514" s="45"/>
      <c r="AZ514" s="45"/>
    </row>
    <row r="515" spans="1:60" s="11" customFormat="1">
      <c r="A515" s="26">
        <v>73</v>
      </c>
      <c r="B515" s="26"/>
      <c r="C515" s="7" t="s">
        <v>2</v>
      </c>
      <c r="D515" s="32">
        <v>4.5442055999999997</v>
      </c>
      <c r="E515" s="32">
        <v>39.980047999999996</v>
      </c>
      <c r="F515" s="32">
        <v>31.380544</v>
      </c>
      <c r="G515" s="32">
        <v>7.0124950000000004</v>
      </c>
      <c r="H515" s="32"/>
      <c r="I515" s="66">
        <v>0.22346642</v>
      </c>
      <c r="J515" s="32">
        <v>8.7980345</v>
      </c>
      <c r="K515" s="38"/>
      <c r="L515" s="39">
        <f t="shared" ref="L515:L518" si="143">LN(I515)</f>
        <v>-1.4984941223015984</v>
      </c>
      <c r="M515" s="39">
        <f t="shared" ref="M515:M518" si="144">LN(J515)</f>
        <v>2.1745283442646</v>
      </c>
      <c r="N515" s="10"/>
      <c r="O515" s="40">
        <v>7.8625407180915492E-3</v>
      </c>
      <c r="P515" s="40">
        <v>1.7087560072430109E-2</v>
      </c>
      <c r="Q515" s="9"/>
      <c r="R515" s="56"/>
      <c r="S515" s="56"/>
      <c r="U515" s="9"/>
      <c r="W515" s="43"/>
      <c r="Z515" s="43"/>
      <c r="AC515" s="43"/>
    </row>
    <row r="516" spans="1:60" s="11" customFormat="1">
      <c r="A516" s="26">
        <v>73</v>
      </c>
      <c r="B516" s="26"/>
      <c r="C516" s="7" t="s">
        <v>3</v>
      </c>
      <c r="D516" s="32">
        <v>4.3277193</v>
      </c>
      <c r="E516" s="32">
        <v>38.038432999999998</v>
      </c>
      <c r="F516" s="32">
        <v>30.531134999999999</v>
      </c>
      <c r="G516" s="32">
        <v>6.8190656000000001</v>
      </c>
      <c r="H516" s="32"/>
      <c r="I516" s="66">
        <v>0.22334805999999999</v>
      </c>
      <c r="J516" s="32">
        <v>8.7894933000000002</v>
      </c>
      <c r="K516" s="38"/>
      <c r="L516" s="39">
        <f t="shared" si="143"/>
        <v>-1.4990239171406936</v>
      </c>
      <c r="M516" s="39">
        <f t="shared" si="144"/>
        <v>2.1735570649843514</v>
      </c>
      <c r="N516" s="10"/>
      <c r="O516" s="47">
        <f>ABS(O515/O514)</f>
        <v>1.5245685306232201E-2</v>
      </c>
      <c r="P516" s="47">
        <f>ABS(P515/P514)</f>
        <v>6.5221244979305898E-3</v>
      </c>
      <c r="Q516" s="9"/>
      <c r="R516" s="56"/>
      <c r="S516" s="56"/>
      <c r="U516" s="9"/>
      <c r="W516" s="48"/>
      <c r="X516" s="48"/>
      <c r="Z516" s="48"/>
      <c r="AA516" s="48"/>
      <c r="AC516" s="48"/>
      <c r="AD516" s="48"/>
      <c r="AK516" s="48"/>
      <c r="AL516" s="48"/>
      <c r="AP516" s="49"/>
      <c r="AY516" s="43"/>
      <c r="AZ516" s="43"/>
    </row>
    <row r="517" spans="1:60" s="11" customFormat="1">
      <c r="A517" s="26">
        <v>73</v>
      </c>
      <c r="B517" s="26"/>
      <c r="C517" s="7" t="s">
        <v>4</v>
      </c>
      <c r="D517" s="32">
        <v>3.8419329000000002</v>
      </c>
      <c r="E517" s="32">
        <v>33.720101</v>
      </c>
      <c r="F517" s="32">
        <v>27.732327999999999</v>
      </c>
      <c r="G517" s="32">
        <v>6.1895749000000002</v>
      </c>
      <c r="H517" s="32"/>
      <c r="I517" s="66">
        <v>0.22318996999999999</v>
      </c>
      <c r="J517" s="32">
        <v>8.7768663</v>
      </c>
      <c r="K517" s="38"/>
      <c r="L517" s="39">
        <f t="shared" si="143"/>
        <v>-1.4997319867606764</v>
      </c>
      <c r="M517" s="39">
        <f t="shared" si="144"/>
        <v>2.1721194304986287</v>
      </c>
      <c r="N517" s="10"/>
      <c r="O517" s="50"/>
      <c r="P517" s="50"/>
      <c r="Q517" s="9"/>
      <c r="R517" s="56"/>
      <c r="S517" s="56"/>
      <c r="U517" s="9"/>
      <c r="W517" s="51"/>
      <c r="X517" s="51"/>
      <c r="Z517" s="51"/>
      <c r="AA517" s="51"/>
      <c r="AC517" s="51"/>
      <c r="AD517" s="51"/>
      <c r="AI517" s="52"/>
      <c r="AJ517" s="52"/>
      <c r="AK517" s="53"/>
      <c r="AL517" s="53"/>
      <c r="AM517" s="53"/>
      <c r="AN517" s="53"/>
      <c r="AO517" s="53"/>
    </row>
    <row r="518" spans="1:60" s="11" customFormat="1">
      <c r="A518" s="26">
        <v>73</v>
      </c>
      <c r="B518" s="26"/>
      <c r="C518" s="7" t="s">
        <v>5</v>
      </c>
      <c r="D518" s="32">
        <v>3.2881993999999999</v>
      </c>
      <c r="E518" s="32">
        <v>28.815200999999998</v>
      </c>
      <c r="F518" s="32">
        <v>24.210342000000001</v>
      </c>
      <c r="G518" s="32">
        <v>5.3993105000000003</v>
      </c>
      <c r="H518" s="32"/>
      <c r="I518" s="66">
        <v>0.22301671000000001</v>
      </c>
      <c r="J518" s="32">
        <v>8.7632186000000001</v>
      </c>
      <c r="K518" s="54"/>
      <c r="L518" s="39">
        <f t="shared" si="143"/>
        <v>-1.5005085775939095</v>
      </c>
      <c r="M518" s="39">
        <f t="shared" si="144"/>
        <v>2.1705632575573914</v>
      </c>
      <c r="N518" s="10"/>
      <c r="Q518" s="9"/>
      <c r="R518" s="56"/>
      <c r="S518" s="56"/>
      <c r="U518" s="9"/>
      <c r="W518" s="51"/>
      <c r="X518" s="51"/>
      <c r="Z518" s="51"/>
      <c r="AA518" s="51"/>
      <c r="AC518" s="51"/>
      <c r="AD518" s="51"/>
      <c r="AI518" s="52"/>
      <c r="AJ518" s="52"/>
      <c r="AK518" s="53"/>
      <c r="AL518" s="53"/>
      <c r="AM518" s="53"/>
      <c r="AN518" s="53"/>
      <c r="AO518" s="53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</row>
    <row r="519" spans="1:60" s="11" customFormat="1">
      <c r="A519" s="6"/>
      <c r="B519" s="6"/>
      <c r="C519" s="7"/>
      <c r="D519" s="32"/>
      <c r="E519" s="32"/>
      <c r="F519" s="32"/>
      <c r="G519" s="32"/>
      <c r="H519" s="32"/>
      <c r="I519" s="32"/>
      <c r="J519" s="32"/>
      <c r="K519" s="9"/>
      <c r="L519" s="9"/>
      <c r="M519" s="9"/>
      <c r="N519" s="9"/>
      <c r="O519" s="9"/>
      <c r="P519" s="9"/>
      <c r="Q519" s="9"/>
      <c r="R519" s="56"/>
      <c r="S519" s="56"/>
      <c r="U519" s="9"/>
    </row>
    <row r="520" spans="1:60" s="11" customFormat="1">
      <c r="A520" s="26">
        <v>74</v>
      </c>
      <c r="B520" s="31">
        <v>43797</v>
      </c>
      <c r="C520" s="26" t="s">
        <v>0</v>
      </c>
      <c r="D520" s="32">
        <v>1.0861707E-3</v>
      </c>
      <c r="E520" s="32">
        <v>9.8712000000000001E-3</v>
      </c>
      <c r="F520" s="32">
        <v>7.0901327999999995E-4</v>
      </c>
      <c r="G520" s="32">
        <v>1.5949744000000001E-4</v>
      </c>
      <c r="H520" s="32"/>
      <c r="I520" s="66"/>
      <c r="J520" s="66"/>
      <c r="K520" s="9"/>
      <c r="L520" s="9"/>
      <c r="M520" s="9"/>
      <c r="N520" s="10"/>
      <c r="O520" s="9"/>
      <c r="P520" s="9"/>
      <c r="Q520" s="9"/>
      <c r="R520" s="64"/>
      <c r="S520" s="65"/>
      <c r="U520" s="9"/>
    </row>
    <row r="521" spans="1:60" s="11" customFormat="1">
      <c r="A521" s="26">
        <v>74</v>
      </c>
      <c r="B521" s="26"/>
      <c r="C521" s="7" t="s">
        <v>1</v>
      </c>
      <c r="D521" s="32">
        <v>4.6313056000000001</v>
      </c>
      <c r="E521" s="32">
        <v>40.748024999999998</v>
      </c>
      <c r="F521" s="32">
        <v>31.990193999999999</v>
      </c>
      <c r="G521" s="32">
        <v>7.1485788000000001</v>
      </c>
      <c r="H521" s="32"/>
      <c r="I521" s="66">
        <v>0.22346168</v>
      </c>
      <c r="J521" s="32">
        <v>8.7983936000000007</v>
      </c>
      <c r="K521" s="38"/>
      <c r="L521" s="39">
        <f>LN(I521)</f>
        <v>-1.4985153337671571</v>
      </c>
      <c r="M521" s="39">
        <f>LN(J521)</f>
        <v>2.174569159366166</v>
      </c>
      <c r="N521" s="10"/>
      <c r="O521" s="40">
        <f t="array" ref="O521:P522">LINEST(L521:L525,M521:M525,TRUE,TRUE)</f>
        <v>0.50342418595920058</v>
      </c>
      <c r="P521" s="40">
        <v>-2.5932545936869698</v>
      </c>
      <c r="Q521" s="9"/>
      <c r="R521" s="41">
        <f>EXP(P521)*$R$4^O521</f>
        <v>0.21802733190947934</v>
      </c>
      <c r="S521" s="41">
        <f>R521*SQRT(P522^2+(LN($R$4))^2*O522^2+(O521/$R$4)^2*$S$4^2-2*LN($R$4)*AVERAGE(M521:M525)*O522^2)</f>
        <v>3.0855058589583673E-5</v>
      </c>
      <c r="U521" s="9"/>
      <c r="AL521" s="42"/>
      <c r="AM521" s="43"/>
      <c r="AN521" s="43"/>
      <c r="AO521" s="43"/>
      <c r="AQ521" s="44"/>
      <c r="AR521" s="45"/>
      <c r="AS521" s="45"/>
      <c r="AT521" s="45"/>
      <c r="AU521" s="45"/>
      <c r="AV521" s="45"/>
      <c r="AW521" s="45"/>
      <c r="AX521" s="45"/>
      <c r="AY521" s="45"/>
      <c r="AZ521" s="45"/>
    </row>
    <row r="522" spans="1:60" s="11" customFormat="1">
      <c r="A522" s="26">
        <v>74</v>
      </c>
      <c r="B522" s="26"/>
      <c r="C522" s="7" t="s">
        <v>2</v>
      </c>
      <c r="D522" s="32">
        <v>4.3833658</v>
      </c>
      <c r="E522" s="32">
        <v>38.526802000000004</v>
      </c>
      <c r="F522" s="32">
        <v>30.995241</v>
      </c>
      <c r="G522" s="32">
        <v>6.9225352000000004</v>
      </c>
      <c r="H522" s="32"/>
      <c r="I522" s="66">
        <v>0.22334196000000001</v>
      </c>
      <c r="J522" s="32">
        <v>8.7893244999999993</v>
      </c>
      <c r="K522" s="38"/>
      <c r="L522" s="39">
        <f t="shared" ref="L522:L525" si="145">LN(I522)</f>
        <v>-1.4990512291455615</v>
      </c>
      <c r="M522" s="39">
        <f t="shared" ref="M522:M525" si="146">LN(J522)</f>
        <v>2.1735378600523783</v>
      </c>
      <c r="N522" s="10"/>
      <c r="O522" s="40">
        <v>2.192594096531796E-3</v>
      </c>
      <c r="P522" s="40">
        <v>4.7631428141098279E-3</v>
      </c>
      <c r="Q522" s="9"/>
      <c r="R522" s="56"/>
      <c r="S522" s="56"/>
      <c r="U522" s="9"/>
      <c r="W522" s="43"/>
      <c r="Z522" s="43"/>
      <c r="AC522" s="43"/>
    </row>
    <row r="523" spans="1:60" s="11" customFormat="1">
      <c r="A523" s="26">
        <v>74</v>
      </c>
      <c r="B523" s="26"/>
      <c r="C523" s="7" t="s">
        <v>3</v>
      </c>
      <c r="D523" s="32">
        <v>3.9545317</v>
      </c>
      <c r="E523" s="32">
        <v>34.720042999999997</v>
      </c>
      <c r="F523" s="32">
        <v>28.473569000000001</v>
      </c>
      <c r="G523" s="32">
        <v>6.3559096000000004</v>
      </c>
      <c r="H523" s="32"/>
      <c r="I523" s="66">
        <v>0.22322144999999999</v>
      </c>
      <c r="J523" s="32">
        <v>8.7798145000000005</v>
      </c>
      <c r="K523" s="38"/>
      <c r="L523" s="39">
        <f t="shared" si="145"/>
        <v>-1.4995909509419594</v>
      </c>
      <c r="M523" s="39">
        <f t="shared" si="146"/>
        <v>2.1724552798611927</v>
      </c>
      <c r="N523" s="10"/>
      <c r="O523" s="47">
        <f>ABS(O522/O521)</f>
        <v>4.3553610606811254E-3</v>
      </c>
      <c r="P523" s="47">
        <f>ABS(P522/P521)</f>
        <v>1.8367432282604429E-3</v>
      </c>
      <c r="Q523" s="9"/>
      <c r="R523" s="56"/>
      <c r="S523" s="56"/>
      <c r="U523" s="9"/>
      <c r="W523" s="48"/>
      <c r="X523" s="48"/>
      <c r="Z523" s="48"/>
      <c r="AA523" s="48"/>
      <c r="AC523" s="48"/>
      <c r="AD523" s="48"/>
      <c r="AK523" s="48"/>
      <c r="AL523" s="48"/>
      <c r="AP523" s="49"/>
      <c r="AY523" s="43"/>
      <c r="AZ523" s="43"/>
    </row>
    <row r="524" spans="1:60" s="11" customFormat="1">
      <c r="A524" s="26">
        <v>74</v>
      </c>
      <c r="B524" s="26"/>
      <c r="C524" s="7" t="s">
        <v>4</v>
      </c>
      <c r="D524" s="32">
        <v>3.5356057999999999</v>
      </c>
      <c r="E524" s="32">
        <v>31.004601999999998</v>
      </c>
      <c r="F524" s="32">
        <v>25.868867000000002</v>
      </c>
      <c r="G524" s="32">
        <v>5.7709861</v>
      </c>
      <c r="H524" s="32"/>
      <c r="I524" s="66">
        <v>0.22308628</v>
      </c>
      <c r="J524" s="32">
        <v>8.7692549999999994</v>
      </c>
      <c r="K524" s="38"/>
      <c r="L524" s="39">
        <f t="shared" si="145"/>
        <v>-1.5001966765211818</v>
      </c>
      <c r="M524" s="39">
        <f t="shared" si="146"/>
        <v>2.171251854087036</v>
      </c>
      <c r="N524" s="10"/>
      <c r="O524" s="50"/>
      <c r="P524" s="50"/>
      <c r="Q524" s="9"/>
      <c r="R524" s="56"/>
      <c r="S524" s="56"/>
      <c r="U524" s="9"/>
      <c r="W524" s="51"/>
      <c r="X524" s="51"/>
      <c r="Z524" s="51"/>
      <c r="AA524" s="51"/>
      <c r="AC524" s="51"/>
      <c r="AD524" s="51"/>
      <c r="AI524" s="52"/>
      <c r="AJ524" s="52"/>
      <c r="AK524" s="53"/>
      <c r="AL524" s="53"/>
      <c r="AM524" s="53"/>
      <c r="AN524" s="53"/>
      <c r="AO524" s="53"/>
    </row>
    <row r="525" spans="1:60" s="11" customFormat="1">
      <c r="A525" s="26">
        <v>74</v>
      </c>
      <c r="B525" s="26"/>
      <c r="C525" s="7" t="s">
        <v>5</v>
      </c>
      <c r="D525" s="32">
        <v>3.0407989999999998</v>
      </c>
      <c r="E525" s="32">
        <v>26.6341</v>
      </c>
      <c r="F525" s="32">
        <v>22.575852000000001</v>
      </c>
      <c r="G525" s="32">
        <v>5.0334113</v>
      </c>
      <c r="H525" s="32"/>
      <c r="I525" s="66">
        <v>0.22295561999999999</v>
      </c>
      <c r="J525" s="32">
        <v>8.7589153999999994</v>
      </c>
      <c r="K525" s="54"/>
      <c r="L525" s="39">
        <f t="shared" si="145"/>
        <v>-1.500782540780738</v>
      </c>
      <c r="M525" s="39">
        <f t="shared" si="146"/>
        <v>2.1700720844974764</v>
      </c>
      <c r="N525" s="10"/>
      <c r="Q525" s="9"/>
      <c r="R525" s="56"/>
      <c r="S525" s="56"/>
      <c r="U525" s="9"/>
      <c r="W525" s="51"/>
      <c r="X525" s="51"/>
      <c r="Z525" s="51"/>
      <c r="AA525" s="51"/>
      <c r="AC525" s="51"/>
      <c r="AD525" s="51"/>
      <c r="AI525" s="52"/>
      <c r="AJ525" s="52"/>
      <c r="AK525" s="53"/>
      <c r="AL525" s="53"/>
      <c r="AM525" s="53"/>
      <c r="AN525" s="53"/>
      <c r="AO525" s="53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</row>
    <row r="526" spans="1:60" s="11" customFormat="1">
      <c r="A526" s="6"/>
      <c r="B526" s="6"/>
      <c r="C526" s="7"/>
      <c r="D526" s="32"/>
      <c r="E526" s="32"/>
      <c r="F526" s="32"/>
      <c r="G526" s="32"/>
      <c r="H526" s="32"/>
      <c r="I526" s="32"/>
      <c r="J526" s="32"/>
      <c r="K526" s="9"/>
      <c r="L526" s="9"/>
      <c r="M526" s="9"/>
      <c r="N526" s="9"/>
      <c r="O526" s="9"/>
      <c r="P526" s="9"/>
      <c r="Q526" s="9"/>
      <c r="R526" s="56"/>
      <c r="S526" s="56"/>
      <c r="U526" s="9"/>
    </row>
    <row r="527" spans="1:60" s="11" customFormat="1">
      <c r="A527" s="26">
        <v>75</v>
      </c>
      <c r="B527" s="31">
        <v>43797</v>
      </c>
      <c r="C527" s="26" t="s">
        <v>0</v>
      </c>
      <c r="D527" s="32">
        <v>1.0861707E-3</v>
      </c>
      <c r="E527" s="32">
        <v>9.8712000000000001E-3</v>
      </c>
      <c r="F527" s="32">
        <v>7.0901327999999995E-4</v>
      </c>
      <c r="G527" s="32">
        <v>1.5949744000000001E-4</v>
      </c>
      <c r="H527" s="32"/>
      <c r="I527" s="66"/>
      <c r="J527" s="66"/>
      <c r="K527" s="9"/>
      <c r="L527" s="9"/>
      <c r="M527" s="9"/>
      <c r="N527" s="10"/>
      <c r="O527" s="9"/>
      <c r="P527" s="9"/>
      <c r="Q527" s="9"/>
      <c r="R527" s="64"/>
      <c r="S527" s="65"/>
      <c r="U527" s="9"/>
    </row>
    <row r="528" spans="1:60" s="11" customFormat="1">
      <c r="A528" s="26">
        <v>75</v>
      </c>
      <c r="B528" s="26"/>
      <c r="C528" s="7" t="s">
        <v>1</v>
      </c>
      <c r="D528" s="32">
        <v>4.5766869000000003</v>
      </c>
      <c r="E528" s="32">
        <v>40.273986000000001</v>
      </c>
      <c r="F528" s="32">
        <v>31.523554000000001</v>
      </c>
      <c r="G528" s="32">
        <v>7.0450303999999999</v>
      </c>
      <c r="H528" s="32"/>
      <c r="I528" s="32">
        <v>0.22348477</v>
      </c>
      <c r="J528" s="32">
        <v>8.7998188000000006</v>
      </c>
      <c r="K528" s="38"/>
      <c r="L528" s="39">
        <f>LN(I528)</f>
        <v>-1.498412010427099</v>
      </c>
      <c r="M528" s="39">
        <f>LN(J528)</f>
        <v>2.1747311303630741</v>
      </c>
      <c r="N528" s="10"/>
      <c r="O528" s="40">
        <f t="array" ref="O528:P529">LINEST(L528:L532,M528:M532,TRUE,TRUE)</f>
        <v>0.50723110531008986</v>
      </c>
      <c r="P528" s="40">
        <v>-2.6015127156881137</v>
      </c>
      <c r="Q528" s="9"/>
      <c r="R528" s="41">
        <f>EXP(P528)*$R$4^O528</f>
        <v>0.21799118118979166</v>
      </c>
      <c r="S528" s="41">
        <f>R528*SQRT(P529^2+(LN($R$4))^2*O529^2+(O528/$R$4)^2*$S$4^2-2*LN($R$4)*AVERAGE(M528:M532)*O529^2)</f>
        <v>3.4576855101047406E-5</v>
      </c>
      <c r="U528" s="9"/>
      <c r="AL528" s="42"/>
      <c r="AM528" s="43"/>
      <c r="AN528" s="43"/>
      <c r="AO528" s="43"/>
      <c r="AQ528" s="44"/>
      <c r="AR528" s="45"/>
      <c r="AS528" s="45"/>
      <c r="AT528" s="45"/>
      <c r="AU528" s="45"/>
      <c r="AV528" s="45"/>
      <c r="AW528" s="45"/>
      <c r="AX528" s="45"/>
      <c r="AY528" s="45"/>
      <c r="AZ528" s="45"/>
    </row>
    <row r="529" spans="1:60" s="11" customFormat="1">
      <c r="A529" s="26">
        <v>75</v>
      </c>
      <c r="B529" s="26"/>
      <c r="C529" s="7" t="s">
        <v>2</v>
      </c>
      <c r="D529" s="32">
        <v>4.2852500999999998</v>
      </c>
      <c r="E529" s="32">
        <v>37.669252</v>
      </c>
      <c r="F529" s="32">
        <v>30.275728000000001</v>
      </c>
      <c r="G529" s="32">
        <v>6.7624000000000004</v>
      </c>
      <c r="H529" s="32"/>
      <c r="I529" s="32">
        <v>0.22336056000000001</v>
      </c>
      <c r="J529" s="32">
        <v>8.7904488000000001</v>
      </c>
      <c r="K529" s="38"/>
      <c r="L529" s="39">
        <f t="shared" ref="L529:L532" si="147">LN(I529)</f>
        <v>-1.4989679522479484</v>
      </c>
      <c r="M529" s="39">
        <f t="shared" ref="M529:M532" si="148">LN(J529)</f>
        <v>2.1736657684141472</v>
      </c>
      <c r="N529" s="10"/>
      <c r="O529" s="40">
        <v>2.6496793404942533E-3</v>
      </c>
      <c r="P529" s="40">
        <v>5.7567358330976757E-3</v>
      </c>
      <c r="Q529" s="9"/>
      <c r="R529" s="56"/>
      <c r="S529" s="56"/>
      <c r="U529" s="9"/>
      <c r="W529" s="43"/>
      <c r="Z529" s="43"/>
      <c r="AC529" s="43"/>
    </row>
    <row r="530" spans="1:60" s="11" customFormat="1">
      <c r="A530" s="26">
        <v>75</v>
      </c>
      <c r="B530" s="26"/>
      <c r="C530" s="7" t="s">
        <v>3</v>
      </c>
      <c r="D530" s="32">
        <v>3.9499599999999999</v>
      </c>
      <c r="E530" s="32">
        <v>34.688744</v>
      </c>
      <c r="F530" s="32">
        <v>28.364892999999999</v>
      </c>
      <c r="G530" s="32">
        <v>6.3325106</v>
      </c>
      <c r="H530" s="32"/>
      <c r="I530" s="32">
        <v>0.22325184000000001</v>
      </c>
      <c r="J530" s="32">
        <v>8.7820554000000008</v>
      </c>
      <c r="K530" s="38"/>
      <c r="L530" s="39">
        <f t="shared" si="147"/>
        <v>-1.4994548173781936</v>
      </c>
      <c r="M530" s="39">
        <f t="shared" si="148"/>
        <v>2.1727104804776332</v>
      </c>
      <c r="N530" s="10"/>
      <c r="O530" s="47">
        <f>ABS(O529/O528)</f>
        <v>5.2238108285460978E-3</v>
      </c>
      <c r="P530" s="47">
        <f>ABS(P529/P528)</f>
        <v>2.2128417048982167E-3</v>
      </c>
      <c r="Q530" s="9"/>
      <c r="R530" s="56"/>
      <c r="S530" s="56"/>
      <c r="U530" s="9"/>
      <c r="W530" s="48"/>
      <c r="X530" s="48"/>
      <c r="Z530" s="48"/>
      <c r="AA530" s="48"/>
      <c r="AC530" s="48"/>
      <c r="AD530" s="48"/>
      <c r="AK530" s="48"/>
      <c r="AL530" s="48"/>
      <c r="AP530" s="49"/>
      <c r="AY530" s="43"/>
      <c r="AZ530" s="43"/>
    </row>
    <row r="531" spans="1:60" s="11" customFormat="1">
      <c r="A531" s="26">
        <v>75</v>
      </c>
      <c r="B531" s="26"/>
      <c r="C531" s="7" t="s">
        <v>4</v>
      </c>
      <c r="D531" s="32">
        <v>3.4708480000000002</v>
      </c>
      <c r="E531" s="32">
        <v>30.445277999999998</v>
      </c>
      <c r="F531" s="32">
        <v>25.340420999999999</v>
      </c>
      <c r="G531" s="32">
        <v>5.6539543999999999</v>
      </c>
      <c r="H531" s="32"/>
      <c r="I531" s="32">
        <v>0.22312007</v>
      </c>
      <c r="J531" s="32">
        <v>8.7717174</v>
      </c>
      <c r="K531" s="38"/>
      <c r="L531" s="39">
        <f t="shared" si="147"/>
        <v>-1.5000452219304321</v>
      </c>
      <c r="M531" s="39">
        <f t="shared" si="148"/>
        <v>2.1715326138944198</v>
      </c>
      <c r="N531" s="10"/>
      <c r="O531" s="50"/>
      <c r="P531" s="50"/>
      <c r="Q531" s="9"/>
      <c r="R531" s="56"/>
      <c r="S531" s="56"/>
      <c r="U531" s="9"/>
      <c r="W531" s="51"/>
      <c r="X531" s="51"/>
      <c r="Z531" s="51"/>
      <c r="AA531" s="51"/>
      <c r="AC531" s="51"/>
      <c r="AD531" s="51"/>
      <c r="AI531" s="52"/>
      <c r="AJ531" s="52"/>
      <c r="AK531" s="53"/>
      <c r="AL531" s="53"/>
      <c r="AM531" s="53"/>
      <c r="AN531" s="53"/>
      <c r="AO531" s="53"/>
    </row>
    <row r="532" spans="1:60" s="11" customFormat="1">
      <c r="A532" s="26">
        <v>75</v>
      </c>
      <c r="B532" s="26"/>
      <c r="C532" s="7" t="s">
        <v>5</v>
      </c>
      <c r="D532" s="32">
        <v>3.0413247000000001</v>
      </c>
      <c r="E532" s="32">
        <v>26.648425</v>
      </c>
      <c r="F532" s="32">
        <v>22.518321</v>
      </c>
      <c r="G532" s="32">
        <v>5.0215363000000002</v>
      </c>
      <c r="H532" s="32"/>
      <c r="I532" s="32">
        <v>0.22299794000000001</v>
      </c>
      <c r="J532" s="32">
        <v>8.7621170999999993</v>
      </c>
      <c r="K532" s="54"/>
      <c r="L532" s="39">
        <f t="shared" si="147"/>
        <v>-1.5005927452328471</v>
      </c>
      <c r="M532" s="39">
        <f t="shared" si="148"/>
        <v>2.1704375538310487</v>
      </c>
      <c r="N532" s="10"/>
      <c r="Q532" s="9"/>
      <c r="R532" s="56"/>
      <c r="S532" s="56"/>
      <c r="U532" s="9"/>
      <c r="W532" s="51"/>
      <c r="X532" s="51"/>
      <c r="Z532" s="51"/>
      <c r="AA532" s="51"/>
      <c r="AC532" s="51"/>
      <c r="AD532" s="51"/>
      <c r="AI532" s="52"/>
      <c r="AJ532" s="52"/>
      <c r="AK532" s="53"/>
      <c r="AL532" s="53"/>
      <c r="AM532" s="53"/>
      <c r="AN532" s="53"/>
      <c r="AO532" s="53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</row>
    <row r="533" spans="1:60" s="11" customFormat="1">
      <c r="A533" s="6"/>
      <c r="B533" s="6"/>
      <c r="C533" s="7"/>
      <c r="D533" s="32"/>
      <c r="E533" s="32"/>
      <c r="F533" s="32"/>
      <c r="G533" s="32"/>
      <c r="H533" s="32"/>
      <c r="I533" s="32"/>
      <c r="J533" s="32"/>
      <c r="K533" s="9"/>
      <c r="L533" s="9"/>
      <c r="M533" s="9"/>
      <c r="N533" s="9"/>
      <c r="O533" s="9"/>
      <c r="P533" s="9"/>
      <c r="Q533" s="9"/>
      <c r="R533" s="56"/>
      <c r="S533" s="56"/>
      <c r="U533" s="9"/>
    </row>
    <row r="534" spans="1:60" s="11" customFormat="1">
      <c r="A534" s="26">
        <v>76</v>
      </c>
      <c r="B534" s="31">
        <v>43797</v>
      </c>
      <c r="C534" s="26" t="s">
        <v>0</v>
      </c>
      <c r="D534" s="32">
        <v>1.0861707E-3</v>
      </c>
      <c r="E534" s="32">
        <v>9.8712000000000001E-3</v>
      </c>
      <c r="F534" s="32">
        <v>7.0901327999999995E-4</v>
      </c>
      <c r="G534" s="32">
        <v>1.5949744000000001E-4</v>
      </c>
      <c r="H534" s="32"/>
      <c r="I534" s="66"/>
      <c r="J534" s="66"/>
      <c r="K534" s="9"/>
      <c r="L534" s="9"/>
      <c r="M534" s="9"/>
      <c r="N534" s="10"/>
      <c r="O534" s="9"/>
      <c r="P534" s="9"/>
      <c r="Q534" s="9"/>
      <c r="R534" s="64"/>
      <c r="S534" s="65"/>
      <c r="U534" s="9"/>
    </row>
    <row r="535" spans="1:60" s="11" customFormat="1">
      <c r="A535" s="26">
        <v>76</v>
      </c>
      <c r="B535" s="26"/>
      <c r="C535" s="7" t="s">
        <v>1</v>
      </c>
      <c r="D535" s="32">
        <v>4.4255265000000001</v>
      </c>
      <c r="E535" s="32">
        <v>38.953502999999998</v>
      </c>
      <c r="F535" s="32">
        <v>30.454619999999998</v>
      </c>
      <c r="G535" s="32">
        <v>6.8070760000000003</v>
      </c>
      <c r="H535" s="32"/>
      <c r="I535" s="32">
        <v>0.22351551</v>
      </c>
      <c r="J535" s="32">
        <v>8.8020098999999998</v>
      </c>
      <c r="K535" s="38"/>
      <c r="L535" s="39">
        <f>LN(I535)</f>
        <v>-1.4982744713631484</v>
      </c>
      <c r="M535" s="39">
        <f>LN(J535)</f>
        <v>2.1749800931326435</v>
      </c>
      <c r="N535" s="10"/>
      <c r="O535" s="40">
        <f t="array" ref="O535:P536">LINEST(L535:L539,M535:M539,TRUE,TRUE)</f>
        <v>0.50643471868172441</v>
      </c>
      <c r="P535" s="40">
        <v>-2.5997676746773184</v>
      </c>
      <c r="Q535" s="9"/>
      <c r="R535" s="41">
        <f>EXP(P535)*$R$4^O535</f>
        <v>0.21800255545243311</v>
      </c>
      <c r="S535" s="41">
        <f>R535*SQRT(P536^2+(LN($R$4))^2*O536^2+(O535/$R$4)^2*$S$4^2-2*LN($R$4)*AVERAGE(M535:M539)*O536^2)</f>
        <v>3.1905039573416498E-5</v>
      </c>
      <c r="U535" s="9"/>
      <c r="AL535" s="42"/>
      <c r="AM535" s="43"/>
      <c r="AN535" s="43"/>
      <c r="AO535" s="43"/>
      <c r="AQ535" s="44"/>
      <c r="AR535" s="45"/>
      <c r="AS535" s="45"/>
      <c r="AT535" s="45"/>
      <c r="AU535" s="45"/>
      <c r="AV535" s="45"/>
      <c r="AW535" s="45"/>
      <c r="AX535" s="45"/>
      <c r="AY535" s="45"/>
      <c r="AZ535" s="45"/>
    </row>
    <row r="536" spans="1:60" s="11" customFormat="1">
      <c r="A536" s="26">
        <v>76</v>
      </c>
      <c r="B536" s="26"/>
      <c r="C536" s="7" t="s">
        <v>2</v>
      </c>
      <c r="D536" s="32">
        <v>4.1770598999999997</v>
      </c>
      <c r="E536" s="32">
        <v>36.728602000000002</v>
      </c>
      <c r="F536" s="32">
        <v>29.455475</v>
      </c>
      <c r="G536" s="32">
        <v>6.5802357999999996</v>
      </c>
      <c r="H536" s="32"/>
      <c r="I536" s="32">
        <v>0.22339614999999999</v>
      </c>
      <c r="J536" s="32">
        <v>8.7929359999999992</v>
      </c>
      <c r="K536" s="38"/>
      <c r="L536" s="39">
        <f t="shared" ref="L536:L539" si="149">LN(I536)</f>
        <v>-1.4988086261571316</v>
      </c>
      <c r="M536" s="39">
        <f t="shared" ref="M536:M539" si="150">LN(J536)</f>
        <v>2.1739486718533745</v>
      </c>
      <c r="N536" s="10"/>
      <c r="O536" s="40">
        <v>2.3002914804518709E-3</v>
      </c>
      <c r="P536" s="40">
        <v>4.9981262321582972E-3</v>
      </c>
      <c r="Q536" s="9"/>
      <c r="R536" s="56"/>
      <c r="S536" s="56"/>
      <c r="U536" s="9"/>
      <c r="W536" s="43"/>
      <c r="Z536" s="43"/>
      <c r="AC536" s="43"/>
    </row>
    <row r="537" spans="1:60" s="11" customFormat="1">
      <c r="A537" s="26">
        <v>76</v>
      </c>
      <c r="B537" s="26"/>
      <c r="C537" s="7" t="s">
        <v>3</v>
      </c>
      <c r="D537" s="32">
        <v>3.8162452</v>
      </c>
      <c r="E537" s="32">
        <v>33.518946</v>
      </c>
      <c r="F537" s="32">
        <v>27.409678</v>
      </c>
      <c r="G537" s="32">
        <v>6.1197751</v>
      </c>
      <c r="H537" s="32"/>
      <c r="I537" s="32">
        <v>0.22327077000000001</v>
      </c>
      <c r="J537" s="32">
        <v>8.7832352</v>
      </c>
      <c r="K537" s="38"/>
      <c r="L537" s="39">
        <f t="shared" si="149"/>
        <v>-1.4993700288385436</v>
      </c>
      <c r="M537" s="39">
        <f t="shared" si="150"/>
        <v>2.172844813581325</v>
      </c>
      <c r="N537" s="10"/>
      <c r="O537" s="47">
        <f>ABS(O536/O535)</f>
        <v>4.5421283249293173E-3</v>
      </c>
      <c r="P537" s="47">
        <f>ABS(P536/P535)</f>
        <v>1.9225280323476065E-3</v>
      </c>
      <c r="Q537" s="9"/>
      <c r="R537" s="56"/>
      <c r="S537" s="56"/>
      <c r="U537" s="9"/>
      <c r="W537" s="48"/>
      <c r="X537" s="48"/>
      <c r="Z537" s="48"/>
      <c r="AA537" s="48"/>
      <c r="AC537" s="48"/>
      <c r="AD537" s="48"/>
      <c r="AK537" s="48"/>
      <c r="AL537" s="48"/>
      <c r="AP537" s="49"/>
      <c r="AY537" s="43"/>
      <c r="AZ537" s="43"/>
    </row>
    <row r="538" spans="1:60" s="11" customFormat="1">
      <c r="A538" s="26">
        <v>76</v>
      </c>
      <c r="B538" s="26"/>
      <c r="C538" s="7" t="s">
        <v>4</v>
      </c>
      <c r="D538" s="32">
        <v>3.3978386999999999</v>
      </c>
      <c r="E538" s="32">
        <v>29.813018</v>
      </c>
      <c r="F538" s="32">
        <v>24.770111</v>
      </c>
      <c r="G538" s="32">
        <v>5.5275420999999998</v>
      </c>
      <c r="H538" s="32"/>
      <c r="I538" s="32">
        <v>0.22315377</v>
      </c>
      <c r="J538" s="32">
        <v>8.7741193000000006</v>
      </c>
      <c r="K538" s="38"/>
      <c r="L538" s="39">
        <f t="shared" si="149"/>
        <v>-1.4998941935839618</v>
      </c>
      <c r="M538" s="39">
        <f t="shared" si="150"/>
        <v>2.1718063996426942</v>
      </c>
      <c r="N538" s="10"/>
      <c r="O538" s="50"/>
      <c r="P538" s="50"/>
      <c r="Q538" s="9"/>
      <c r="R538" s="56"/>
      <c r="S538" s="56"/>
      <c r="U538" s="9"/>
      <c r="W538" s="51"/>
      <c r="X538" s="51"/>
      <c r="Z538" s="51"/>
      <c r="AA538" s="51"/>
      <c r="AC538" s="51"/>
      <c r="AD538" s="51"/>
      <c r="AI538" s="52"/>
      <c r="AJ538" s="52"/>
      <c r="AK538" s="53"/>
      <c r="AL538" s="53"/>
      <c r="AM538" s="53"/>
      <c r="AN538" s="53"/>
      <c r="AO538" s="53"/>
    </row>
    <row r="539" spans="1:60" s="11" customFormat="1">
      <c r="A539" s="26">
        <v>76</v>
      </c>
      <c r="B539" s="26"/>
      <c r="C539" s="7" t="s">
        <v>5</v>
      </c>
      <c r="D539" s="32">
        <v>2.8995815999999999</v>
      </c>
      <c r="E539" s="32">
        <v>25.408874000000001</v>
      </c>
      <c r="F539" s="32">
        <v>21.483502000000001</v>
      </c>
      <c r="G539" s="32">
        <v>4.7910871000000004</v>
      </c>
      <c r="H539" s="32"/>
      <c r="I539" s="32">
        <v>0.2230125</v>
      </c>
      <c r="J539" s="32">
        <v>8.7629465</v>
      </c>
      <c r="K539" s="54"/>
      <c r="L539" s="39">
        <f t="shared" si="149"/>
        <v>-1.5005274552813153</v>
      </c>
      <c r="M539" s="39">
        <f t="shared" si="150"/>
        <v>2.1705322068399675</v>
      </c>
      <c r="N539" s="10"/>
      <c r="Q539" s="9"/>
      <c r="R539" s="56"/>
      <c r="S539" s="56"/>
      <c r="U539" s="9"/>
      <c r="W539" s="51"/>
      <c r="X539" s="51"/>
      <c r="Z539" s="51"/>
      <c r="AA539" s="51"/>
      <c r="AC539" s="51"/>
      <c r="AD539" s="51"/>
      <c r="AI539" s="52"/>
      <c r="AJ539" s="52"/>
      <c r="AK539" s="53"/>
      <c r="AL539" s="53"/>
      <c r="AM539" s="53"/>
      <c r="AN539" s="53"/>
      <c r="AO539" s="53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</row>
    <row r="540" spans="1:60" s="11" customFormat="1">
      <c r="A540" s="6"/>
      <c r="B540" s="6"/>
      <c r="C540" s="7"/>
      <c r="D540" s="32"/>
      <c r="E540" s="32"/>
      <c r="F540" s="32"/>
      <c r="G540" s="32"/>
      <c r="H540" s="32"/>
      <c r="I540" s="32"/>
      <c r="J540" s="32"/>
      <c r="K540" s="9"/>
      <c r="L540" s="9"/>
      <c r="M540" s="9"/>
      <c r="N540" s="9"/>
      <c r="O540" s="9"/>
      <c r="P540" s="9"/>
      <c r="Q540" s="9"/>
      <c r="R540" s="56"/>
      <c r="S540" s="56"/>
      <c r="U540" s="9"/>
    </row>
    <row r="541" spans="1:60" s="11" customFormat="1">
      <c r="A541" s="26">
        <v>77</v>
      </c>
      <c r="B541" s="31">
        <v>43797</v>
      </c>
      <c r="C541" s="26" t="s">
        <v>0</v>
      </c>
      <c r="D541" s="32">
        <v>1.0861707E-3</v>
      </c>
      <c r="E541" s="32">
        <v>9.8712000000000001E-3</v>
      </c>
      <c r="F541" s="32">
        <v>7.0901327999999995E-4</v>
      </c>
      <c r="G541" s="32">
        <v>1.5949744000000001E-4</v>
      </c>
      <c r="H541" s="32"/>
      <c r="I541" s="66"/>
      <c r="J541" s="66"/>
      <c r="K541" s="9"/>
      <c r="L541" s="9"/>
      <c r="M541" s="9"/>
      <c r="N541" s="10"/>
      <c r="O541" s="9"/>
      <c r="P541" s="9"/>
      <c r="Q541" s="9"/>
      <c r="R541" s="64"/>
      <c r="S541" s="65"/>
      <c r="U541" s="9"/>
    </row>
    <row r="542" spans="1:60" s="11" customFormat="1">
      <c r="A542" s="26">
        <v>77</v>
      </c>
      <c r="B542" s="26"/>
      <c r="C542" s="7" t="s">
        <v>1</v>
      </c>
      <c r="D542" s="32">
        <v>4.3372374000000002</v>
      </c>
      <c r="E542" s="32">
        <v>38.181961000000001</v>
      </c>
      <c r="F542" s="32">
        <v>29.870795999999999</v>
      </c>
      <c r="G542" s="32">
        <v>6.6771289999999999</v>
      </c>
      <c r="H542" s="32"/>
      <c r="I542" s="32">
        <v>0.22353379000000001</v>
      </c>
      <c r="J542" s="32">
        <v>8.8032953000000003</v>
      </c>
      <c r="K542" s="38"/>
      <c r="L542" s="39">
        <f>LN(I542)</f>
        <v>-1.4981926906735903</v>
      </c>
      <c r="M542" s="39">
        <f>LN(J542)</f>
        <v>2.1751261172983916</v>
      </c>
      <c r="N542" s="10"/>
      <c r="O542" s="40">
        <f t="array" ref="O542:P543">LINEST(L542:L546,M542:M546,TRUE,TRUE)</f>
        <v>0.50790823693408749</v>
      </c>
      <c r="P542" s="40">
        <v>-2.60296346261139</v>
      </c>
      <c r="Q542" s="9"/>
      <c r="R542" s="41">
        <f>EXP(P542)*$R$4^O542</f>
        <v>0.217988700377405</v>
      </c>
      <c r="S542" s="41">
        <f>R542*SQRT(P543^2+(LN($R$4))^2*O543^2+(O542/$R$4)^2*$S$4^2-2*LN($R$4)*AVERAGE(M542:M546)*O543^2)</f>
        <v>4.4360243530512436E-5</v>
      </c>
      <c r="U542" s="9"/>
      <c r="AL542" s="42"/>
      <c r="AM542" s="43"/>
      <c r="AN542" s="43"/>
      <c r="AO542" s="43"/>
      <c r="AQ542" s="44"/>
      <c r="AR542" s="45"/>
      <c r="AS542" s="45"/>
      <c r="AT542" s="45"/>
      <c r="AU542" s="45"/>
      <c r="AV542" s="45"/>
      <c r="AW542" s="45"/>
      <c r="AX542" s="45"/>
      <c r="AY542" s="45"/>
      <c r="AZ542" s="45"/>
    </row>
    <row r="543" spans="1:60" s="11" customFormat="1">
      <c r="A543" s="26">
        <v>77</v>
      </c>
      <c r="B543" s="26"/>
      <c r="C543" s="7" t="s">
        <v>2</v>
      </c>
      <c r="D543" s="32">
        <v>4.0238398000000002</v>
      </c>
      <c r="E543" s="32">
        <v>35.379918000000004</v>
      </c>
      <c r="F543" s="32">
        <v>28.479593000000001</v>
      </c>
      <c r="G543" s="32">
        <v>6.3620549000000004</v>
      </c>
      <c r="H543" s="32"/>
      <c r="I543" s="32">
        <v>0.22339004000000001</v>
      </c>
      <c r="J543" s="32">
        <v>8.7925833999999998</v>
      </c>
      <c r="K543" s="38"/>
      <c r="L543" s="39">
        <f t="shared" ref="L543:L546" si="151">LN(I543)</f>
        <v>-1.4988359770472759</v>
      </c>
      <c r="M543" s="39">
        <f t="shared" ref="M543:M546" si="152">LN(J543)</f>
        <v>2.1739085706778529</v>
      </c>
      <c r="N543" s="10"/>
      <c r="O543" s="40">
        <v>3.7739819985857532E-3</v>
      </c>
      <c r="P543" s="40">
        <v>8.2002485449650889E-3</v>
      </c>
      <c r="Q543" s="9"/>
      <c r="R543" s="56"/>
      <c r="S543" s="56"/>
      <c r="U543" s="9"/>
      <c r="W543" s="43"/>
      <c r="Z543" s="43"/>
      <c r="AC543" s="43"/>
    </row>
    <row r="544" spans="1:60" s="11" customFormat="1">
      <c r="A544" s="26">
        <v>77</v>
      </c>
      <c r="B544" s="26"/>
      <c r="C544" s="7" t="s">
        <v>3</v>
      </c>
      <c r="D544" s="32">
        <v>3.7081080000000002</v>
      </c>
      <c r="E544" s="32">
        <v>32.573658000000002</v>
      </c>
      <c r="F544" s="32">
        <v>26.636785</v>
      </c>
      <c r="G544" s="32">
        <v>5.9477640999999997</v>
      </c>
      <c r="H544" s="32"/>
      <c r="I544" s="32">
        <v>0.22329151999999999</v>
      </c>
      <c r="J544" s="32">
        <v>8.7844481000000005</v>
      </c>
      <c r="K544" s="38"/>
      <c r="L544" s="39">
        <f t="shared" si="151"/>
        <v>-1.4992770966744107</v>
      </c>
      <c r="M544" s="39">
        <f t="shared" si="152"/>
        <v>2.1729828966718743</v>
      </c>
      <c r="N544" s="10"/>
      <c r="O544" s="47">
        <f>ABS(O543/O542)</f>
        <v>7.4304406271629578E-3</v>
      </c>
      <c r="P544" s="47">
        <f>ABS(P543/P542)</f>
        <v>3.1503509990640798E-3</v>
      </c>
      <c r="Q544" s="9"/>
      <c r="R544" s="56"/>
      <c r="S544" s="56"/>
      <c r="U544" s="9"/>
      <c r="W544" s="48"/>
      <c r="X544" s="48"/>
      <c r="Z544" s="48"/>
      <c r="AA544" s="48"/>
      <c r="AC544" s="48"/>
      <c r="AD544" s="48"/>
      <c r="AK544" s="48"/>
      <c r="AL544" s="48"/>
      <c r="AP544" s="49"/>
      <c r="AY544" s="43"/>
      <c r="AZ544" s="43"/>
    </row>
    <row r="545" spans="1:60" s="11" customFormat="1">
      <c r="A545" s="26">
        <v>77</v>
      </c>
      <c r="B545" s="26"/>
      <c r="C545" s="7" t="s">
        <v>4</v>
      </c>
      <c r="D545" s="32">
        <v>3.2509453000000001</v>
      </c>
      <c r="E545" s="32">
        <v>28.520634999999999</v>
      </c>
      <c r="F545" s="32">
        <v>23.771484000000001</v>
      </c>
      <c r="G545" s="32">
        <v>5.3044446000000001</v>
      </c>
      <c r="H545" s="32"/>
      <c r="I545" s="32">
        <v>0.22314328</v>
      </c>
      <c r="J545" s="32">
        <v>8.7730311000000007</v>
      </c>
      <c r="K545" s="38"/>
      <c r="L545" s="39">
        <f t="shared" si="151"/>
        <v>-1.4999412026332126</v>
      </c>
      <c r="M545" s="39">
        <f t="shared" si="152"/>
        <v>2.1716823681074775</v>
      </c>
      <c r="N545" s="10"/>
      <c r="O545" s="50"/>
      <c r="P545" s="50"/>
      <c r="Q545" s="9"/>
      <c r="R545" s="56"/>
      <c r="S545" s="56"/>
      <c r="U545" s="9"/>
      <c r="W545" s="51"/>
      <c r="X545" s="51"/>
      <c r="Z545" s="51"/>
      <c r="AA545" s="51"/>
      <c r="AC545" s="51"/>
      <c r="AD545" s="51"/>
      <c r="AI545" s="52"/>
      <c r="AJ545" s="52"/>
      <c r="AK545" s="53"/>
      <c r="AL545" s="53"/>
      <c r="AM545" s="53"/>
      <c r="AN545" s="53"/>
      <c r="AO545" s="53"/>
    </row>
    <row r="546" spans="1:60" s="11" customFormat="1">
      <c r="A546" s="26">
        <v>77</v>
      </c>
      <c r="B546" s="26"/>
      <c r="C546" s="7" t="s">
        <v>5</v>
      </c>
      <c r="D546" s="32">
        <v>2.7484000000000002</v>
      </c>
      <c r="E546" s="32">
        <v>24.082882999999999</v>
      </c>
      <c r="F546" s="32">
        <v>20.409718000000002</v>
      </c>
      <c r="G546" s="32">
        <v>4.5514625999999998</v>
      </c>
      <c r="H546" s="32"/>
      <c r="I546" s="32">
        <v>0.22300473000000001</v>
      </c>
      <c r="J546" s="32">
        <v>8.7625159999999997</v>
      </c>
      <c r="K546" s="54"/>
      <c r="L546" s="39">
        <f t="shared" si="151"/>
        <v>-1.5005622969846315</v>
      </c>
      <c r="M546" s="39">
        <f t="shared" si="152"/>
        <v>2.1704830783219515</v>
      </c>
      <c r="N546" s="10"/>
      <c r="Q546" s="9"/>
      <c r="R546" s="56"/>
      <c r="S546" s="56"/>
      <c r="U546" s="9"/>
      <c r="W546" s="51"/>
      <c r="X546" s="51"/>
      <c r="Z546" s="51"/>
      <c r="AA546" s="51"/>
      <c r="AC546" s="51"/>
      <c r="AD546" s="51"/>
      <c r="AI546" s="52"/>
      <c r="AJ546" s="52"/>
      <c r="AK546" s="53"/>
      <c r="AL546" s="53"/>
      <c r="AM546" s="53"/>
      <c r="AN546" s="53"/>
      <c r="AO546" s="53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</row>
    <row r="547" spans="1:60" s="11" customFormat="1">
      <c r="A547" s="6"/>
      <c r="B547" s="6"/>
      <c r="C547" s="7"/>
      <c r="D547" s="32"/>
      <c r="E547" s="32"/>
      <c r="F547" s="32"/>
      <c r="G547" s="32"/>
      <c r="H547" s="32"/>
      <c r="I547" s="32"/>
      <c r="J547" s="32"/>
      <c r="K547" s="9"/>
      <c r="L547" s="9"/>
      <c r="M547" s="9"/>
      <c r="N547" s="9"/>
      <c r="O547" s="9"/>
      <c r="P547" s="9"/>
      <c r="Q547" s="9"/>
      <c r="R547" s="56"/>
      <c r="S547" s="56"/>
      <c r="U547" s="9"/>
    </row>
    <row r="548" spans="1:60" s="11" customFormat="1">
      <c r="A548" s="26">
        <v>78</v>
      </c>
      <c r="B548" s="31">
        <v>43797</v>
      </c>
      <c r="C548" s="26" t="s">
        <v>0</v>
      </c>
      <c r="D548" s="32">
        <v>1.0861707E-3</v>
      </c>
      <c r="E548" s="32">
        <v>9.8712000000000001E-3</v>
      </c>
      <c r="F548" s="32">
        <v>7.0901327999999995E-4</v>
      </c>
      <c r="G548" s="32">
        <v>1.5949744000000001E-4</v>
      </c>
      <c r="H548" s="32"/>
      <c r="I548" s="66"/>
      <c r="J548" s="66"/>
      <c r="K548" s="9"/>
      <c r="L548" s="9"/>
      <c r="M548" s="9"/>
      <c r="N548" s="10"/>
      <c r="O548" s="9"/>
      <c r="P548" s="9"/>
      <c r="Q548" s="9"/>
      <c r="R548" s="64"/>
      <c r="S548" s="65"/>
      <c r="U548" s="9"/>
    </row>
    <row r="549" spans="1:60" s="11" customFormat="1">
      <c r="A549" s="26">
        <v>78</v>
      </c>
      <c r="B549" s="26"/>
      <c r="C549" s="7" t="s">
        <v>1</v>
      </c>
      <c r="D549" s="32">
        <v>4.2505556000000002</v>
      </c>
      <c r="E549" s="32">
        <v>37.424007000000003</v>
      </c>
      <c r="F549" s="32">
        <v>29.302174999999998</v>
      </c>
      <c r="G549" s="32">
        <v>6.5505503000000003</v>
      </c>
      <c r="H549" s="32"/>
      <c r="I549" s="32">
        <v>0.22355177000000001</v>
      </c>
      <c r="J549" s="32">
        <v>8.8045006000000008</v>
      </c>
      <c r="K549" s="38"/>
      <c r="L549" s="39">
        <f>LN(I549)</f>
        <v>-1.4981122586417006</v>
      </c>
      <c r="M549" s="39">
        <f>LN(J549)</f>
        <v>2.1752630225656637</v>
      </c>
      <c r="N549" s="10"/>
      <c r="O549" s="40">
        <f t="array" ref="O549:P550">LINEST(L549:L553,M549:M553,TRUE,TRUE)</f>
        <v>0.50964131715222838</v>
      </c>
      <c r="P549" s="40">
        <v>-2.6067213893225936</v>
      </c>
      <c r="Q549" s="9"/>
      <c r="R549" s="41">
        <f>EXP(P549)*$R$4^O549</f>
        <v>0.21797258087565774</v>
      </c>
      <c r="S549" s="41">
        <f>R549*SQRT(P550^2+(LN($R$4))^2*O550^2+(O549/$R$4)^2*$S$4^2-2*LN($R$4)*AVERAGE(M549:M553)*O550^2)</f>
        <v>2.5652176500694164E-5</v>
      </c>
      <c r="U549" s="9"/>
      <c r="AL549" s="42"/>
      <c r="AM549" s="43"/>
      <c r="AN549" s="43"/>
      <c r="AO549" s="43"/>
      <c r="AQ549" s="44"/>
      <c r="AR549" s="45"/>
      <c r="AS549" s="45"/>
      <c r="AT549" s="45"/>
      <c r="AU549" s="45"/>
      <c r="AV549" s="45"/>
      <c r="AW549" s="45"/>
      <c r="AX549" s="45"/>
      <c r="AY549" s="45"/>
      <c r="AZ549" s="45"/>
    </row>
    <row r="550" spans="1:60" s="11" customFormat="1">
      <c r="A550" s="26">
        <v>78</v>
      </c>
      <c r="B550" s="26"/>
      <c r="C550" s="7" t="s">
        <v>2</v>
      </c>
      <c r="D550" s="32">
        <v>3.9138259999999998</v>
      </c>
      <c r="E550" s="32">
        <v>34.409022999999998</v>
      </c>
      <c r="F550" s="32">
        <v>27.789752</v>
      </c>
      <c r="G550" s="32">
        <v>6.2077682999999997</v>
      </c>
      <c r="H550" s="32"/>
      <c r="I550" s="32">
        <v>0.22338354999999999</v>
      </c>
      <c r="J550" s="32">
        <v>8.7916670999999997</v>
      </c>
      <c r="K550" s="38"/>
      <c r="L550" s="39">
        <f t="shared" ref="L550:L553" si="153">LN(I550)</f>
        <v>-1.4988650297941069</v>
      </c>
      <c r="M550" s="39">
        <f t="shared" ref="M550:M553" si="154">LN(J550)</f>
        <v>2.173804352417219</v>
      </c>
      <c r="N550" s="10"/>
      <c r="O550" s="40">
        <v>1.3570925710908316E-3</v>
      </c>
      <c r="P550" s="40">
        <v>2.9485774525579624E-3</v>
      </c>
      <c r="Q550" s="9"/>
      <c r="R550" s="56"/>
      <c r="S550" s="56"/>
      <c r="U550" s="9"/>
      <c r="W550" s="43"/>
      <c r="Z550" s="43"/>
      <c r="AC550" s="43"/>
    </row>
    <row r="551" spans="1:60" s="11" customFormat="1">
      <c r="A551" s="26">
        <v>78</v>
      </c>
      <c r="B551" s="26"/>
      <c r="C551" s="7" t="s">
        <v>3</v>
      </c>
      <c r="D551" s="32">
        <v>3.5560382000000001</v>
      </c>
      <c r="E551" s="32">
        <v>31.232157999999998</v>
      </c>
      <c r="F551" s="32">
        <v>25.649941999999999</v>
      </c>
      <c r="G551" s="32">
        <v>5.7268385000000004</v>
      </c>
      <c r="H551" s="32"/>
      <c r="I551" s="32">
        <v>0.22326918000000001</v>
      </c>
      <c r="J551" s="32">
        <v>8.7828617999999992</v>
      </c>
      <c r="K551" s="38"/>
      <c r="L551" s="39">
        <f t="shared" si="153"/>
        <v>-1.4993771502618338</v>
      </c>
      <c r="M551" s="39">
        <f t="shared" si="154"/>
        <v>2.1728022998686822</v>
      </c>
      <c r="N551" s="10"/>
      <c r="O551" s="47">
        <f>ABS(O550/O549)</f>
        <v>2.6628385992603343E-3</v>
      </c>
      <c r="P551" s="47">
        <f>ABS(P550/P549)</f>
        <v>1.131144074175187E-3</v>
      </c>
      <c r="Q551" s="9"/>
      <c r="R551" s="56"/>
      <c r="S551" s="56"/>
      <c r="U551" s="9"/>
      <c r="W551" s="48"/>
      <c r="X551" s="48"/>
      <c r="Z551" s="48"/>
      <c r="AA551" s="48"/>
      <c r="AC551" s="48"/>
      <c r="AD551" s="48"/>
      <c r="AK551" s="48"/>
      <c r="AL551" s="48"/>
      <c r="AP551" s="49"/>
      <c r="AY551" s="43"/>
      <c r="AZ551" s="43"/>
    </row>
    <row r="552" spans="1:60" s="11" customFormat="1">
      <c r="A552" s="26">
        <v>78</v>
      </c>
      <c r="B552" s="26"/>
      <c r="C552" s="7" t="s">
        <v>4</v>
      </c>
      <c r="D552" s="32">
        <v>3.1138482000000001</v>
      </c>
      <c r="E552" s="32">
        <v>27.314063000000001</v>
      </c>
      <c r="F552" s="32">
        <v>22.831868</v>
      </c>
      <c r="G552" s="32">
        <v>5.0944210999999999</v>
      </c>
      <c r="H552" s="32"/>
      <c r="I552" s="32">
        <v>0.22312768999999999</v>
      </c>
      <c r="J552" s="32">
        <v>8.7718073000000008</v>
      </c>
      <c r="K552" s="38"/>
      <c r="L552" s="39">
        <f t="shared" si="153"/>
        <v>-1.5000110704984979</v>
      </c>
      <c r="M552" s="39">
        <f t="shared" si="154"/>
        <v>2.171542862690091</v>
      </c>
      <c r="N552" s="10"/>
      <c r="O552" s="50"/>
      <c r="P552" s="50"/>
      <c r="Q552" s="9"/>
      <c r="R552" s="56"/>
      <c r="S552" s="56"/>
      <c r="U552" s="9"/>
      <c r="W552" s="51"/>
      <c r="X552" s="51"/>
      <c r="Z552" s="51"/>
      <c r="AA552" s="51"/>
      <c r="AC552" s="51"/>
      <c r="AD552" s="51"/>
      <c r="AI552" s="52"/>
      <c r="AJ552" s="52"/>
      <c r="AK552" s="53"/>
      <c r="AL552" s="53"/>
      <c r="AM552" s="53"/>
      <c r="AN552" s="53"/>
      <c r="AO552" s="53"/>
    </row>
    <row r="553" spans="1:60" s="11" customFormat="1">
      <c r="A553" s="26">
        <v>78</v>
      </c>
      <c r="B553" s="26"/>
      <c r="C553" s="7" t="s">
        <v>5</v>
      </c>
      <c r="D553" s="32">
        <v>2.6153363999999999</v>
      </c>
      <c r="E553" s="32">
        <v>22.909666000000001</v>
      </c>
      <c r="F553" s="32">
        <v>19.504052000000001</v>
      </c>
      <c r="G553" s="32">
        <v>4.3488397000000001</v>
      </c>
      <c r="H553" s="32"/>
      <c r="I553" s="32">
        <v>0.22297119000000001</v>
      </c>
      <c r="J553" s="32">
        <v>8.7597424000000004</v>
      </c>
      <c r="K553" s="54"/>
      <c r="L553" s="39">
        <f t="shared" si="153"/>
        <v>-1.5007127086932421</v>
      </c>
      <c r="M553" s="39">
        <f t="shared" si="154"/>
        <v>2.1701664981232298</v>
      </c>
      <c r="N553" s="10"/>
      <c r="Q553" s="9"/>
      <c r="R553" s="56"/>
      <c r="S553" s="56"/>
      <c r="U553" s="9"/>
      <c r="W553" s="51"/>
      <c r="X553" s="51"/>
      <c r="Z553" s="51"/>
      <c r="AA553" s="51"/>
      <c r="AC553" s="51"/>
      <c r="AD553" s="51"/>
      <c r="AI553" s="52"/>
      <c r="AJ553" s="52"/>
      <c r="AK553" s="53"/>
      <c r="AL553" s="53"/>
      <c r="AM553" s="53"/>
      <c r="AN553" s="53"/>
      <c r="AO553" s="53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</row>
    <row r="554" spans="1:60" s="11" customFormat="1">
      <c r="A554" s="6"/>
      <c r="B554" s="6"/>
      <c r="C554" s="7"/>
      <c r="D554" s="32"/>
      <c r="E554" s="32"/>
      <c r="F554" s="32"/>
      <c r="G554" s="32"/>
      <c r="H554" s="32"/>
      <c r="I554" s="32"/>
      <c r="J554" s="32"/>
      <c r="K554" s="9"/>
      <c r="L554" s="9"/>
      <c r="M554" s="9"/>
      <c r="N554" s="9"/>
      <c r="O554" s="9"/>
      <c r="P554" s="9"/>
      <c r="Q554" s="9"/>
      <c r="R554" s="56"/>
      <c r="S554" s="56"/>
      <c r="U554" s="9"/>
    </row>
    <row r="555" spans="1:60" s="11" customFormat="1">
      <c r="A555" s="26">
        <v>79</v>
      </c>
      <c r="B555" s="31">
        <v>43797</v>
      </c>
      <c r="C555" s="26" t="s">
        <v>0</v>
      </c>
      <c r="D555" s="32">
        <v>1.0861707E-3</v>
      </c>
      <c r="E555" s="32">
        <v>9.8712000000000001E-3</v>
      </c>
      <c r="F555" s="32">
        <v>9.4982490999999999E-4</v>
      </c>
      <c r="G555" s="32">
        <v>1.9791616E-4</v>
      </c>
      <c r="H555" s="32"/>
      <c r="I555" s="66"/>
      <c r="J555" s="66"/>
      <c r="K555" s="9"/>
      <c r="L555" s="9"/>
      <c r="M555" s="9"/>
      <c r="N555" s="10"/>
      <c r="O555" s="9"/>
      <c r="P555" s="9"/>
      <c r="Q555" s="9"/>
      <c r="R555" s="64"/>
      <c r="S555" s="65"/>
      <c r="U555" s="9"/>
    </row>
    <row r="556" spans="1:60" s="11" customFormat="1">
      <c r="A556" s="26">
        <v>79</v>
      </c>
      <c r="B556" s="26"/>
      <c r="C556" s="7" t="s">
        <v>1</v>
      </c>
      <c r="D556" s="32">
        <v>4.9885884999999996</v>
      </c>
      <c r="E556" s="32">
        <v>43.759211999999998</v>
      </c>
      <c r="F556" s="32">
        <v>35.958284999999997</v>
      </c>
      <c r="G556" s="32">
        <v>8.0223873999999995</v>
      </c>
      <c r="H556" s="32"/>
      <c r="I556" s="66">
        <v>0.22310268</v>
      </c>
      <c r="J556" s="32">
        <v>8.7718630999999991</v>
      </c>
      <c r="K556" s="38"/>
      <c r="L556" s="39">
        <f>LN(I556)</f>
        <v>-1.5001231650653746</v>
      </c>
      <c r="M556" s="39">
        <f>LN(J556)</f>
        <v>2.1715492239587113</v>
      </c>
      <c r="N556" s="10"/>
      <c r="O556" s="40">
        <f t="array" ref="O556:P557">LINEST(L556:L560,M556:M560,TRUE,TRUE)</f>
        <v>0.50811129391650411</v>
      </c>
      <c r="P556" s="40">
        <v>-2.6035140751975514</v>
      </c>
      <c r="Q556" s="9"/>
      <c r="R556" s="41">
        <f>EXP(P556)*$R$4^O556</f>
        <v>0.21796276605898113</v>
      </c>
      <c r="S556" s="41">
        <f>R556*SQRT(P557^2+(LN($R$4))^2*O557^2+(O556/$R$4)^2*$S$4^2-2*LN($R$4)*AVERAGE(M556:M560)*O557^2)</f>
        <v>2.5378145936818745E-5</v>
      </c>
      <c r="U556" s="9"/>
      <c r="AL556" s="42"/>
      <c r="AM556" s="43"/>
      <c r="AN556" s="43"/>
      <c r="AO556" s="43"/>
      <c r="AQ556" s="44"/>
      <c r="AR556" s="45"/>
      <c r="AS556" s="45"/>
      <c r="AT556" s="45"/>
      <c r="AU556" s="45"/>
      <c r="AV556" s="45"/>
      <c r="AW556" s="45"/>
      <c r="AX556" s="45"/>
      <c r="AY556" s="45"/>
      <c r="AZ556" s="45"/>
    </row>
    <row r="557" spans="1:60" s="11" customFormat="1">
      <c r="A557" s="26">
        <v>79</v>
      </c>
      <c r="B557" s="26"/>
      <c r="C557" s="7" t="s">
        <v>2</v>
      </c>
      <c r="D557" s="32">
        <v>4.5629913999999996</v>
      </c>
      <c r="E557" s="32">
        <v>39.987499</v>
      </c>
      <c r="F557" s="32">
        <v>33.435623999999997</v>
      </c>
      <c r="G557" s="32">
        <v>7.4558691000000001</v>
      </c>
      <c r="H557" s="32"/>
      <c r="I557" s="66">
        <v>0.22299173999999999</v>
      </c>
      <c r="J557" s="32">
        <v>8.7634354000000005</v>
      </c>
      <c r="K557" s="38"/>
      <c r="L557" s="39">
        <f t="shared" ref="L557:L560" si="155">LN(I557)</f>
        <v>-1.5006205485667738</v>
      </c>
      <c r="M557" s="39">
        <f t="shared" ref="M557:M560" si="156">LN(J557)</f>
        <v>2.1705879970199282</v>
      </c>
      <c r="N557" s="10"/>
      <c r="O557" s="40">
        <v>1.4261251716581969E-3</v>
      </c>
      <c r="P557" s="40">
        <v>3.0934439343701251E-3</v>
      </c>
      <c r="Q557" s="9"/>
      <c r="R557" s="56"/>
      <c r="S557" s="56"/>
      <c r="U557" s="9"/>
      <c r="W557" s="43"/>
      <c r="Z557" s="43"/>
      <c r="AC557" s="43"/>
    </row>
    <row r="558" spans="1:60" s="11" customFormat="1">
      <c r="A558" s="26">
        <v>79</v>
      </c>
      <c r="B558" s="26"/>
      <c r="C558" s="7" t="s">
        <v>3</v>
      </c>
      <c r="D558" s="32">
        <v>4.0348280000000001</v>
      </c>
      <c r="E558" s="32">
        <v>35.315351999999997</v>
      </c>
      <c r="F558" s="32">
        <v>30.047114000000001</v>
      </c>
      <c r="G558" s="32">
        <v>6.6961491000000004</v>
      </c>
      <c r="H558" s="32"/>
      <c r="I558" s="66">
        <v>0.22285501999999999</v>
      </c>
      <c r="J558" s="32">
        <v>8.7526291000000001</v>
      </c>
      <c r="K558" s="38"/>
      <c r="L558" s="39">
        <f t="shared" si="155"/>
        <v>-1.5012338534802625</v>
      </c>
      <c r="M558" s="39">
        <f t="shared" si="156"/>
        <v>2.1693541238093106</v>
      </c>
      <c r="N558" s="10"/>
      <c r="O558" s="47">
        <f>ABS(O557/O556)</f>
        <v>2.8067181122184352E-3</v>
      </c>
      <c r="P558" s="47">
        <f>ABS(P557/P556)</f>
        <v>1.1881802229686039E-3</v>
      </c>
      <c r="Q558" s="9"/>
      <c r="R558" s="56"/>
      <c r="S558" s="56"/>
      <c r="U558" s="9"/>
      <c r="W558" s="48"/>
      <c r="X558" s="48"/>
      <c r="Z558" s="48"/>
      <c r="AA558" s="48"/>
      <c r="AC558" s="48"/>
      <c r="AD558" s="48"/>
      <c r="AK558" s="48"/>
      <c r="AL558" s="48"/>
      <c r="AP558" s="49"/>
      <c r="AY558" s="43"/>
      <c r="AZ558" s="43"/>
    </row>
    <row r="559" spans="1:60" s="11" customFormat="1">
      <c r="A559" s="26">
        <v>79</v>
      </c>
      <c r="B559" s="26"/>
      <c r="C559" s="7" t="s">
        <v>4</v>
      </c>
      <c r="D559" s="32">
        <v>3.2587942999999999</v>
      </c>
      <c r="E559" s="32">
        <v>28.475570000000001</v>
      </c>
      <c r="F559" s="32">
        <v>24.753346000000001</v>
      </c>
      <c r="G559" s="32">
        <v>5.5116880999999998</v>
      </c>
      <c r="H559" s="32"/>
      <c r="I559" s="66">
        <v>0.22266441000000001</v>
      </c>
      <c r="J559" s="32">
        <v>8.7380677999999996</v>
      </c>
      <c r="K559" s="38"/>
      <c r="L559" s="39">
        <f t="shared" si="155"/>
        <v>-1.5020895288954967</v>
      </c>
      <c r="M559" s="39">
        <f t="shared" si="156"/>
        <v>2.167689089711776</v>
      </c>
      <c r="N559" s="10"/>
      <c r="O559" s="50"/>
      <c r="P559" s="50"/>
      <c r="Q559" s="9"/>
      <c r="R559" s="56"/>
      <c r="S559" s="56"/>
      <c r="U559" s="9"/>
      <c r="W559" s="51"/>
      <c r="X559" s="51"/>
      <c r="Z559" s="51"/>
      <c r="AA559" s="51"/>
      <c r="AC559" s="51"/>
      <c r="AD559" s="51"/>
      <c r="AI559" s="52"/>
      <c r="AJ559" s="52"/>
      <c r="AK559" s="53"/>
      <c r="AL559" s="53"/>
      <c r="AM559" s="53"/>
      <c r="AN559" s="53"/>
      <c r="AO559" s="53"/>
    </row>
    <row r="560" spans="1:60" s="11" customFormat="1">
      <c r="A560" s="26">
        <v>79</v>
      </c>
      <c r="B560" s="26"/>
      <c r="C560" s="7" t="s">
        <v>5</v>
      </c>
      <c r="D560" s="32">
        <v>2.6181751000000002</v>
      </c>
      <c r="E560" s="32">
        <v>22.849266</v>
      </c>
      <c r="F560" s="32">
        <v>20.207802000000001</v>
      </c>
      <c r="G560" s="32">
        <v>4.4967205000000003</v>
      </c>
      <c r="H560" s="32"/>
      <c r="I560" s="66">
        <v>0.22252396999999999</v>
      </c>
      <c r="J560" s="32">
        <v>8.7271701999999998</v>
      </c>
      <c r="K560" s="54"/>
      <c r="L560" s="39">
        <f t="shared" si="155"/>
        <v>-1.5027204528412597</v>
      </c>
      <c r="M560" s="39">
        <f t="shared" si="156"/>
        <v>2.1664411706837918</v>
      </c>
      <c r="N560" s="10"/>
      <c r="Q560" s="9"/>
      <c r="R560" s="56"/>
      <c r="S560" s="56"/>
      <c r="U560" s="9"/>
      <c r="W560" s="51"/>
      <c r="X560" s="51"/>
      <c r="Z560" s="51"/>
      <c r="AA560" s="51"/>
      <c r="AC560" s="51"/>
      <c r="AD560" s="51"/>
      <c r="AI560" s="52"/>
      <c r="AJ560" s="52"/>
      <c r="AK560" s="53"/>
      <c r="AL560" s="53"/>
      <c r="AM560" s="53"/>
      <c r="AN560" s="53"/>
      <c r="AO560" s="53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</row>
    <row r="561" spans="1:60" s="11" customFormat="1">
      <c r="A561" s="6"/>
      <c r="B561" s="6"/>
      <c r="C561" s="7"/>
      <c r="D561" s="32"/>
      <c r="E561" s="32"/>
      <c r="F561" s="32"/>
      <c r="G561" s="32"/>
      <c r="H561" s="32"/>
      <c r="I561" s="32"/>
      <c r="J561" s="32"/>
      <c r="K561" s="9"/>
      <c r="L561" s="9"/>
      <c r="M561" s="9"/>
      <c r="N561" s="9"/>
      <c r="O561" s="9"/>
      <c r="P561" s="9"/>
      <c r="Q561" s="9"/>
      <c r="R561" s="56"/>
      <c r="S561" s="56"/>
      <c r="U561" s="9"/>
    </row>
    <row r="562" spans="1:60" s="11" customFormat="1">
      <c r="A562" s="26">
        <v>80</v>
      </c>
      <c r="B562" s="31">
        <v>43797</v>
      </c>
      <c r="C562" s="26" t="s">
        <v>0</v>
      </c>
      <c r="D562" s="32">
        <v>1.0861707E-3</v>
      </c>
      <c r="E562" s="32">
        <v>9.8712000000000001E-3</v>
      </c>
      <c r="F562" s="32">
        <v>9.4982490999999999E-4</v>
      </c>
      <c r="G562" s="32">
        <v>1.9791616E-4</v>
      </c>
      <c r="H562" s="32"/>
      <c r="I562" s="66"/>
      <c r="J562" s="66"/>
      <c r="K562" s="9"/>
      <c r="L562" s="9"/>
      <c r="M562" s="9"/>
      <c r="N562" s="10"/>
      <c r="O562" s="9"/>
      <c r="P562" s="9"/>
      <c r="Q562" s="9"/>
      <c r="R562" s="64"/>
      <c r="S562" s="65"/>
      <c r="U562" s="9"/>
    </row>
    <row r="563" spans="1:60" s="11" customFormat="1">
      <c r="A563" s="26">
        <v>80</v>
      </c>
      <c r="B563" s="26"/>
      <c r="C563" s="7" t="s">
        <v>1</v>
      </c>
      <c r="D563" s="32">
        <v>5.0662406000000004</v>
      </c>
      <c r="E563" s="32">
        <v>44.458047000000001</v>
      </c>
      <c r="F563" s="32">
        <v>36.212392999999999</v>
      </c>
      <c r="G563" s="32">
        <v>8.0806629000000001</v>
      </c>
      <c r="H563" s="32"/>
      <c r="I563" s="66">
        <v>0.22314639999999999</v>
      </c>
      <c r="J563" s="32">
        <v>8.7753560999999998</v>
      </c>
      <c r="K563" s="38"/>
      <c r="L563" s="39">
        <f>LN(I563)</f>
        <v>-1.4999272206831928</v>
      </c>
      <c r="M563" s="39">
        <f>LN(J563)</f>
        <v>2.1719473497251163</v>
      </c>
      <c r="N563" s="10"/>
      <c r="O563" s="40">
        <f t="array" ref="O563:P564">LINEST(L563:L567,M563:M567,TRUE,TRUE)</f>
        <v>0.5081209562758966</v>
      </c>
      <c r="P563" s="40">
        <v>-2.603536166829731</v>
      </c>
      <c r="Q563" s="9"/>
      <c r="R563" s="41">
        <f>EXP(P563)*$R$4^O563</f>
        <v>0.21796242766584728</v>
      </c>
      <c r="S563" s="41">
        <f>R563*SQRT(P564^2+(LN($R$4))^2*O564^2+(O563/$R$4)^2*$S$4^2-2*LN($R$4)*AVERAGE(M563:M567)*O564^2)</f>
        <v>3.9408658974900268E-5</v>
      </c>
      <c r="U563" s="9"/>
      <c r="AL563" s="42"/>
      <c r="AM563" s="43"/>
      <c r="AN563" s="43"/>
      <c r="AO563" s="43"/>
      <c r="AQ563" s="44"/>
      <c r="AR563" s="45"/>
      <c r="AS563" s="45"/>
      <c r="AT563" s="45"/>
      <c r="AU563" s="45"/>
      <c r="AV563" s="45"/>
      <c r="AW563" s="45"/>
      <c r="AX563" s="45"/>
      <c r="AY563" s="45"/>
      <c r="AZ563" s="45"/>
    </row>
    <row r="564" spans="1:60" s="11" customFormat="1">
      <c r="A564" s="26">
        <v>80</v>
      </c>
      <c r="B564" s="26"/>
      <c r="C564" s="7" t="s">
        <v>2</v>
      </c>
      <c r="D564" s="32">
        <v>4.5513823000000002</v>
      </c>
      <c r="E564" s="32">
        <v>39.884289000000003</v>
      </c>
      <c r="F564" s="32">
        <v>33.335251</v>
      </c>
      <c r="G564" s="32">
        <v>7.4333207000000003</v>
      </c>
      <c r="H564" s="32"/>
      <c r="I564" s="66">
        <v>0.22298680000000001</v>
      </c>
      <c r="J564" s="32">
        <v>8.7631180999999998</v>
      </c>
      <c r="K564" s="38"/>
      <c r="L564" s="39">
        <f t="shared" ref="L564:L567" si="157">LN(I564)</f>
        <v>-1.5006427020990947</v>
      </c>
      <c r="M564" s="39">
        <f t="shared" ref="M564:M567" si="158">LN(J564)</f>
        <v>2.170551789102606</v>
      </c>
      <c r="N564" s="10"/>
      <c r="O564" s="40">
        <v>3.4791453250279597E-3</v>
      </c>
      <c r="P564" s="40">
        <v>7.5469982791766003E-3</v>
      </c>
      <c r="Q564" s="9"/>
      <c r="R564" s="56"/>
      <c r="S564" s="56"/>
      <c r="U564" s="9"/>
      <c r="W564" s="43"/>
      <c r="Z564" s="43"/>
      <c r="AC564" s="43"/>
    </row>
    <row r="565" spans="1:60" s="11" customFormat="1">
      <c r="A565" s="26">
        <v>80</v>
      </c>
      <c r="B565" s="26"/>
      <c r="C565" s="7" t="s">
        <v>3</v>
      </c>
      <c r="D565" s="32">
        <v>3.9602810000000002</v>
      </c>
      <c r="E565" s="32">
        <v>34.657972999999998</v>
      </c>
      <c r="F565" s="32">
        <v>29.511576999999999</v>
      </c>
      <c r="G565" s="32">
        <v>6.5763628000000001</v>
      </c>
      <c r="H565" s="32"/>
      <c r="I565" s="66">
        <v>0.22284013</v>
      </c>
      <c r="J565" s="32">
        <v>8.7513939999999995</v>
      </c>
      <c r="K565" s="38"/>
      <c r="L565" s="39">
        <f t="shared" si="157"/>
        <v>-1.501300670451484</v>
      </c>
      <c r="M565" s="39">
        <f t="shared" si="158"/>
        <v>2.1692130019660643</v>
      </c>
      <c r="N565" s="10"/>
      <c r="O565" s="47">
        <f>ABS(O564/O563)</f>
        <v>6.8470809598706519E-3</v>
      </c>
      <c r="P565" s="47">
        <f>ABS(P564/P563)</f>
        <v>2.8987491609791674E-3</v>
      </c>
      <c r="Q565" s="9"/>
      <c r="R565" s="56"/>
      <c r="S565" s="56"/>
      <c r="U565" s="9"/>
      <c r="W565" s="48"/>
      <c r="X565" s="48"/>
      <c r="Z565" s="48"/>
      <c r="AA565" s="48"/>
      <c r="AC565" s="48"/>
      <c r="AD565" s="48"/>
      <c r="AK565" s="48"/>
      <c r="AL565" s="48"/>
      <c r="AP565" s="49"/>
      <c r="AY565" s="43"/>
      <c r="AZ565" s="43"/>
    </row>
    <row r="566" spans="1:60" s="11" customFormat="1">
      <c r="A566" s="26">
        <v>80</v>
      </c>
      <c r="B566" s="26"/>
      <c r="C566" s="7" t="s">
        <v>4</v>
      </c>
      <c r="D566" s="32">
        <v>3.2983606000000001</v>
      </c>
      <c r="E566" s="32">
        <v>28.826170000000001</v>
      </c>
      <c r="F566" s="32">
        <v>24.986795000000001</v>
      </c>
      <c r="G566" s="32">
        <v>5.5642345999999998</v>
      </c>
      <c r="H566" s="32"/>
      <c r="I566" s="66">
        <v>0.222687</v>
      </c>
      <c r="J566" s="32">
        <v>8.7395426</v>
      </c>
      <c r="K566" s="38"/>
      <c r="L566" s="39">
        <f t="shared" si="157"/>
        <v>-1.5019880809175084</v>
      </c>
      <c r="M566" s="39">
        <f t="shared" si="158"/>
        <v>2.1678578542018578</v>
      </c>
      <c r="N566" s="10"/>
      <c r="O566" s="50"/>
      <c r="P566" s="50"/>
      <c r="Q566" s="9"/>
      <c r="R566" s="56"/>
      <c r="S566" s="56"/>
      <c r="U566" s="9"/>
      <c r="W566" s="51"/>
      <c r="X566" s="51"/>
      <c r="Z566" s="51"/>
      <c r="AA566" s="51"/>
      <c r="AC566" s="51"/>
      <c r="AD566" s="51"/>
      <c r="AI566" s="52"/>
      <c r="AJ566" s="52"/>
      <c r="AK566" s="53"/>
      <c r="AL566" s="53"/>
      <c r="AM566" s="53"/>
      <c r="AN566" s="53"/>
      <c r="AO566" s="53"/>
    </row>
    <row r="567" spans="1:60" s="11" customFormat="1">
      <c r="A567" s="26">
        <v>80</v>
      </c>
      <c r="B567" s="26"/>
      <c r="C567" s="7" t="s">
        <v>5</v>
      </c>
      <c r="D567" s="32">
        <v>2.5715170000000001</v>
      </c>
      <c r="E567" s="32">
        <v>22.442874</v>
      </c>
      <c r="F567" s="32">
        <v>19.837223999999999</v>
      </c>
      <c r="G567" s="32">
        <v>4.4142688999999997</v>
      </c>
      <c r="H567" s="32"/>
      <c r="I567" s="66">
        <v>0.22252452</v>
      </c>
      <c r="J567" s="32">
        <v>8.7274899000000001</v>
      </c>
      <c r="K567" s="54"/>
      <c r="L567" s="39">
        <f t="shared" si="157"/>
        <v>-1.5027179812004727</v>
      </c>
      <c r="M567" s="39">
        <f t="shared" si="158"/>
        <v>2.1664778027348546</v>
      </c>
      <c r="N567" s="10"/>
      <c r="Q567" s="9"/>
      <c r="R567" s="56"/>
      <c r="S567" s="56"/>
      <c r="U567" s="9"/>
      <c r="W567" s="51"/>
      <c r="X567" s="51"/>
      <c r="Z567" s="51"/>
      <c r="AA567" s="51"/>
      <c r="AC567" s="51"/>
      <c r="AD567" s="51"/>
      <c r="AI567" s="52"/>
      <c r="AJ567" s="52"/>
      <c r="AK567" s="53"/>
      <c r="AL567" s="53"/>
      <c r="AM567" s="53"/>
      <c r="AN567" s="53"/>
      <c r="AO567" s="53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</row>
    <row r="568" spans="1:60" s="11" customFormat="1">
      <c r="A568" s="6"/>
      <c r="B568" s="6"/>
      <c r="C568" s="7"/>
      <c r="D568" s="32"/>
      <c r="E568" s="32"/>
      <c r="F568" s="32"/>
      <c r="G568" s="32"/>
      <c r="H568" s="32"/>
      <c r="I568" s="32"/>
      <c r="J568" s="32"/>
      <c r="K568" s="9"/>
      <c r="L568" s="9"/>
      <c r="M568" s="9"/>
      <c r="N568" s="9"/>
      <c r="O568" s="9"/>
      <c r="P568" s="9"/>
      <c r="Q568" s="9"/>
      <c r="R568" s="56"/>
      <c r="S568" s="56"/>
      <c r="U568" s="9"/>
    </row>
    <row r="569" spans="1:60" s="11" customFormat="1">
      <c r="A569" s="26">
        <v>81</v>
      </c>
      <c r="B569" s="31">
        <v>43797</v>
      </c>
      <c r="C569" s="26" t="s">
        <v>0</v>
      </c>
      <c r="D569" s="32">
        <v>1.1542776E-3</v>
      </c>
      <c r="E569" s="32">
        <v>9.7473582000000003E-3</v>
      </c>
      <c r="F569" s="32">
        <v>9.4982490999999999E-4</v>
      </c>
      <c r="G569" s="32">
        <v>1.9791616E-4</v>
      </c>
      <c r="H569" s="32"/>
      <c r="I569" s="66"/>
      <c r="J569" s="66"/>
      <c r="K569" s="9"/>
      <c r="L569" s="9"/>
      <c r="M569" s="9"/>
      <c r="N569" s="10"/>
      <c r="O569" s="9"/>
      <c r="P569" s="9"/>
      <c r="Q569" s="9"/>
      <c r="R569" s="64"/>
      <c r="S569" s="65"/>
      <c r="U569" s="9"/>
    </row>
    <row r="570" spans="1:60" s="11" customFormat="1">
      <c r="A570" s="26">
        <v>81</v>
      </c>
      <c r="B570" s="26"/>
      <c r="C570" s="7" t="s">
        <v>1</v>
      </c>
      <c r="D570" s="32">
        <v>5.0224358000000002</v>
      </c>
      <c r="E570" s="32">
        <v>44.076006999999997</v>
      </c>
      <c r="F570" s="32">
        <v>35.788437999999999</v>
      </c>
      <c r="G570" s="32">
        <v>7.9863838999999999</v>
      </c>
      <c r="H570" s="32"/>
      <c r="I570" s="32">
        <v>0.22315546999999999</v>
      </c>
      <c r="J570" s="32">
        <v>8.7758217999999992</v>
      </c>
      <c r="K570" s="38"/>
      <c r="L570" s="39">
        <f>LN(I570)</f>
        <v>-1.4998865755476425</v>
      </c>
      <c r="M570" s="39">
        <f>LN(J570)</f>
        <v>2.1720004173884675</v>
      </c>
      <c r="N570" s="10"/>
      <c r="O570" s="40">
        <f t="array" ref="O570:P571">LINEST(L570:L574,M570:M574,TRUE,TRUE)</f>
        <v>0.51561833017907444</v>
      </c>
      <c r="P570" s="40">
        <v>-2.6198058200097378</v>
      </c>
      <c r="Q570" s="9"/>
      <c r="R570" s="41">
        <f>EXP(P570)*$R$4^O570</f>
        <v>0.21788994101446568</v>
      </c>
      <c r="S570" s="41">
        <f>R570*SQRT(P571^2+(LN($R$4))^2*O571^2+(O570/$R$4)^2*$S$4^2-2*LN($R$4)*AVERAGE(M570:M574)*O571^2)</f>
        <v>3.501548097002769E-5</v>
      </c>
      <c r="U570" s="9"/>
      <c r="AL570" s="42"/>
      <c r="AM570" s="43"/>
      <c r="AN570" s="43"/>
      <c r="AO570" s="43"/>
      <c r="AQ570" s="44"/>
      <c r="AR570" s="45"/>
      <c r="AS570" s="45"/>
      <c r="AT570" s="45"/>
      <c r="AU570" s="45"/>
      <c r="AV570" s="45"/>
      <c r="AW570" s="45"/>
      <c r="AX570" s="45"/>
      <c r="AY570" s="45"/>
      <c r="AZ570" s="45"/>
    </row>
    <row r="571" spans="1:60" s="11" customFormat="1">
      <c r="A571" s="26">
        <v>81</v>
      </c>
      <c r="B571" s="26"/>
      <c r="C571" s="7" t="s">
        <v>2</v>
      </c>
      <c r="D571" s="32">
        <v>4.6847966999999997</v>
      </c>
      <c r="E571" s="32">
        <v>41.074415000000002</v>
      </c>
      <c r="F571" s="32">
        <v>34.002473999999999</v>
      </c>
      <c r="G571" s="32">
        <v>7.5841636000000001</v>
      </c>
      <c r="H571" s="32"/>
      <c r="I571" s="32">
        <v>0.22304745000000001</v>
      </c>
      <c r="J571" s="32">
        <v>8.7675982999999995</v>
      </c>
      <c r="K571" s="38"/>
      <c r="L571" s="39">
        <f t="shared" ref="L571:L574" si="159">LN(I571)</f>
        <v>-1.5003707498874708</v>
      </c>
      <c r="M571" s="39">
        <f t="shared" ref="M571:M574" si="160">LN(J571)</f>
        <v>2.1710629148313338</v>
      </c>
      <c r="N571" s="10"/>
      <c r="O571" s="40">
        <v>2.8678257857766292E-3</v>
      </c>
      <c r="P571" s="40">
        <v>6.2217714375629885E-3</v>
      </c>
      <c r="Q571" s="9"/>
      <c r="R571" s="56"/>
      <c r="S571" s="56"/>
      <c r="U571" s="9"/>
      <c r="W571" s="43"/>
      <c r="Z571" s="43"/>
      <c r="AC571" s="43"/>
    </row>
    <row r="572" spans="1:60" s="11" customFormat="1">
      <c r="A572" s="26">
        <v>81</v>
      </c>
      <c r="B572" s="26"/>
      <c r="C572" s="7" t="s">
        <v>3</v>
      </c>
      <c r="D572" s="32">
        <v>3.9926094000000001</v>
      </c>
      <c r="E572" s="32">
        <v>34.949630999999997</v>
      </c>
      <c r="F572" s="32">
        <v>29.640056000000001</v>
      </c>
      <c r="G572" s="32">
        <v>6.6057877999999999</v>
      </c>
      <c r="H572" s="32"/>
      <c r="I572" s="32">
        <v>0.22286694000000001</v>
      </c>
      <c r="J572" s="32">
        <v>8.7535799999999995</v>
      </c>
      <c r="K572" s="38"/>
      <c r="L572" s="39">
        <f t="shared" si="159"/>
        <v>-1.5011803672216861</v>
      </c>
      <c r="M572" s="39">
        <f t="shared" si="160"/>
        <v>2.1694627595505498</v>
      </c>
      <c r="N572" s="10"/>
      <c r="O572" s="47">
        <f>ABS(O571/O570)</f>
        <v>5.5619158938368853E-3</v>
      </c>
      <c r="P572" s="47">
        <f>ABS(P571/P570)</f>
        <v>2.3748979371073626E-3</v>
      </c>
      <c r="Q572" s="9"/>
      <c r="R572" s="56"/>
      <c r="S572" s="56"/>
      <c r="U572" s="9"/>
      <c r="W572" s="48"/>
      <c r="X572" s="48"/>
      <c r="Z572" s="48"/>
      <c r="AA572" s="48"/>
      <c r="AC572" s="48"/>
      <c r="AD572" s="48"/>
      <c r="AK572" s="48"/>
      <c r="AL572" s="48"/>
      <c r="AP572" s="49"/>
      <c r="AY572" s="43"/>
      <c r="AZ572" s="43"/>
    </row>
    <row r="573" spans="1:60" s="11" customFormat="1">
      <c r="A573" s="26">
        <v>81</v>
      </c>
      <c r="B573" s="26"/>
      <c r="C573" s="7" t="s">
        <v>4</v>
      </c>
      <c r="D573" s="32">
        <v>3.3132679999999999</v>
      </c>
      <c r="E573" s="32">
        <v>28.963495000000002</v>
      </c>
      <c r="F573" s="32">
        <v>25.035509999999999</v>
      </c>
      <c r="G573" s="32">
        <v>5.5756721999999996</v>
      </c>
      <c r="H573" s="32"/>
      <c r="I573" s="32">
        <v>0.22271052999999999</v>
      </c>
      <c r="J573" s="32">
        <v>8.7416687</v>
      </c>
      <c r="K573" s="38"/>
      <c r="L573" s="39">
        <f t="shared" si="159"/>
        <v>-1.5018824224958198</v>
      </c>
      <c r="M573" s="39">
        <f t="shared" si="160"/>
        <v>2.1681010982167028</v>
      </c>
      <c r="N573" s="10"/>
      <c r="O573" s="50"/>
      <c r="P573" s="50"/>
      <c r="Q573" s="9"/>
      <c r="R573" s="56"/>
      <c r="S573" s="56"/>
      <c r="U573" s="9"/>
      <c r="W573" s="51"/>
      <c r="X573" s="51"/>
      <c r="Z573" s="51"/>
      <c r="AA573" s="51"/>
      <c r="AC573" s="51"/>
      <c r="AD573" s="51"/>
      <c r="AI573" s="52"/>
      <c r="AJ573" s="52"/>
      <c r="AK573" s="53"/>
      <c r="AL573" s="53"/>
      <c r="AM573" s="53"/>
      <c r="AN573" s="53"/>
      <c r="AO573" s="53"/>
    </row>
    <row r="574" spans="1:60" s="11" customFormat="1">
      <c r="A574" s="26">
        <v>81</v>
      </c>
      <c r="B574" s="26"/>
      <c r="C574" s="7" t="s">
        <v>5</v>
      </c>
      <c r="D574" s="32">
        <v>2.5677729999999999</v>
      </c>
      <c r="E574" s="32">
        <v>22.419902</v>
      </c>
      <c r="F574" s="32">
        <v>19.746157</v>
      </c>
      <c r="G574" s="32">
        <v>4.3948733999999998</v>
      </c>
      <c r="H574" s="32"/>
      <c r="I574" s="32">
        <v>0.22256854000000001</v>
      </c>
      <c r="J574" s="32">
        <v>8.7312592000000002</v>
      </c>
      <c r="K574" s="54"/>
      <c r="L574" s="39">
        <f t="shared" si="159"/>
        <v>-1.5025201798681243</v>
      </c>
      <c r="M574" s="39">
        <f t="shared" si="160"/>
        <v>2.1669095977090507</v>
      </c>
      <c r="N574" s="10"/>
      <c r="Q574" s="9"/>
      <c r="R574" s="56"/>
      <c r="S574" s="56"/>
      <c r="U574" s="9"/>
      <c r="W574" s="51"/>
      <c r="X574" s="51"/>
      <c r="Z574" s="51"/>
      <c r="AA574" s="51"/>
      <c r="AC574" s="51"/>
      <c r="AD574" s="51"/>
      <c r="AI574" s="52"/>
      <c r="AJ574" s="52"/>
      <c r="AK574" s="53"/>
      <c r="AL574" s="53"/>
      <c r="AM574" s="53"/>
      <c r="AN574" s="53"/>
      <c r="AO574" s="53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</row>
    <row r="575" spans="1:60" s="11" customFormat="1">
      <c r="A575" s="6"/>
      <c r="B575" s="6"/>
      <c r="C575" s="7"/>
      <c r="D575" s="32"/>
      <c r="E575" s="32"/>
      <c r="F575" s="32"/>
      <c r="G575" s="32"/>
      <c r="H575" s="32"/>
      <c r="I575" s="32"/>
      <c r="J575" s="32"/>
      <c r="K575" s="9"/>
      <c r="L575" s="9"/>
      <c r="M575" s="9"/>
      <c r="N575" s="9"/>
      <c r="O575" s="9"/>
      <c r="P575" s="9"/>
      <c r="Q575" s="9"/>
      <c r="R575" s="56"/>
      <c r="S575" s="56"/>
      <c r="U575" s="9"/>
    </row>
    <row r="576" spans="1:60" s="11" customFormat="1">
      <c r="A576" s="26">
        <v>82</v>
      </c>
      <c r="B576" s="31">
        <v>43797</v>
      </c>
      <c r="C576" s="26" t="s">
        <v>0</v>
      </c>
      <c r="D576" s="32">
        <v>1.1542776E-3</v>
      </c>
      <c r="E576" s="32">
        <v>9.7473582000000003E-3</v>
      </c>
      <c r="F576" s="32">
        <v>9.4982490999999999E-4</v>
      </c>
      <c r="G576" s="32">
        <v>1.9791616E-4</v>
      </c>
      <c r="H576" s="32"/>
      <c r="I576" s="66"/>
      <c r="J576" s="66"/>
      <c r="K576" s="9"/>
      <c r="L576" s="9"/>
      <c r="M576" s="9"/>
      <c r="N576" s="10"/>
      <c r="O576" s="9"/>
      <c r="P576" s="9"/>
      <c r="Q576" s="9"/>
      <c r="R576" s="64"/>
      <c r="S576" s="65"/>
      <c r="U576" s="9"/>
    </row>
    <row r="577" spans="1:60" s="11" customFormat="1">
      <c r="A577" s="26">
        <v>82</v>
      </c>
      <c r="B577" s="26"/>
      <c r="C577" s="7" t="s">
        <v>1</v>
      </c>
      <c r="D577" s="32">
        <v>4.9513771999999996</v>
      </c>
      <c r="E577" s="32">
        <v>43.459989</v>
      </c>
      <c r="F577" s="32">
        <v>35.084577000000003</v>
      </c>
      <c r="G577" s="32">
        <v>7.8300618999999996</v>
      </c>
      <c r="H577" s="32"/>
      <c r="I577" s="32">
        <v>0.22317679000000001</v>
      </c>
      <c r="J577" s="32">
        <v>8.7773535999999996</v>
      </c>
      <c r="K577" s="38"/>
      <c r="L577" s="39">
        <f>LN(I577)</f>
        <v>-1.4997910413372486</v>
      </c>
      <c r="M577" s="39">
        <f>LN(J577)</f>
        <v>2.1721749499125247</v>
      </c>
      <c r="N577" s="10"/>
      <c r="O577" s="40">
        <f t="array" ref="O577:P578">LINEST(L577:L581,M577:M581,TRUE,TRUE)</f>
        <v>0.51378045817380258</v>
      </c>
      <c r="P577" s="40">
        <v>-2.6158142742513188</v>
      </c>
      <c r="Q577" s="9"/>
      <c r="R577" s="41">
        <f>EXP(P577)*$R$4^O577</f>
        <v>0.217908421973177</v>
      </c>
      <c r="S577" s="41">
        <f>R577*SQRT(P578^2+(LN($R$4))^2*O578^2+(O577/$R$4)^2*$S$4^2-2*LN($R$4)*AVERAGE(M577:M581)*O578^2)</f>
        <v>2.5686379135664389E-5</v>
      </c>
      <c r="U577" s="9"/>
      <c r="AL577" s="42"/>
      <c r="AM577" s="43"/>
      <c r="AN577" s="43"/>
      <c r="AO577" s="43"/>
      <c r="AQ577" s="44"/>
      <c r="AR577" s="45"/>
      <c r="AS577" s="45"/>
      <c r="AT577" s="45"/>
      <c r="AU577" s="45"/>
      <c r="AV577" s="45"/>
      <c r="AW577" s="45"/>
      <c r="AX577" s="45"/>
      <c r="AY577" s="45"/>
      <c r="AZ577" s="45"/>
    </row>
    <row r="578" spans="1:60" s="11" customFormat="1">
      <c r="A578" s="26">
        <v>82</v>
      </c>
      <c r="B578" s="26"/>
      <c r="C578" s="7" t="s">
        <v>2</v>
      </c>
      <c r="D578" s="32">
        <v>4.4644022999999997</v>
      </c>
      <c r="E578" s="32">
        <v>39.136812999999997</v>
      </c>
      <c r="F578" s="32">
        <v>32.464736000000002</v>
      </c>
      <c r="G578" s="32">
        <v>7.2406701</v>
      </c>
      <c r="H578" s="32"/>
      <c r="I578" s="32">
        <v>0.22303191999999999</v>
      </c>
      <c r="J578" s="32">
        <v>8.7664202000000007</v>
      </c>
      <c r="K578" s="38"/>
      <c r="L578" s="39">
        <f t="shared" ref="L578:L581" si="161">LN(I578)</f>
        <v>-1.5004403787519764</v>
      </c>
      <c r="M578" s="39">
        <f t="shared" ref="M578:M581" si="162">LN(J578)</f>
        <v>2.1709285360519606</v>
      </c>
      <c r="N578" s="10"/>
      <c r="O578" s="40">
        <v>1.4277285279158266E-3</v>
      </c>
      <c r="P578" s="40">
        <v>3.0978235305387791E-3</v>
      </c>
      <c r="Q578" s="9"/>
      <c r="R578" s="56"/>
      <c r="S578" s="56"/>
      <c r="U578" s="9"/>
      <c r="W578" s="43"/>
      <c r="Z578" s="43"/>
      <c r="AC578" s="43"/>
    </row>
    <row r="579" spans="1:60" s="11" customFormat="1">
      <c r="A579" s="26">
        <v>82</v>
      </c>
      <c r="B579" s="26"/>
      <c r="C579" s="7" t="s">
        <v>3</v>
      </c>
      <c r="D579" s="32">
        <v>4.0240369999999999</v>
      </c>
      <c r="E579" s="32">
        <v>35.239556999999998</v>
      </c>
      <c r="F579" s="32">
        <v>29.719812999999998</v>
      </c>
      <c r="G579" s="32">
        <v>6.6249760000000002</v>
      </c>
      <c r="H579" s="32"/>
      <c r="I579" s="32">
        <v>0.22291449999999999</v>
      </c>
      <c r="J579" s="32">
        <v>8.7572661000000007</v>
      </c>
      <c r="K579" s="38"/>
      <c r="L579" s="39">
        <f t="shared" si="161"/>
        <v>-1.5009669891134345</v>
      </c>
      <c r="M579" s="39">
        <f t="shared" si="162"/>
        <v>2.1698837671972848</v>
      </c>
      <c r="N579" s="10"/>
      <c r="O579" s="47">
        <f>ABS(O578/O577)</f>
        <v>2.7788688830061577E-3</v>
      </c>
      <c r="P579" s="47">
        <f>ABS(P578/P577)</f>
        <v>1.1842673851244342E-3</v>
      </c>
      <c r="Q579" s="9"/>
      <c r="R579" s="56"/>
      <c r="S579" s="56"/>
      <c r="U579" s="9"/>
      <c r="W579" s="48"/>
      <c r="X579" s="48"/>
      <c r="Z579" s="48"/>
      <c r="AA579" s="48"/>
      <c r="AC579" s="48"/>
      <c r="AD579" s="48"/>
      <c r="AK579" s="48"/>
      <c r="AL579" s="48"/>
      <c r="AP579" s="49"/>
      <c r="AY579" s="43"/>
      <c r="AZ579" s="43"/>
    </row>
    <row r="580" spans="1:60" s="11" customFormat="1">
      <c r="A580" s="26">
        <v>82</v>
      </c>
      <c r="B580" s="26"/>
      <c r="C580" s="7" t="s">
        <v>4</v>
      </c>
      <c r="D580" s="32">
        <v>3.3274463000000001</v>
      </c>
      <c r="E580" s="32">
        <v>29.098434999999998</v>
      </c>
      <c r="F580" s="32">
        <v>25.042876</v>
      </c>
      <c r="G580" s="32">
        <v>5.5783981000000002</v>
      </c>
      <c r="H580" s="32"/>
      <c r="I580" s="32">
        <v>0.22275386</v>
      </c>
      <c r="J580" s="32">
        <v>8.7449718000000001</v>
      </c>
      <c r="K580" s="38"/>
      <c r="L580" s="39">
        <f t="shared" si="161"/>
        <v>-1.5016878839373655</v>
      </c>
      <c r="M580" s="39">
        <f t="shared" si="162"/>
        <v>2.1684788837655375</v>
      </c>
      <c r="N580" s="10"/>
      <c r="O580" s="50"/>
      <c r="P580" s="50"/>
      <c r="Q580" s="9"/>
      <c r="R580" s="56"/>
      <c r="S580" s="56"/>
      <c r="U580" s="9"/>
      <c r="W580" s="51"/>
      <c r="X580" s="51"/>
      <c r="Z580" s="51"/>
      <c r="AA580" s="51"/>
      <c r="AC580" s="51"/>
      <c r="AD580" s="51"/>
      <c r="AI580" s="52"/>
      <c r="AJ580" s="52"/>
      <c r="AK580" s="53"/>
      <c r="AL580" s="53"/>
      <c r="AM580" s="53"/>
      <c r="AN580" s="53"/>
      <c r="AO580" s="53"/>
    </row>
    <row r="581" spans="1:60" s="11" customFormat="1">
      <c r="A581" s="26">
        <v>82</v>
      </c>
      <c r="B581" s="26"/>
      <c r="C581" s="7" t="s">
        <v>5</v>
      </c>
      <c r="D581" s="32">
        <v>2.6800837</v>
      </c>
      <c r="E581" s="32">
        <v>23.409973000000001</v>
      </c>
      <c r="F581" s="32">
        <v>20.513290000000001</v>
      </c>
      <c r="G581" s="32">
        <v>4.5666466000000003</v>
      </c>
      <c r="H581" s="32"/>
      <c r="I581" s="32">
        <v>0.22261891</v>
      </c>
      <c r="J581" s="32">
        <v>8.7347900999999997</v>
      </c>
      <c r="K581" s="54"/>
      <c r="L581" s="39">
        <f t="shared" si="161"/>
        <v>-1.502293893164782</v>
      </c>
      <c r="M581" s="39">
        <f t="shared" si="162"/>
        <v>2.1673139135319883</v>
      </c>
      <c r="N581" s="10"/>
      <c r="Q581" s="9"/>
      <c r="R581" s="56"/>
      <c r="S581" s="56"/>
      <c r="U581" s="9"/>
      <c r="W581" s="51"/>
      <c r="X581" s="51"/>
      <c r="Z581" s="51"/>
      <c r="AA581" s="51"/>
      <c r="AC581" s="51"/>
      <c r="AD581" s="51"/>
      <c r="AI581" s="52"/>
      <c r="AJ581" s="52"/>
      <c r="AK581" s="53"/>
      <c r="AL581" s="53"/>
      <c r="AM581" s="53"/>
      <c r="AN581" s="53"/>
      <c r="AO581" s="53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</row>
    <row r="582" spans="1:60" s="11" customFormat="1">
      <c r="A582" s="6"/>
      <c r="B582" s="6"/>
      <c r="C582" s="7"/>
      <c r="D582" s="32"/>
      <c r="E582" s="32"/>
      <c r="F582" s="32"/>
      <c r="G582" s="32"/>
      <c r="H582" s="32"/>
      <c r="I582" s="32"/>
      <c r="J582" s="32"/>
      <c r="K582" s="9"/>
      <c r="L582" s="9"/>
      <c r="M582" s="9"/>
      <c r="N582" s="9"/>
      <c r="O582" s="9"/>
      <c r="P582" s="9"/>
      <c r="Q582" s="9"/>
      <c r="R582" s="56"/>
      <c r="S582" s="56"/>
      <c r="U582" s="9"/>
    </row>
    <row r="583" spans="1:60" s="11" customFormat="1">
      <c r="A583" s="26">
        <v>83</v>
      </c>
      <c r="B583" s="31">
        <v>43797</v>
      </c>
      <c r="C583" s="26" t="s">
        <v>0</v>
      </c>
      <c r="D583" s="32">
        <v>1.1542776E-3</v>
      </c>
      <c r="E583" s="32">
        <v>9.7473582000000003E-3</v>
      </c>
      <c r="F583" s="32">
        <v>9.4982490999999999E-4</v>
      </c>
      <c r="G583" s="32">
        <v>1.9791616E-4</v>
      </c>
      <c r="H583" s="32"/>
      <c r="I583" s="66"/>
      <c r="J583" s="66"/>
      <c r="K583" s="9"/>
      <c r="L583" s="9"/>
      <c r="M583" s="9"/>
      <c r="N583" s="10"/>
      <c r="O583" s="9"/>
      <c r="P583" s="9"/>
      <c r="Q583" s="9"/>
      <c r="R583" s="64"/>
      <c r="S583" s="65"/>
      <c r="U583" s="9"/>
    </row>
    <row r="584" spans="1:60" s="11" customFormat="1">
      <c r="A584" s="26">
        <v>83</v>
      </c>
      <c r="B584" s="26"/>
      <c r="C584" s="7" t="s">
        <v>1</v>
      </c>
      <c r="D584" s="32">
        <v>4.9227676000000002</v>
      </c>
      <c r="E584" s="32">
        <v>43.210757000000001</v>
      </c>
      <c r="F584" s="32">
        <v>34.770414000000002</v>
      </c>
      <c r="G584" s="32">
        <v>7.7601163</v>
      </c>
      <c r="H584" s="32"/>
      <c r="I584" s="32">
        <v>0.22318163999999999</v>
      </c>
      <c r="J584" s="32">
        <v>8.7777378000000006</v>
      </c>
      <c r="K584" s="38"/>
      <c r="L584" s="39">
        <f>LN(I584)</f>
        <v>-1.4997693099228775</v>
      </c>
      <c r="M584" s="39">
        <f>LN(J584)</f>
        <v>2.1722187206900512</v>
      </c>
      <c r="N584" s="10"/>
      <c r="O584" s="40">
        <f t="array" ref="O584:P585">LINEST(L584:L588,M584:M588,TRUE,TRUE)</f>
        <v>0.51657051677597732</v>
      </c>
      <c r="P584" s="40">
        <v>-2.621868199962881</v>
      </c>
      <c r="Q584" s="9"/>
      <c r="R584" s="41">
        <f>EXP(P584)*$R$4^O584</f>
        <v>0.21788158857823253</v>
      </c>
      <c r="S584" s="41">
        <f>R584*SQRT(P585^2+(LN($R$4))^2*O585^2+(O584/$R$4)^2*$S$4^2-2*LN($R$4)*AVERAGE(M584:M588)*O585^2)</f>
        <v>4.7261226785913969E-5</v>
      </c>
      <c r="U584" s="9"/>
      <c r="AL584" s="42"/>
      <c r="AM584" s="43"/>
      <c r="AN584" s="43"/>
      <c r="AO584" s="43"/>
      <c r="AQ584" s="44"/>
      <c r="AR584" s="45"/>
      <c r="AS584" s="45"/>
      <c r="AT584" s="45"/>
      <c r="AU584" s="45"/>
      <c r="AV584" s="45"/>
      <c r="AW584" s="45"/>
      <c r="AX584" s="45"/>
      <c r="AY584" s="45"/>
      <c r="AZ584" s="45"/>
    </row>
    <row r="585" spans="1:60" s="11" customFormat="1">
      <c r="A585" s="26">
        <v>83</v>
      </c>
      <c r="B585" s="26"/>
      <c r="C585" s="7" t="s">
        <v>2</v>
      </c>
      <c r="D585" s="32">
        <v>4.5042274999999998</v>
      </c>
      <c r="E585" s="32">
        <v>39.490734000000003</v>
      </c>
      <c r="F585" s="32">
        <v>32.631901999999997</v>
      </c>
      <c r="G585" s="32">
        <v>7.2784655999999996</v>
      </c>
      <c r="H585" s="32"/>
      <c r="I585" s="32">
        <v>0.22304752999999999</v>
      </c>
      <c r="J585" s="32">
        <v>8.7674815000000006</v>
      </c>
      <c r="K585" s="38"/>
      <c r="L585" s="39">
        <f t="shared" ref="L585:L588" si="163">LN(I585)</f>
        <v>-1.5003703912194579</v>
      </c>
      <c r="M585" s="39">
        <f t="shared" ref="M585:M588" si="164">LN(J585)</f>
        <v>2.1710495929643869</v>
      </c>
      <c r="N585" s="10"/>
      <c r="O585" s="40">
        <v>4.3591371561764172E-3</v>
      </c>
      <c r="P585" s="40">
        <v>9.4583724275890332E-3</v>
      </c>
      <c r="Q585" s="9"/>
      <c r="R585" s="56"/>
      <c r="S585" s="56"/>
      <c r="U585" s="9"/>
      <c r="W585" s="43"/>
      <c r="Z585" s="43"/>
      <c r="AC585" s="43"/>
    </row>
    <row r="586" spans="1:60" s="11" customFormat="1">
      <c r="A586" s="26">
        <v>83</v>
      </c>
      <c r="B586" s="26"/>
      <c r="C586" s="7" t="s">
        <v>3</v>
      </c>
      <c r="D586" s="32">
        <v>4.0558781000000002</v>
      </c>
      <c r="E586" s="32">
        <v>35.521939000000003</v>
      </c>
      <c r="F586" s="32">
        <v>29.869864</v>
      </c>
      <c r="G586" s="32">
        <v>6.6587569999999996</v>
      </c>
      <c r="H586" s="32"/>
      <c r="I586" s="32">
        <v>0.22292559000000001</v>
      </c>
      <c r="J586" s="32">
        <v>8.7581401999999997</v>
      </c>
      <c r="K586" s="38"/>
      <c r="L586" s="39">
        <f t="shared" si="163"/>
        <v>-1.5009172403346638</v>
      </c>
      <c r="M586" s="39">
        <f t="shared" si="164"/>
        <v>2.1699835764721316</v>
      </c>
      <c r="N586" s="10"/>
      <c r="O586" s="47">
        <f>ABS(O585/O584)</f>
        <v>8.4386100534399201E-3</v>
      </c>
      <c r="P586" s="47">
        <f>ABS(P585/P584)</f>
        <v>3.6074934764924261E-3</v>
      </c>
      <c r="Q586" s="9"/>
      <c r="R586" s="56"/>
      <c r="S586" s="56"/>
      <c r="U586" s="9"/>
      <c r="W586" s="48"/>
      <c r="X586" s="48"/>
      <c r="Z586" s="48"/>
      <c r="AA586" s="48"/>
      <c r="AC586" s="48"/>
      <c r="AD586" s="48"/>
      <c r="AK586" s="48"/>
      <c r="AL586" s="48"/>
      <c r="AP586" s="49"/>
      <c r="AY586" s="43"/>
      <c r="AZ586" s="43"/>
    </row>
    <row r="587" spans="1:60" s="11" customFormat="1">
      <c r="A587" s="26">
        <v>83</v>
      </c>
      <c r="B587" s="26"/>
      <c r="C587" s="7" t="s">
        <v>4</v>
      </c>
      <c r="D587" s="32">
        <v>3.4115467000000002</v>
      </c>
      <c r="E587" s="32">
        <v>29.834282999999999</v>
      </c>
      <c r="F587" s="32">
        <v>25.632088</v>
      </c>
      <c r="G587" s="32">
        <v>5.7097775000000004</v>
      </c>
      <c r="H587" s="32"/>
      <c r="I587" s="32">
        <v>0.22275891</v>
      </c>
      <c r="J587" s="32">
        <v>8.7450870999999992</v>
      </c>
      <c r="K587" s="38"/>
      <c r="L587" s="39">
        <f t="shared" si="163"/>
        <v>-1.501665213431197</v>
      </c>
      <c r="M587" s="39">
        <f t="shared" si="164"/>
        <v>2.1684920683980948</v>
      </c>
      <c r="N587" s="10"/>
      <c r="O587" s="50"/>
      <c r="P587" s="50"/>
      <c r="Q587" s="9"/>
      <c r="R587" s="56"/>
      <c r="S587" s="56"/>
      <c r="U587" s="9"/>
      <c r="W587" s="51"/>
      <c r="X587" s="51"/>
      <c r="Z587" s="51"/>
      <c r="AA587" s="51"/>
      <c r="AC587" s="51"/>
      <c r="AD587" s="51"/>
      <c r="AI587" s="52"/>
      <c r="AJ587" s="52"/>
      <c r="AK587" s="53"/>
      <c r="AL587" s="53"/>
      <c r="AM587" s="53"/>
      <c r="AN587" s="53"/>
      <c r="AO587" s="53"/>
    </row>
    <row r="588" spans="1:60" s="11" customFormat="1">
      <c r="A588" s="26">
        <v>83</v>
      </c>
      <c r="B588" s="26"/>
      <c r="C588" s="7" t="s">
        <v>5</v>
      </c>
      <c r="D588" s="32">
        <v>2.7051025000000002</v>
      </c>
      <c r="E588" s="32">
        <v>23.624777000000002</v>
      </c>
      <c r="F588" s="32">
        <v>20.722193999999998</v>
      </c>
      <c r="G588" s="32">
        <v>4.6126779999999998</v>
      </c>
      <c r="H588" s="32"/>
      <c r="I588" s="32">
        <v>0.22259604</v>
      </c>
      <c r="J588" s="32">
        <v>8.7334168999999999</v>
      </c>
      <c r="K588" s="54"/>
      <c r="L588" s="39">
        <f t="shared" si="163"/>
        <v>-1.5023966300563447</v>
      </c>
      <c r="M588" s="39">
        <f t="shared" si="164"/>
        <v>2.1671566907554518</v>
      </c>
      <c r="N588" s="10"/>
      <c r="Q588" s="9"/>
      <c r="R588" s="56"/>
      <c r="S588" s="56"/>
      <c r="U588" s="9"/>
      <c r="W588" s="51"/>
      <c r="X588" s="51"/>
      <c r="Z588" s="51"/>
      <c r="AA588" s="51"/>
      <c r="AC588" s="51"/>
      <c r="AD588" s="51"/>
      <c r="AI588" s="52"/>
      <c r="AJ588" s="52"/>
      <c r="AK588" s="53"/>
      <c r="AL588" s="53"/>
      <c r="AM588" s="53"/>
      <c r="AN588" s="53"/>
      <c r="AO588" s="53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</row>
    <row r="589" spans="1:60" s="11" customFormat="1">
      <c r="A589" s="6"/>
      <c r="B589" s="6"/>
      <c r="C589" s="7"/>
      <c r="D589" s="32"/>
      <c r="E589" s="32"/>
      <c r="F589" s="32"/>
      <c r="G589" s="32"/>
      <c r="H589" s="32"/>
      <c r="I589" s="32"/>
      <c r="J589" s="32"/>
      <c r="K589" s="9"/>
      <c r="L589" s="9"/>
      <c r="M589" s="9"/>
      <c r="N589" s="9"/>
      <c r="O589" s="9"/>
      <c r="P589" s="9"/>
      <c r="Q589" s="9"/>
      <c r="R589" s="56"/>
      <c r="S589" s="56"/>
      <c r="U589" s="9"/>
    </row>
    <row r="590" spans="1:60" s="11" customFormat="1">
      <c r="A590" s="26">
        <v>84</v>
      </c>
      <c r="B590" s="31">
        <v>43797</v>
      </c>
      <c r="C590" s="26" t="s">
        <v>0</v>
      </c>
      <c r="D590" s="32">
        <v>1.1542776E-3</v>
      </c>
      <c r="E590" s="32">
        <v>9.7473582000000003E-3</v>
      </c>
      <c r="F590" s="32">
        <v>9.4982490999999999E-4</v>
      </c>
      <c r="G590" s="32">
        <v>1.9791616E-4</v>
      </c>
      <c r="H590" s="32"/>
      <c r="I590" s="66"/>
      <c r="J590" s="66"/>
      <c r="K590" s="9"/>
      <c r="L590" s="9"/>
      <c r="M590" s="9"/>
      <c r="N590" s="10"/>
      <c r="O590" s="9"/>
      <c r="P590" s="9"/>
      <c r="Q590" s="9"/>
      <c r="R590" s="64"/>
      <c r="S590" s="65"/>
      <c r="U590" s="9"/>
    </row>
    <row r="591" spans="1:60" s="11" customFormat="1">
      <c r="A591" s="26">
        <v>84</v>
      </c>
      <c r="B591" s="26"/>
      <c r="C591" s="7" t="s">
        <v>1</v>
      </c>
      <c r="D591" s="32">
        <v>4.9539578999999998</v>
      </c>
      <c r="E591" s="32">
        <v>43.477212999999999</v>
      </c>
      <c r="F591" s="32">
        <v>34.967968999999997</v>
      </c>
      <c r="G591" s="32">
        <v>7.8035401000000002</v>
      </c>
      <c r="H591" s="32"/>
      <c r="I591" s="32">
        <v>0.22316258</v>
      </c>
      <c r="J591" s="32">
        <v>8.7762604999999994</v>
      </c>
      <c r="K591" s="38"/>
      <c r="L591" s="39">
        <f>LN(I591)</f>
        <v>-1.499854714859953</v>
      </c>
      <c r="M591" s="39">
        <f>LN(J591)</f>
        <v>2.1720504057593732</v>
      </c>
      <c r="N591" s="10"/>
      <c r="O591" s="40">
        <f t="array" ref="O591:P592">LINEST(L591:L595,M591:M595,TRUE,TRUE)</f>
        <v>0.51477656631043145</v>
      </c>
      <c r="P591" s="40">
        <v>-2.6179766133978135</v>
      </c>
      <c r="Q591" s="9"/>
      <c r="R591" s="41">
        <f>EXP(P591)*$R$4^O591</f>
        <v>0.21789863157188052</v>
      </c>
      <c r="S591" s="41">
        <f>R591*SQRT(P592^2+(LN($R$4))^2*O592^2+(O591/$R$4)^2*$S$4^2-2*LN($R$4)*AVERAGE(M591:M595)*O592^2)</f>
        <v>3.0652334661022802E-5</v>
      </c>
      <c r="U591" s="9"/>
      <c r="AL591" s="42"/>
      <c r="AM591" s="43"/>
      <c r="AN591" s="43"/>
      <c r="AO591" s="43"/>
      <c r="AQ591" s="44"/>
      <c r="AR591" s="45"/>
      <c r="AS591" s="45"/>
      <c r="AT591" s="45"/>
      <c r="AU591" s="45"/>
      <c r="AV591" s="45"/>
      <c r="AW591" s="45"/>
      <c r="AX591" s="45"/>
      <c r="AY591" s="45"/>
      <c r="AZ591" s="45"/>
    </row>
    <row r="592" spans="1:60" s="11" customFormat="1">
      <c r="A592" s="26">
        <v>84</v>
      </c>
      <c r="B592" s="26"/>
      <c r="C592" s="7" t="s">
        <v>2</v>
      </c>
      <c r="D592" s="32">
        <v>4.5375208000000002</v>
      </c>
      <c r="E592" s="32">
        <v>39.778540999999997</v>
      </c>
      <c r="F592" s="32">
        <v>32.865656000000001</v>
      </c>
      <c r="G592" s="32">
        <v>7.330203</v>
      </c>
      <c r="H592" s="32"/>
      <c r="I592" s="32">
        <v>0.22303538000000001</v>
      </c>
      <c r="J592" s="32">
        <v>8.7665828000000001</v>
      </c>
      <c r="K592" s="38"/>
      <c r="L592" s="39">
        <f t="shared" ref="L592:L595" si="165">LN(I592)</f>
        <v>-1.5004248653978254</v>
      </c>
      <c r="M592" s="39">
        <f t="shared" ref="M592:M595" si="166">LN(J592)</f>
        <v>2.1709470839299256</v>
      </c>
      <c r="N592" s="10"/>
      <c r="O592" s="40">
        <v>2.2460738185689317E-3</v>
      </c>
      <c r="P592" s="40">
        <v>4.8734693916336821E-3</v>
      </c>
      <c r="Q592" s="9"/>
      <c r="R592" s="56"/>
      <c r="S592" s="56"/>
      <c r="U592" s="9"/>
      <c r="W592" s="43"/>
      <c r="Z592" s="43"/>
      <c r="AC592" s="43"/>
    </row>
    <row r="593" spans="1:60" s="11" customFormat="1">
      <c r="A593" s="26">
        <v>84</v>
      </c>
      <c r="B593" s="26"/>
      <c r="C593" s="7" t="s">
        <v>3</v>
      </c>
      <c r="D593" s="32">
        <v>4.0431536000000001</v>
      </c>
      <c r="E593" s="32">
        <v>35.408396000000003</v>
      </c>
      <c r="F593" s="32">
        <v>29.798665</v>
      </c>
      <c r="G593" s="32">
        <v>6.6426162</v>
      </c>
      <c r="H593" s="32"/>
      <c r="I593" s="32">
        <v>0.22291664</v>
      </c>
      <c r="J593" s="32">
        <v>8.7576208999999992</v>
      </c>
      <c r="K593" s="38"/>
      <c r="L593" s="39">
        <f t="shared" si="165"/>
        <v>-1.5009573890662058</v>
      </c>
      <c r="M593" s="39">
        <f t="shared" si="166"/>
        <v>2.1699242813039468</v>
      </c>
      <c r="N593" s="10"/>
      <c r="O593" s="47">
        <f>ABS(O592/O591)</f>
        <v>4.3632013684446868E-3</v>
      </c>
      <c r="P593" s="47">
        <f>ABS(P592/P591)</f>
        <v>1.861540460939609E-3</v>
      </c>
      <c r="Q593" s="9"/>
      <c r="R593" s="56"/>
      <c r="S593" s="56"/>
      <c r="U593" s="9"/>
      <c r="W593" s="48"/>
      <c r="X593" s="48"/>
      <c r="Z593" s="48"/>
      <c r="AA593" s="48"/>
      <c r="AC593" s="48"/>
      <c r="AD593" s="48"/>
      <c r="AK593" s="48"/>
      <c r="AL593" s="48"/>
      <c r="AP593" s="49"/>
      <c r="AY593" s="43"/>
      <c r="AZ593" s="43"/>
    </row>
    <row r="594" spans="1:60" s="11" customFormat="1">
      <c r="A594" s="26">
        <v>84</v>
      </c>
      <c r="B594" s="26"/>
      <c r="C594" s="7" t="s">
        <v>4</v>
      </c>
      <c r="D594" s="32">
        <v>3.3824247000000001</v>
      </c>
      <c r="E594" s="32">
        <v>29.584150000000001</v>
      </c>
      <c r="F594" s="32">
        <v>25.400534</v>
      </c>
      <c r="G594" s="32">
        <v>5.6585789000000002</v>
      </c>
      <c r="H594" s="32"/>
      <c r="I594" s="32">
        <v>0.22277398000000001</v>
      </c>
      <c r="J594" s="32">
        <v>8.7464204999999993</v>
      </c>
      <c r="K594" s="38"/>
      <c r="L594" s="39">
        <f t="shared" si="165"/>
        <v>-1.5015975641045411</v>
      </c>
      <c r="M594" s="39">
        <f t="shared" si="166"/>
        <v>2.1686445309568492</v>
      </c>
      <c r="N594" s="10"/>
      <c r="O594" s="50"/>
      <c r="P594" s="50"/>
      <c r="Q594" s="9"/>
      <c r="R594" s="56"/>
      <c r="S594" s="56"/>
      <c r="U594" s="9"/>
      <c r="W594" s="51"/>
      <c r="X594" s="51"/>
      <c r="Z594" s="51"/>
      <c r="AA594" s="51"/>
      <c r="AC594" s="51"/>
      <c r="AD594" s="51"/>
      <c r="AI594" s="52"/>
      <c r="AJ594" s="52"/>
      <c r="AK594" s="53"/>
      <c r="AL594" s="53"/>
      <c r="AM594" s="53"/>
      <c r="AN594" s="53"/>
      <c r="AO594" s="53"/>
    </row>
    <row r="595" spans="1:60" s="11" customFormat="1">
      <c r="A595" s="26">
        <v>84</v>
      </c>
      <c r="B595" s="26"/>
      <c r="C595" s="7" t="s">
        <v>5</v>
      </c>
      <c r="D595" s="32">
        <v>2.6419111000000002</v>
      </c>
      <c r="E595" s="32">
        <v>23.076065</v>
      </c>
      <c r="F595" s="32">
        <v>20.245439999999999</v>
      </c>
      <c r="G595" s="32">
        <v>4.5069470999999997</v>
      </c>
      <c r="H595" s="32"/>
      <c r="I595" s="32">
        <v>0.22261537000000001</v>
      </c>
      <c r="J595" s="32">
        <v>8.7346108000000005</v>
      </c>
      <c r="K595" s="54"/>
      <c r="L595" s="39">
        <f t="shared" si="165"/>
        <v>-1.5023097949053221</v>
      </c>
      <c r="M595" s="39">
        <f t="shared" si="166"/>
        <v>2.1672933862109849</v>
      </c>
      <c r="N595" s="10"/>
      <c r="Q595" s="9"/>
      <c r="R595" s="56"/>
      <c r="S595" s="56"/>
      <c r="U595" s="9"/>
      <c r="W595" s="51"/>
      <c r="X595" s="51"/>
      <c r="Z595" s="51"/>
      <c r="AA595" s="51"/>
      <c r="AC595" s="51"/>
      <c r="AD595" s="51"/>
      <c r="AI595" s="52"/>
      <c r="AJ595" s="52"/>
      <c r="AK595" s="53"/>
      <c r="AL595" s="53"/>
      <c r="AM595" s="53"/>
      <c r="AN595" s="53"/>
      <c r="AO595" s="53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</row>
    <row r="596" spans="1:60" s="11" customFormat="1">
      <c r="A596" s="6"/>
      <c r="B596" s="6"/>
      <c r="C596" s="7"/>
      <c r="D596" s="32"/>
      <c r="E596" s="32"/>
      <c r="F596" s="32"/>
      <c r="G596" s="32"/>
      <c r="H596" s="32"/>
      <c r="I596" s="32"/>
      <c r="J596" s="32"/>
      <c r="K596" s="9"/>
      <c r="L596" s="9"/>
      <c r="M596" s="9"/>
      <c r="N596" s="9"/>
      <c r="O596" s="9"/>
      <c r="P596" s="9"/>
      <c r="Q596" s="9"/>
      <c r="R596" s="56"/>
      <c r="S596" s="56"/>
      <c r="U596" s="9"/>
    </row>
    <row r="597" spans="1:60" s="11" customFormat="1">
      <c r="A597" s="26">
        <v>85</v>
      </c>
      <c r="B597" s="31">
        <v>43798</v>
      </c>
      <c r="C597" s="26" t="s">
        <v>0</v>
      </c>
      <c r="D597" s="32">
        <v>9.2119860000000001E-4</v>
      </c>
      <c r="E597" s="32">
        <v>8.7407838000000005E-3</v>
      </c>
      <c r="F597" s="32">
        <v>6.0313773999999998E-4</v>
      </c>
      <c r="G597" s="32">
        <v>1.2205066E-4</v>
      </c>
      <c r="H597" s="32"/>
      <c r="I597" s="66"/>
      <c r="J597" s="66"/>
      <c r="K597" s="9"/>
      <c r="L597" s="9"/>
      <c r="M597" s="9"/>
      <c r="N597" s="10"/>
      <c r="O597" s="9"/>
      <c r="P597" s="9"/>
      <c r="Q597" s="9"/>
      <c r="R597" s="64"/>
      <c r="S597" s="65"/>
      <c r="U597" s="9"/>
    </row>
    <row r="598" spans="1:60" s="11" customFormat="1">
      <c r="A598" s="26">
        <v>85</v>
      </c>
      <c r="B598" s="26"/>
      <c r="C598" s="7" t="s">
        <v>1</v>
      </c>
      <c r="D598" s="32">
        <v>4.7303018999999997</v>
      </c>
      <c r="E598" s="32">
        <v>41.555002000000002</v>
      </c>
      <c r="F598" s="32">
        <v>22.797153999999999</v>
      </c>
      <c r="G598" s="32">
        <v>5.0900433999999999</v>
      </c>
      <c r="H598" s="32"/>
      <c r="I598" s="66">
        <v>0.22327546000000001</v>
      </c>
      <c r="J598" s="32">
        <v>8.7848548999999991</v>
      </c>
      <c r="K598" s="38"/>
      <c r="L598" s="39">
        <f>LN(I598)</f>
        <v>-1.4993490231746947</v>
      </c>
      <c r="M598" s="39">
        <f>LN(J598)</f>
        <v>2.173029204712674</v>
      </c>
      <c r="N598" s="10"/>
      <c r="O598" s="40">
        <f t="array" ref="O598:P599">LINEST(L598:L602,M598:M602,TRUE,TRUE)</f>
        <v>0.52774800785254938</v>
      </c>
      <c r="P598" s="40">
        <v>-2.6461520070543987</v>
      </c>
      <c r="Q598" s="9"/>
      <c r="R598" s="41">
        <f>EXP(P598)*$R$4^O598</f>
        <v>0.21776744522874472</v>
      </c>
      <c r="S598" s="41">
        <f>R598*SQRT(P599^2+(LN($R$4))^2*O599^2+(O598/$R$4)^2*$S$4^2-2*LN($R$4)*AVERAGE(M598:M602)*O599^2)</f>
        <v>8.080123677579026E-5</v>
      </c>
      <c r="U598" s="9"/>
      <c r="AL598" s="42"/>
      <c r="AM598" s="43"/>
      <c r="AN598" s="43"/>
      <c r="AO598" s="43"/>
      <c r="AQ598" s="44"/>
      <c r="AR598" s="45"/>
      <c r="AS598" s="45"/>
      <c r="AT598" s="45"/>
      <c r="AU598" s="45"/>
      <c r="AV598" s="45"/>
      <c r="AW598" s="45"/>
      <c r="AX598" s="45"/>
      <c r="AY598" s="45"/>
      <c r="AZ598" s="45"/>
    </row>
    <row r="599" spans="1:60" s="11" customFormat="1">
      <c r="A599" s="26">
        <v>85</v>
      </c>
      <c r="B599" s="26"/>
      <c r="C599" s="7" t="s">
        <v>2</v>
      </c>
      <c r="D599" s="32">
        <v>4.4713761999999999</v>
      </c>
      <c r="E599" s="32">
        <v>39.268141999999997</v>
      </c>
      <c r="F599" s="32">
        <v>21.910965999999998</v>
      </c>
      <c r="G599" s="32">
        <v>4.8913890999999996</v>
      </c>
      <c r="H599" s="32"/>
      <c r="I599" s="66">
        <v>0.22323939000000001</v>
      </c>
      <c r="J599" s="32">
        <v>8.7821195999999997</v>
      </c>
      <c r="K599" s="38"/>
      <c r="L599" s="39">
        <f t="shared" ref="L599:L602" si="167">LN(I599)</f>
        <v>-1.499510585550855</v>
      </c>
      <c r="M599" s="39">
        <f t="shared" ref="M599:M602" si="168">LN(J599)</f>
        <v>2.172717790812448</v>
      </c>
      <c r="N599" s="10"/>
      <c r="O599" s="40">
        <v>7.7079737023593295E-3</v>
      </c>
      <c r="P599" s="40">
        <v>1.6741281765329217E-2</v>
      </c>
      <c r="Q599" s="9"/>
      <c r="R599" s="56"/>
      <c r="S599" s="56"/>
      <c r="U599" s="9"/>
      <c r="W599" s="43"/>
      <c r="Z599" s="43"/>
      <c r="AC599" s="43"/>
    </row>
    <row r="600" spans="1:60" s="11" customFormat="1">
      <c r="A600" s="26">
        <v>85</v>
      </c>
      <c r="B600" s="26"/>
      <c r="C600" s="7" t="s">
        <v>3</v>
      </c>
      <c r="D600" s="32">
        <v>4.1691098999999996</v>
      </c>
      <c r="E600" s="32">
        <v>36.588171000000003</v>
      </c>
      <c r="F600" s="32">
        <v>20.828341000000002</v>
      </c>
      <c r="G600" s="32">
        <v>4.6481045999999999</v>
      </c>
      <c r="H600" s="32"/>
      <c r="I600" s="66">
        <v>0.22316258</v>
      </c>
      <c r="J600" s="32">
        <v>8.7760192999999997</v>
      </c>
      <c r="K600" s="38"/>
      <c r="L600" s="39">
        <f t="shared" si="167"/>
        <v>-1.499854714859953</v>
      </c>
      <c r="M600" s="39">
        <f t="shared" si="168"/>
        <v>2.1720229221500915</v>
      </c>
      <c r="N600" s="10"/>
      <c r="O600" s="47">
        <f>ABS(O599/O598)</f>
        <v>1.4605405586889312E-2</v>
      </c>
      <c r="P600" s="47">
        <f>ABS(P599/P598)</f>
        <v>6.3266515758348329E-3</v>
      </c>
      <c r="Q600" s="9"/>
      <c r="R600" s="56"/>
      <c r="S600" s="56"/>
      <c r="U600" s="9"/>
      <c r="W600" s="48"/>
      <c r="X600" s="48"/>
      <c r="Z600" s="48"/>
      <c r="AA600" s="48"/>
      <c r="AC600" s="48"/>
      <c r="AD600" s="48"/>
      <c r="AK600" s="48"/>
      <c r="AL600" s="48"/>
      <c r="AP600" s="49"/>
      <c r="AY600" s="43"/>
      <c r="AZ600" s="43"/>
    </row>
    <row r="601" spans="1:60" s="11" customFormat="1">
      <c r="A601" s="26">
        <v>85</v>
      </c>
      <c r="B601" s="26"/>
      <c r="C601" s="7" t="s">
        <v>4</v>
      </c>
      <c r="D601" s="32">
        <v>3.7919445000000001</v>
      </c>
      <c r="E601" s="32">
        <v>33.257936000000001</v>
      </c>
      <c r="F601" s="32">
        <v>19.249713</v>
      </c>
      <c r="G601" s="32">
        <v>4.2944170000000002</v>
      </c>
      <c r="H601" s="32"/>
      <c r="I601" s="66">
        <v>0.22309000000000001</v>
      </c>
      <c r="J601" s="32">
        <v>8.7706847999999997</v>
      </c>
      <c r="K601" s="38"/>
      <c r="L601" s="39">
        <f t="shared" si="167"/>
        <v>-1.5001800014975786</v>
      </c>
      <c r="M601" s="39">
        <f t="shared" si="168"/>
        <v>2.1714148877142287</v>
      </c>
      <c r="N601" s="10"/>
      <c r="O601" s="50"/>
      <c r="P601" s="50"/>
      <c r="Q601" s="9"/>
      <c r="R601" s="56"/>
      <c r="S601" s="56"/>
      <c r="U601" s="9"/>
      <c r="W601" s="51"/>
      <c r="X601" s="51"/>
      <c r="Z601" s="51"/>
      <c r="AA601" s="51"/>
      <c r="AC601" s="51"/>
      <c r="AD601" s="51"/>
      <c r="AI601" s="52"/>
      <c r="AJ601" s="52"/>
      <c r="AK601" s="53"/>
      <c r="AL601" s="53"/>
      <c r="AM601" s="53"/>
      <c r="AN601" s="53"/>
      <c r="AO601" s="53"/>
    </row>
    <row r="602" spans="1:60" s="11" customFormat="1">
      <c r="A602" s="26">
        <v>85</v>
      </c>
      <c r="B602" s="26"/>
      <c r="C602" s="7" t="s">
        <v>5</v>
      </c>
      <c r="D602" s="32">
        <v>3.0338707</v>
      </c>
      <c r="E602" s="32">
        <v>26.585588000000001</v>
      </c>
      <c r="F602" s="32">
        <v>15.789997</v>
      </c>
      <c r="G602" s="32">
        <v>3.5208558000000001</v>
      </c>
      <c r="H602" s="32"/>
      <c r="I602" s="66">
        <v>0.22298016000000001</v>
      </c>
      <c r="J602" s="32">
        <v>8.7629333999999997</v>
      </c>
      <c r="K602" s="54"/>
      <c r="L602" s="39">
        <f t="shared" si="167"/>
        <v>-1.5006724800898252</v>
      </c>
      <c r="M602" s="39">
        <f t="shared" si="168"/>
        <v>2.1705307119078929</v>
      </c>
      <c r="N602" s="10"/>
      <c r="Q602" s="9"/>
      <c r="R602" s="56"/>
      <c r="S602" s="56"/>
      <c r="U602" s="9"/>
      <c r="W602" s="51"/>
      <c r="X602" s="51"/>
      <c r="Z602" s="51"/>
      <c r="AA602" s="51"/>
      <c r="AC602" s="51"/>
      <c r="AD602" s="51"/>
      <c r="AI602" s="52"/>
      <c r="AJ602" s="52"/>
      <c r="AK602" s="53"/>
      <c r="AL602" s="53"/>
      <c r="AM602" s="53"/>
      <c r="AN602" s="53"/>
      <c r="AO602" s="53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</row>
    <row r="603" spans="1:60" s="11" customFormat="1">
      <c r="A603" s="6"/>
      <c r="B603" s="6"/>
      <c r="C603" s="7"/>
      <c r="D603" s="32"/>
      <c r="E603" s="32"/>
      <c r="F603" s="32"/>
      <c r="G603" s="32"/>
      <c r="H603" s="32"/>
      <c r="I603" s="32"/>
      <c r="J603" s="32"/>
      <c r="K603" s="9"/>
      <c r="L603" s="9"/>
      <c r="M603" s="9"/>
      <c r="N603" s="9"/>
      <c r="O603" s="9"/>
      <c r="P603" s="9"/>
      <c r="Q603" s="9"/>
      <c r="R603" s="56"/>
      <c r="S603" s="56"/>
      <c r="U603" s="9"/>
    </row>
    <row r="604" spans="1:60" s="11" customFormat="1">
      <c r="A604" s="26">
        <v>86</v>
      </c>
      <c r="B604" s="31">
        <v>43798</v>
      </c>
      <c r="C604" s="26" t="s">
        <v>0</v>
      </c>
      <c r="D604" s="32">
        <v>9.2119860000000001E-4</v>
      </c>
      <c r="E604" s="32">
        <v>8.7407838000000005E-3</v>
      </c>
      <c r="F604" s="32">
        <v>6.0313773999999998E-4</v>
      </c>
      <c r="G604" s="32">
        <v>1.2205066E-4</v>
      </c>
      <c r="H604" s="32"/>
      <c r="I604" s="66"/>
      <c r="J604" s="66"/>
      <c r="K604" s="9"/>
      <c r="L604" s="9"/>
      <c r="M604" s="9"/>
      <c r="N604" s="10"/>
      <c r="O604" s="9"/>
      <c r="P604" s="9"/>
      <c r="Q604" s="9"/>
      <c r="R604" s="64"/>
      <c r="S604" s="65"/>
      <c r="U604" s="9"/>
    </row>
    <row r="605" spans="1:60" s="11" customFormat="1">
      <c r="A605" s="26">
        <v>86</v>
      </c>
      <c r="B605" s="26"/>
      <c r="C605" s="7" t="s">
        <v>1</v>
      </c>
      <c r="D605" s="32">
        <v>4.7496843000000002</v>
      </c>
      <c r="E605" s="32">
        <v>41.737855000000003</v>
      </c>
      <c r="F605" s="32">
        <v>22.618883</v>
      </c>
      <c r="G605" s="32">
        <v>5.0510522</v>
      </c>
      <c r="H605" s="32"/>
      <c r="I605" s="66">
        <v>0.22331139</v>
      </c>
      <c r="J605" s="32">
        <v>8.7875049999999995</v>
      </c>
      <c r="K605" s="38"/>
      <c r="L605" s="39">
        <f>LN(I605)</f>
        <v>-1.4991881138237924</v>
      </c>
      <c r="M605" s="39">
        <f>LN(J605)</f>
        <v>2.173330826126664</v>
      </c>
      <c r="N605" s="10"/>
      <c r="O605" s="40">
        <f t="array" ref="O605:P606">LINEST(L605:L609,M605:M609,TRUE,TRUE)</f>
        <v>0.5320424899038142</v>
      </c>
      <c r="P605" s="40">
        <v>-2.6554864626841406</v>
      </c>
      <c r="Q605" s="9"/>
      <c r="R605" s="41">
        <f>EXP(P605)*$R$4^O605</f>
        <v>0.2177226436836969</v>
      </c>
      <c r="S605" s="41">
        <f>R605*SQRT(P606^2+(LN($R$4))^2*O606^2+(O605/$R$4)^2*$S$4^2-2*LN($R$4)*AVERAGE(M605:M609)*O606^2)</f>
        <v>4.0066100859924686E-5</v>
      </c>
      <c r="U605" s="9"/>
      <c r="AL605" s="42"/>
      <c r="AM605" s="43"/>
      <c r="AN605" s="43"/>
      <c r="AO605" s="43"/>
      <c r="AQ605" s="44"/>
      <c r="AR605" s="45"/>
      <c r="AS605" s="45"/>
      <c r="AT605" s="45"/>
      <c r="AU605" s="45"/>
      <c r="AV605" s="45"/>
      <c r="AW605" s="45"/>
      <c r="AX605" s="45"/>
      <c r="AY605" s="45"/>
      <c r="AZ605" s="45"/>
    </row>
    <row r="606" spans="1:60" s="11" customFormat="1">
      <c r="A606" s="26">
        <v>86</v>
      </c>
      <c r="B606" s="26"/>
      <c r="C606" s="7" t="s">
        <v>2</v>
      </c>
      <c r="D606" s="32">
        <v>4.4177217000000004</v>
      </c>
      <c r="E606" s="32">
        <v>38.802469000000002</v>
      </c>
      <c r="F606" s="32">
        <v>21.630728000000001</v>
      </c>
      <c r="G606" s="32">
        <v>4.8292165000000002</v>
      </c>
      <c r="H606" s="32"/>
      <c r="I606" s="66">
        <v>0.22325738000000001</v>
      </c>
      <c r="J606" s="32">
        <v>8.7833742000000008</v>
      </c>
      <c r="K606" s="38"/>
      <c r="L606" s="39">
        <f t="shared" ref="L606:L609" si="169">LN(I606)</f>
        <v>-1.4994300026610405</v>
      </c>
      <c r="M606" s="39">
        <f t="shared" ref="M606:M609" si="170">LN(J606)</f>
        <v>2.172860639059861</v>
      </c>
      <c r="N606" s="10"/>
      <c r="O606" s="40">
        <v>3.2817883122461373E-3</v>
      </c>
      <c r="P606" s="40">
        <v>7.1283773150599443E-3</v>
      </c>
      <c r="Q606" s="9"/>
      <c r="R606" s="56"/>
      <c r="S606" s="56"/>
      <c r="U606" s="9"/>
      <c r="W606" s="43"/>
      <c r="Z606" s="43"/>
      <c r="AC606" s="43"/>
    </row>
    <row r="607" spans="1:60" s="11" customFormat="1">
      <c r="A607" s="26">
        <v>86</v>
      </c>
      <c r="B607" s="26"/>
      <c r="C607" s="7" t="s">
        <v>3</v>
      </c>
      <c r="D607" s="32">
        <v>4.1039437000000003</v>
      </c>
      <c r="E607" s="32">
        <v>36.021723999999999</v>
      </c>
      <c r="F607" s="32">
        <v>20.484655</v>
      </c>
      <c r="G607" s="32">
        <v>4.5716799000000004</v>
      </c>
      <c r="H607" s="32"/>
      <c r="I607" s="66">
        <v>0.22317588999999999</v>
      </c>
      <c r="J607" s="32">
        <v>8.7773479000000005</v>
      </c>
      <c r="K607" s="38"/>
      <c r="L607" s="39">
        <f t="shared" si="169"/>
        <v>-1.4997950740227923</v>
      </c>
      <c r="M607" s="39">
        <f t="shared" si="170"/>
        <v>2.1721743005138436</v>
      </c>
      <c r="N607" s="10"/>
      <c r="O607" s="47">
        <f>ABS(O606/O605)</f>
        <v>6.1682823731605317E-3</v>
      </c>
      <c r="P607" s="47">
        <f>ABS(P606/P605)</f>
        <v>2.6843960288370845E-3</v>
      </c>
      <c r="Q607" s="9"/>
      <c r="R607" s="56"/>
      <c r="S607" s="56"/>
      <c r="U607" s="9"/>
      <c r="W607" s="48"/>
      <c r="X607" s="48"/>
      <c r="Z607" s="48"/>
      <c r="AA607" s="48"/>
      <c r="AC607" s="48"/>
      <c r="AD607" s="48"/>
      <c r="AK607" s="48"/>
      <c r="AL607" s="48"/>
      <c r="AP607" s="49"/>
      <c r="AY607" s="43"/>
      <c r="AZ607" s="43"/>
    </row>
    <row r="608" spans="1:60" s="11" customFormat="1">
      <c r="A608" s="26">
        <v>86</v>
      </c>
      <c r="B608" s="26"/>
      <c r="C608" s="7" t="s">
        <v>4</v>
      </c>
      <c r="D608" s="32">
        <v>3.6300340000000002</v>
      </c>
      <c r="E608" s="32">
        <v>31.842207999999999</v>
      </c>
      <c r="F608" s="32">
        <v>18.454367999999999</v>
      </c>
      <c r="G608" s="32">
        <v>4.1172209000000004</v>
      </c>
      <c r="H608" s="32"/>
      <c r="I608" s="66">
        <v>0.22310273999999999</v>
      </c>
      <c r="J608" s="32">
        <v>8.7718506000000005</v>
      </c>
      <c r="K608" s="38"/>
      <c r="L608" s="39">
        <f t="shared" si="169"/>
        <v>-1.5001228961309452</v>
      </c>
      <c r="M608" s="39">
        <f t="shared" si="170"/>
        <v>2.1715477989468566</v>
      </c>
      <c r="N608" s="10"/>
      <c r="O608" s="50"/>
      <c r="P608" s="50"/>
      <c r="Q608" s="9"/>
      <c r="R608" s="56"/>
      <c r="S608" s="56"/>
      <c r="U608" s="9"/>
      <c r="W608" s="51"/>
      <c r="X608" s="51"/>
      <c r="Z608" s="51"/>
      <c r="AA608" s="51"/>
      <c r="AC608" s="51"/>
      <c r="AD608" s="51"/>
      <c r="AI608" s="52"/>
      <c r="AJ608" s="52"/>
      <c r="AK608" s="53"/>
      <c r="AL608" s="53"/>
      <c r="AM608" s="53"/>
      <c r="AN608" s="53"/>
      <c r="AO608" s="53"/>
    </row>
    <row r="609" spans="1:60" s="11" customFormat="1">
      <c r="A609" s="26">
        <v>86</v>
      </c>
      <c r="B609" s="26"/>
      <c r="C609" s="7" t="s">
        <v>5</v>
      </c>
      <c r="D609" s="32">
        <v>3.1270148</v>
      </c>
      <c r="E609" s="32">
        <v>27.403513</v>
      </c>
      <c r="F609" s="32">
        <v>16.239671999999999</v>
      </c>
      <c r="G609" s="32">
        <v>3.6212222000000001</v>
      </c>
      <c r="H609" s="32"/>
      <c r="I609" s="66">
        <v>0.22298620999999999</v>
      </c>
      <c r="J609" s="32">
        <v>8.7634779999999992</v>
      </c>
      <c r="K609" s="54"/>
      <c r="L609" s="39">
        <f t="shared" si="169"/>
        <v>-1.5006453479991237</v>
      </c>
      <c r="M609" s="39">
        <f t="shared" si="170"/>
        <v>2.1705928581154361</v>
      </c>
      <c r="N609" s="10"/>
      <c r="Q609" s="9"/>
      <c r="R609" s="56"/>
      <c r="S609" s="56"/>
      <c r="U609" s="9"/>
      <c r="W609" s="51"/>
      <c r="X609" s="51"/>
      <c r="Z609" s="51"/>
      <c r="AA609" s="51"/>
      <c r="AC609" s="51"/>
      <c r="AD609" s="51"/>
      <c r="AI609" s="52"/>
      <c r="AJ609" s="52"/>
      <c r="AK609" s="53"/>
      <c r="AL609" s="53"/>
      <c r="AM609" s="53"/>
      <c r="AN609" s="53"/>
      <c r="AO609" s="53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</row>
    <row r="610" spans="1:60" s="11" customFormat="1">
      <c r="A610" s="6"/>
      <c r="B610" s="6"/>
      <c r="C610" s="7"/>
      <c r="D610" s="32"/>
      <c r="E610" s="32"/>
      <c r="F610" s="32"/>
      <c r="G610" s="32"/>
      <c r="H610" s="32"/>
      <c r="I610" s="32"/>
      <c r="J610" s="32"/>
      <c r="K610" s="9"/>
      <c r="L610" s="9"/>
      <c r="M610" s="9"/>
      <c r="N610" s="9"/>
      <c r="O610" s="9"/>
      <c r="P610" s="9"/>
      <c r="Q610" s="9"/>
      <c r="R610" s="56"/>
      <c r="S610" s="56"/>
      <c r="U610" s="9"/>
    </row>
    <row r="611" spans="1:60" s="11" customFormat="1">
      <c r="A611" s="26">
        <v>87</v>
      </c>
      <c r="B611" s="31">
        <v>43798</v>
      </c>
      <c r="C611" s="26" t="s">
        <v>0</v>
      </c>
      <c r="D611" s="32">
        <v>9.2119860000000001E-4</v>
      </c>
      <c r="E611" s="32">
        <v>8.7407838000000005E-3</v>
      </c>
      <c r="F611" s="32">
        <v>6.0313773999999998E-4</v>
      </c>
      <c r="G611" s="32">
        <v>1.2205066E-4</v>
      </c>
      <c r="H611" s="32"/>
      <c r="I611" s="66"/>
      <c r="J611" s="66"/>
      <c r="K611" s="9"/>
      <c r="L611" s="9"/>
      <c r="M611" s="9"/>
      <c r="N611" s="10"/>
      <c r="O611" s="9"/>
      <c r="P611" s="9"/>
      <c r="Q611" s="9"/>
      <c r="R611" s="64"/>
      <c r="S611" s="65"/>
      <c r="U611" s="9"/>
    </row>
    <row r="612" spans="1:60" s="11" customFormat="1">
      <c r="A612" s="26">
        <v>87</v>
      </c>
      <c r="B612" s="26"/>
      <c r="C612" s="7" t="s">
        <v>1</v>
      </c>
      <c r="D612" s="32">
        <v>4.6406080999999997</v>
      </c>
      <c r="E612" s="32">
        <v>40.784370000000003</v>
      </c>
      <c r="F612" s="32">
        <v>22.195489999999999</v>
      </c>
      <c r="G612" s="32">
        <v>4.9568776999999997</v>
      </c>
      <c r="H612" s="32"/>
      <c r="I612" s="32">
        <v>0.22332826</v>
      </c>
      <c r="J612" s="32">
        <v>8.7885887999999994</v>
      </c>
      <c r="K612" s="38"/>
      <c r="L612" s="39">
        <f>LN(I612)</f>
        <v>-1.4991125719411671</v>
      </c>
      <c r="M612" s="39">
        <f>LN(J612)</f>
        <v>2.1734541527330995</v>
      </c>
      <c r="N612" s="10"/>
      <c r="O612" s="40">
        <f t="array" ref="O612:P613">LINEST(L612:L616,M612:M616,TRUE,TRUE)</f>
        <v>0.5341420462971187</v>
      </c>
      <c r="P612" s="40">
        <v>-2.6600397537396052</v>
      </c>
      <c r="Q612" s="9"/>
      <c r="R612" s="41">
        <f>EXP(P612)*$R$4^O612</f>
        <v>0.21770298383344119</v>
      </c>
      <c r="S612" s="41">
        <f>R612*SQRT(P613^2+(LN($R$4))^2*O613^2+(O612/$R$4)^2*$S$4^2-2*LN($R$4)*AVERAGE(M612:M616)*O613^2)</f>
        <v>6.136218315394439E-5</v>
      </c>
      <c r="U612" s="9"/>
      <c r="AL612" s="42"/>
      <c r="AM612" s="43"/>
      <c r="AN612" s="43"/>
      <c r="AO612" s="43"/>
      <c r="AQ612" s="44"/>
      <c r="AR612" s="45"/>
      <c r="AS612" s="45"/>
      <c r="AT612" s="45"/>
      <c r="AU612" s="45"/>
      <c r="AV612" s="45"/>
      <c r="AW612" s="45"/>
      <c r="AX612" s="45"/>
      <c r="AY612" s="45"/>
      <c r="AZ612" s="45"/>
    </row>
    <row r="613" spans="1:60" s="11" customFormat="1">
      <c r="A613" s="26">
        <v>87</v>
      </c>
      <c r="B613" s="26"/>
      <c r="C613" s="7" t="s">
        <v>2</v>
      </c>
      <c r="D613" s="32">
        <v>4.4566954000000001</v>
      </c>
      <c r="E613" s="32">
        <v>39.145099999999999</v>
      </c>
      <c r="F613" s="32">
        <v>21.79532</v>
      </c>
      <c r="G613" s="32">
        <v>4.8660148999999997</v>
      </c>
      <c r="H613" s="32"/>
      <c r="I613" s="32">
        <v>0.22325971</v>
      </c>
      <c r="J613" s="32">
        <v>8.7834406000000005</v>
      </c>
      <c r="K613" s="38"/>
      <c r="L613" s="39">
        <f t="shared" ref="L613:L616" si="171">LN(I613)</f>
        <v>-1.4994195663303729</v>
      </c>
      <c r="M613" s="39">
        <f t="shared" ref="M613:M616" si="172">LN(J613)</f>
        <v>2.1728681987684086</v>
      </c>
      <c r="N613" s="10"/>
      <c r="O613" s="40">
        <v>5.6475161513444075E-3</v>
      </c>
      <c r="P613" s="40">
        <v>1.2266895859254431E-2</v>
      </c>
      <c r="Q613" s="9"/>
      <c r="R613" s="56"/>
      <c r="S613" s="56"/>
      <c r="U613" s="9"/>
      <c r="W613" s="43"/>
      <c r="Z613" s="43"/>
      <c r="AC613" s="43"/>
    </row>
    <row r="614" spans="1:60" s="11" customFormat="1">
      <c r="A614" s="26">
        <v>87</v>
      </c>
      <c r="B614" s="26"/>
      <c r="C614" s="7" t="s">
        <v>3</v>
      </c>
      <c r="D614" s="32">
        <v>3.9593617999999999</v>
      </c>
      <c r="E614" s="32">
        <v>34.752023000000001</v>
      </c>
      <c r="F614" s="32">
        <v>19.833259000000002</v>
      </c>
      <c r="G614" s="32">
        <v>4.4262980000000001</v>
      </c>
      <c r="H614" s="32"/>
      <c r="I614" s="32">
        <v>0.22317563000000001</v>
      </c>
      <c r="J614" s="32">
        <v>8.7771802000000001</v>
      </c>
      <c r="K614" s="38"/>
      <c r="L614" s="39">
        <f t="shared" si="171"/>
        <v>-1.4997962390238657</v>
      </c>
      <c r="M614" s="39">
        <f t="shared" si="172"/>
        <v>2.1721551943323445</v>
      </c>
      <c r="N614" s="10"/>
      <c r="O614" s="47">
        <f>ABS(O613/O612)</f>
        <v>1.0573060463027008E-2</v>
      </c>
      <c r="P614" s="47">
        <f>ABS(P613/P612)</f>
        <v>4.6115460650575126E-3</v>
      </c>
      <c r="Q614" s="9"/>
      <c r="R614" s="56"/>
      <c r="S614" s="56"/>
      <c r="U614" s="9"/>
      <c r="W614" s="48"/>
      <c r="X614" s="48"/>
      <c r="Z614" s="48"/>
      <c r="AA614" s="48"/>
      <c r="AC614" s="48"/>
      <c r="AD614" s="48"/>
      <c r="AK614" s="48"/>
      <c r="AL614" s="48"/>
      <c r="AP614" s="49"/>
      <c r="AY614" s="43"/>
      <c r="AZ614" s="43"/>
    </row>
    <row r="615" spans="1:60" s="11" customFormat="1">
      <c r="A615" s="26">
        <v>87</v>
      </c>
      <c r="B615" s="26"/>
      <c r="C615" s="7" t="s">
        <v>4</v>
      </c>
      <c r="D615" s="32">
        <v>3.5810512000000001</v>
      </c>
      <c r="E615" s="32">
        <v>31.405476</v>
      </c>
      <c r="F615" s="32">
        <v>18.277815</v>
      </c>
      <c r="G615" s="32">
        <v>4.0774042000000001</v>
      </c>
      <c r="H615" s="32"/>
      <c r="I615" s="32">
        <v>0.22307949999999999</v>
      </c>
      <c r="J615" s="32">
        <v>8.7699102</v>
      </c>
      <c r="K615" s="38"/>
      <c r="L615" s="39">
        <f t="shared" si="171"/>
        <v>-1.5002270688116912</v>
      </c>
      <c r="M615" s="39">
        <f t="shared" si="172"/>
        <v>2.1713265668789887</v>
      </c>
      <c r="N615" s="10"/>
      <c r="O615" s="50"/>
      <c r="P615" s="50"/>
      <c r="Q615" s="9"/>
      <c r="R615" s="56"/>
      <c r="S615" s="56"/>
      <c r="U615" s="9"/>
      <c r="W615" s="51"/>
      <c r="X615" s="51"/>
      <c r="Z615" s="51"/>
      <c r="AA615" s="51"/>
      <c r="AC615" s="51"/>
      <c r="AD615" s="51"/>
      <c r="AI615" s="52"/>
      <c r="AJ615" s="52"/>
      <c r="AK615" s="53"/>
      <c r="AL615" s="53"/>
      <c r="AM615" s="53"/>
      <c r="AN615" s="53"/>
      <c r="AO615" s="53"/>
    </row>
    <row r="616" spans="1:60" s="11" customFormat="1">
      <c r="A616" s="26">
        <v>87</v>
      </c>
      <c r="B616" s="26"/>
      <c r="C616" s="7" t="s">
        <v>5</v>
      </c>
      <c r="D616" s="32">
        <v>3.0211757000000001</v>
      </c>
      <c r="E616" s="32">
        <v>26.476970999999999</v>
      </c>
      <c r="F616" s="32">
        <v>15.711719</v>
      </c>
      <c r="G616" s="32">
        <v>3.5035535000000002</v>
      </c>
      <c r="H616" s="32"/>
      <c r="I616" s="32">
        <v>0.22298979999999999</v>
      </c>
      <c r="J616" s="32">
        <v>8.7637964999999998</v>
      </c>
      <c r="K616" s="54"/>
      <c r="L616" s="39">
        <f t="shared" si="171"/>
        <v>-1.5006292484784338</v>
      </c>
      <c r="M616" s="39">
        <f t="shared" si="172"/>
        <v>2.1706292014727602</v>
      </c>
      <c r="N616" s="10"/>
      <c r="Q616" s="9"/>
      <c r="R616" s="56"/>
      <c r="S616" s="56"/>
      <c r="U616" s="9"/>
      <c r="W616" s="51"/>
      <c r="X616" s="51"/>
      <c r="Z616" s="51"/>
      <c r="AA616" s="51"/>
      <c r="AC616" s="51"/>
      <c r="AD616" s="51"/>
      <c r="AI616" s="52"/>
      <c r="AJ616" s="52"/>
      <c r="AK616" s="53"/>
      <c r="AL616" s="53"/>
      <c r="AM616" s="53"/>
      <c r="AN616" s="53"/>
      <c r="AO616" s="53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</row>
    <row r="617" spans="1:60" s="11" customFormat="1">
      <c r="A617" s="6"/>
      <c r="B617" s="6"/>
      <c r="C617" s="7"/>
      <c r="D617" s="32"/>
      <c r="E617" s="32"/>
      <c r="F617" s="32"/>
      <c r="G617" s="32"/>
      <c r="H617" s="32"/>
      <c r="I617" s="32"/>
      <c r="J617" s="32"/>
      <c r="K617" s="9"/>
      <c r="L617" s="9"/>
      <c r="M617" s="9"/>
      <c r="N617" s="9"/>
      <c r="O617" s="9"/>
      <c r="P617" s="9"/>
      <c r="Q617" s="9"/>
      <c r="R617" s="56"/>
      <c r="S617" s="56"/>
      <c r="U617" s="9"/>
    </row>
    <row r="618" spans="1:60" s="11" customFormat="1">
      <c r="A618" s="26">
        <v>88</v>
      </c>
      <c r="B618" s="31">
        <v>43798</v>
      </c>
      <c r="C618" s="26" t="s">
        <v>0</v>
      </c>
      <c r="D618" s="32">
        <v>9.2119860000000001E-4</v>
      </c>
      <c r="E618" s="32">
        <v>8.7407838000000005E-3</v>
      </c>
      <c r="F618" s="32">
        <v>6.0313773999999998E-4</v>
      </c>
      <c r="G618" s="32">
        <v>1.2205066E-4</v>
      </c>
      <c r="H618" s="32"/>
      <c r="I618" s="66"/>
      <c r="J618" s="66"/>
      <c r="K618" s="9"/>
      <c r="L618" s="9"/>
      <c r="M618" s="9"/>
      <c r="N618" s="10"/>
      <c r="O618" s="9"/>
      <c r="P618" s="9"/>
      <c r="Q618" s="9"/>
      <c r="R618" s="64"/>
      <c r="S618" s="65"/>
      <c r="U618" s="9"/>
    </row>
    <row r="619" spans="1:60" s="11" customFormat="1">
      <c r="A619" s="26">
        <v>88</v>
      </c>
      <c r="B619" s="26"/>
      <c r="C619" s="7" t="s">
        <v>1</v>
      </c>
      <c r="D619" s="32">
        <v>4.6780695999999997</v>
      </c>
      <c r="E619" s="32">
        <v>41.105860999999997</v>
      </c>
      <c r="F619" s="32">
        <v>22.483173000000001</v>
      </c>
      <c r="G619" s="32">
        <v>5.0206024999999999</v>
      </c>
      <c r="H619" s="32"/>
      <c r="I619" s="32">
        <v>0.22330496999999999</v>
      </c>
      <c r="J619" s="32">
        <v>8.7869320000000002</v>
      </c>
      <c r="K619" s="38"/>
      <c r="L619" s="39">
        <f>LN(I619)</f>
        <v>-1.4992168633304179</v>
      </c>
      <c r="M619" s="39">
        <f>LN(J619)</f>
        <v>2.1732656177788572</v>
      </c>
      <c r="N619" s="10"/>
      <c r="O619" s="40">
        <f t="array" ref="O619:P620">LINEST(L619:L623,M619:M623,TRUE,TRUE)</f>
        <v>0.52919684575028625</v>
      </c>
      <c r="P619" s="40">
        <v>-2.6493025699614572</v>
      </c>
      <c r="Q619" s="9"/>
      <c r="R619" s="41">
        <f>EXP(P619)*$R$4^O619</f>
        <v>0.21775202909713698</v>
      </c>
      <c r="S619" s="41">
        <f>R619*SQRT(P620^2+(LN($R$4))^2*O620^2+(O619/$R$4)^2*$S$4^2-2*LN($R$4)*AVERAGE(M619:M623)*O620^2)</f>
        <v>4.3248879524826433E-5</v>
      </c>
      <c r="U619" s="9"/>
      <c r="AL619" s="42"/>
      <c r="AM619" s="43"/>
      <c r="AN619" s="43"/>
      <c r="AO619" s="43"/>
      <c r="AQ619" s="44"/>
      <c r="AR619" s="45"/>
      <c r="AS619" s="45"/>
      <c r="AT619" s="45"/>
      <c r="AU619" s="45"/>
      <c r="AV619" s="45"/>
      <c r="AW619" s="45"/>
      <c r="AX619" s="45"/>
      <c r="AY619" s="45"/>
      <c r="AZ619" s="45"/>
    </row>
    <row r="620" spans="1:60" s="11" customFormat="1">
      <c r="A620" s="26">
        <v>88</v>
      </c>
      <c r="B620" s="26"/>
      <c r="C620" s="7" t="s">
        <v>2</v>
      </c>
      <c r="D620" s="32">
        <v>4.4417093000000003</v>
      </c>
      <c r="E620" s="32">
        <v>39.015253000000001</v>
      </c>
      <c r="F620" s="32">
        <v>21.738627999999999</v>
      </c>
      <c r="G620" s="32">
        <v>4.8533970999999996</v>
      </c>
      <c r="H620" s="32"/>
      <c r="I620" s="32">
        <v>0.22326149000000001</v>
      </c>
      <c r="J620" s="32">
        <v>8.7838420999999993</v>
      </c>
      <c r="K620" s="38"/>
      <c r="L620" s="39">
        <f t="shared" ref="L620:L623" si="173">LN(I620)</f>
        <v>-1.4994115935846219</v>
      </c>
      <c r="M620" s="39">
        <f t="shared" ref="M620:M623" si="174">LN(J620)</f>
        <v>2.1729139087403975</v>
      </c>
      <c r="N620" s="10"/>
      <c r="O620" s="40">
        <v>3.6730926441392643E-3</v>
      </c>
      <c r="P620" s="40">
        <v>7.977824873575616E-3</v>
      </c>
      <c r="Q620" s="9"/>
      <c r="R620" s="56"/>
      <c r="S620" s="56"/>
      <c r="U620" s="9"/>
      <c r="W620" s="43"/>
      <c r="Z620" s="43"/>
      <c r="AC620" s="43"/>
    </row>
    <row r="621" spans="1:60" s="11" customFormat="1">
      <c r="A621" s="26">
        <v>88</v>
      </c>
      <c r="B621" s="26"/>
      <c r="C621" s="7" t="s">
        <v>3</v>
      </c>
      <c r="D621" s="32">
        <v>3.9791192</v>
      </c>
      <c r="E621" s="32">
        <v>34.917417</v>
      </c>
      <c r="F621" s="32">
        <v>20.000471000000001</v>
      </c>
      <c r="G621" s="32">
        <v>4.4630789999999996</v>
      </c>
      <c r="H621" s="32"/>
      <c r="I621" s="32">
        <v>0.22314881</v>
      </c>
      <c r="J621" s="32">
        <v>8.7751666999999998</v>
      </c>
      <c r="K621" s="38"/>
      <c r="L621" s="39">
        <f t="shared" si="173"/>
        <v>-1.4999164206569051</v>
      </c>
      <c r="M621" s="39">
        <f t="shared" si="174"/>
        <v>2.1719257663224831</v>
      </c>
      <c r="N621" s="10"/>
      <c r="O621" s="47">
        <f>ABS(O620/O619)</f>
        <v>6.9408815899717168E-3</v>
      </c>
      <c r="P621" s="47">
        <f>ABS(P620/P619)</f>
        <v>3.0112924676971419E-3</v>
      </c>
      <c r="Q621" s="9"/>
      <c r="R621" s="56"/>
      <c r="S621" s="56"/>
      <c r="U621" s="9"/>
      <c r="W621" s="48"/>
      <c r="X621" s="48"/>
      <c r="Z621" s="48"/>
      <c r="AA621" s="48"/>
      <c r="AC621" s="48"/>
      <c r="AD621" s="48"/>
      <c r="AK621" s="48"/>
      <c r="AL621" s="48"/>
      <c r="AP621" s="49"/>
      <c r="AY621" s="43"/>
      <c r="AZ621" s="43"/>
    </row>
    <row r="622" spans="1:60" s="11" customFormat="1">
      <c r="A622" s="26">
        <v>88</v>
      </c>
      <c r="B622" s="26"/>
      <c r="C622" s="7" t="s">
        <v>4</v>
      </c>
      <c r="D622" s="32">
        <v>3.5367826999999998</v>
      </c>
      <c r="E622" s="32">
        <v>31.018212999999999</v>
      </c>
      <c r="F622" s="32">
        <v>18.062225000000002</v>
      </c>
      <c r="G622" s="32">
        <v>4.0293296999999999</v>
      </c>
      <c r="H622" s="32"/>
      <c r="I622" s="32">
        <v>0.22308051000000001</v>
      </c>
      <c r="J622" s="32">
        <v>8.7701843000000004</v>
      </c>
      <c r="K622" s="38"/>
      <c r="L622" s="39">
        <f t="shared" si="173"/>
        <v>-1.5002225412880343</v>
      </c>
      <c r="M622" s="39">
        <f t="shared" si="174"/>
        <v>2.1713578209865445</v>
      </c>
      <c r="N622" s="10"/>
      <c r="O622" s="50"/>
      <c r="P622" s="50"/>
      <c r="Q622" s="9"/>
      <c r="R622" s="56"/>
      <c r="S622" s="56"/>
      <c r="U622" s="9"/>
      <c r="W622" s="51"/>
      <c r="X622" s="51"/>
      <c r="Z622" s="51"/>
      <c r="AA622" s="51"/>
      <c r="AC622" s="51"/>
      <c r="AD622" s="51"/>
      <c r="AI622" s="52"/>
      <c r="AJ622" s="52"/>
      <c r="AK622" s="53"/>
      <c r="AL622" s="53"/>
      <c r="AM622" s="53"/>
      <c r="AN622" s="53"/>
      <c r="AO622" s="53"/>
    </row>
    <row r="623" spans="1:60" s="11" customFormat="1">
      <c r="A623" s="26">
        <v>88</v>
      </c>
      <c r="B623" s="26"/>
      <c r="C623" s="7" t="s">
        <v>5</v>
      </c>
      <c r="D623" s="32">
        <v>3.0019569000000002</v>
      </c>
      <c r="E623" s="32">
        <v>26.301324999999999</v>
      </c>
      <c r="F623" s="32">
        <v>15.668559</v>
      </c>
      <c r="G623" s="32">
        <v>3.4934580999999998</v>
      </c>
      <c r="H623" s="32"/>
      <c r="I623" s="32">
        <v>0.22295982</v>
      </c>
      <c r="J623" s="32">
        <v>8.7613976999999998</v>
      </c>
      <c r="K623" s="54"/>
      <c r="L623" s="39">
        <f t="shared" si="173"/>
        <v>-1.5007637031284689</v>
      </c>
      <c r="M623" s="39">
        <f t="shared" si="174"/>
        <v>2.1703554470153081</v>
      </c>
      <c r="N623" s="10"/>
      <c r="Q623" s="9"/>
      <c r="R623" s="56"/>
      <c r="S623" s="56"/>
      <c r="U623" s="9"/>
      <c r="W623" s="51"/>
      <c r="X623" s="51"/>
      <c r="Z623" s="51"/>
      <c r="AA623" s="51"/>
      <c r="AC623" s="51"/>
      <c r="AD623" s="51"/>
      <c r="AI623" s="52"/>
      <c r="AJ623" s="52"/>
      <c r="AK623" s="53"/>
      <c r="AL623" s="53"/>
      <c r="AM623" s="53"/>
      <c r="AN623" s="53"/>
      <c r="AO623" s="53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</row>
    <row r="624" spans="1:60" s="11" customFormat="1">
      <c r="A624" s="6"/>
      <c r="B624" s="6"/>
      <c r="C624" s="7"/>
      <c r="D624" s="32"/>
      <c r="E624" s="32"/>
      <c r="F624" s="32"/>
      <c r="G624" s="32"/>
      <c r="H624" s="32"/>
      <c r="I624" s="32"/>
      <c r="J624" s="32"/>
      <c r="K624" s="9"/>
      <c r="L624" s="9"/>
      <c r="M624" s="9"/>
      <c r="N624" s="9"/>
      <c r="O624" s="9"/>
      <c r="P624" s="9"/>
      <c r="Q624" s="9"/>
      <c r="R624" s="56"/>
      <c r="S624" s="56"/>
      <c r="U624" s="9"/>
    </row>
    <row r="625" spans="1:60" s="11" customFormat="1">
      <c r="A625" s="26">
        <v>89</v>
      </c>
      <c r="B625" s="31">
        <v>43798</v>
      </c>
      <c r="C625" s="26" t="s">
        <v>0</v>
      </c>
      <c r="D625" s="32">
        <v>9.2119860000000001E-4</v>
      </c>
      <c r="E625" s="32">
        <v>8.7407838000000005E-3</v>
      </c>
      <c r="F625" s="32">
        <v>6.0313773999999998E-4</v>
      </c>
      <c r="G625" s="32">
        <v>1.2205066E-4</v>
      </c>
      <c r="H625" s="32"/>
      <c r="I625" s="66"/>
      <c r="J625" s="66"/>
      <c r="K625" s="9"/>
      <c r="L625" s="9"/>
      <c r="M625" s="9"/>
      <c r="N625" s="10"/>
      <c r="O625" s="9"/>
      <c r="P625" s="9"/>
      <c r="Q625" s="9"/>
      <c r="R625" s="64"/>
      <c r="S625" s="65"/>
      <c r="U625" s="9"/>
    </row>
    <row r="626" spans="1:60" s="11" customFormat="1">
      <c r="A626" s="26">
        <v>89</v>
      </c>
      <c r="B626" s="26"/>
      <c r="C626" s="7" t="s">
        <v>1</v>
      </c>
      <c r="D626" s="32">
        <v>4.6387285</v>
      </c>
      <c r="E626" s="32">
        <v>40.765329000000001</v>
      </c>
      <c r="F626" s="32">
        <v>22.283161</v>
      </c>
      <c r="G626" s="32">
        <v>4.9762934999999997</v>
      </c>
      <c r="H626" s="32"/>
      <c r="I626" s="32">
        <v>0.22332083999999999</v>
      </c>
      <c r="J626" s="32">
        <v>8.7880424999999995</v>
      </c>
      <c r="K626" s="38"/>
      <c r="L626" s="39">
        <f>LN(I626)</f>
        <v>-1.4991457971284594</v>
      </c>
      <c r="M626" s="39">
        <f>LN(J626)</f>
        <v>2.173391990650861</v>
      </c>
      <c r="N626" s="10"/>
      <c r="O626" s="40">
        <f t="array" ref="O626:P627">LINEST(L626:L630,M626:M630,TRUE,TRUE)</f>
        <v>0.52910992873179719</v>
      </c>
      <c r="P626" s="40">
        <v>-2.6491076980155723</v>
      </c>
      <c r="Q626" s="9"/>
      <c r="R626" s="41">
        <f>EXP(P626)*$R$4^O626</f>
        <v>0.21775423145264824</v>
      </c>
      <c r="S626" s="41">
        <f>R626*SQRT(P627^2+(LN($R$4))^2*O627^2+(O626/$R$4)^2*$S$4^2-2*LN($R$4)*AVERAGE(M626:M630)*O627^2)</f>
        <v>6.6786868567408664E-5</v>
      </c>
      <c r="U626" s="9"/>
      <c r="AL626" s="42"/>
      <c r="AM626" s="43"/>
      <c r="AN626" s="43"/>
      <c r="AO626" s="43"/>
      <c r="AQ626" s="44"/>
      <c r="AR626" s="45"/>
      <c r="AS626" s="45"/>
      <c r="AT626" s="45"/>
      <c r="AU626" s="45"/>
      <c r="AV626" s="45"/>
      <c r="AW626" s="45"/>
      <c r="AX626" s="45"/>
      <c r="AY626" s="45"/>
      <c r="AZ626" s="45"/>
    </row>
    <row r="627" spans="1:60" s="11" customFormat="1">
      <c r="A627" s="26">
        <v>89</v>
      </c>
      <c r="B627" s="26"/>
      <c r="C627" s="7" t="s">
        <v>2</v>
      </c>
      <c r="D627" s="32">
        <v>4.4177529</v>
      </c>
      <c r="E627" s="32">
        <v>38.797370000000001</v>
      </c>
      <c r="F627" s="32">
        <v>21.724287</v>
      </c>
      <c r="G627" s="32">
        <v>4.8497212000000003</v>
      </c>
      <c r="H627" s="32"/>
      <c r="I627" s="32">
        <v>0.22323968999999999</v>
      </c>
      <c r="J627" s="32">
        <v>8.7821561999999993</v>
      </c>
      <c r="K627" s="38"/>
      <c r="L627" s="39">
        <f t="shared" ref="L627:L630" si="175">LN(I627)</f>
        <v>-1.499509241702897</v>
      </c>
      <c r="M627" s="39">
        <f t="shared" ref="M627:M630" si="176">LN(J627)</f>
        <v>2.1727219583625841</v>
      </c>
      <c r="N627" s="10"/>
      <c r="O627" s="40">
        <v>6.2445015465269968E-3</v>
      </c>
      <c r="P627" s="40">
        <v>1.3562779921585288E-2</v>
      </c>
      <c r="Q627" s="9"/>
      <c r="R627" s="56"/>
      <c r="S627" s="56"/>
      <c r="U627" s="9"/>
      <c r="W627" s="43"/>
      <c r="Z627" s="43"/>
      <c r="AC627" s="43"/>
    </row>
    <row r="628" spans="1:60" s="11" customFormat="1">
      <c r="A628" s="26">
        <v>89</v>
      </c>
      <c r="B628" s="26"/>
      <c r="C628" s="7" t="s">
        <v>3</v>
      </c>
      <c r="D628" s="32">
        <v>4.0292271</v>
      </c>
      <c r="E628" s="32">
        <v>35.36083</v>
      </c>
      <c r="F628" s="32">
        <v>20.209042</v>
      </c>
      <c r="G628" s="32">
        <v>4.5098824000000004</v>
      </c>
      <c r="H628" s="32"/>
      <c r="I628" s="32">
        <v>0.22316173</v>
      </c>
      <c r="J628" s="32">
        <v>8.7760871999999992</v>
      </c>
      <c r="K628" s="38"/>
      <c r="L628" s="39">
        <f t="shared" si="175"/>
        <v>-1.4998585237495023</v>
      </c>
      <c r="M628" s="39">
        <f t="shared" si="176"/>
        <v>2.1720306591131733</v>
      </c>
      <c r="N628" s="10"/>
      <c r="O628" s="47">
        <f>ABS(O627/O626)</f>
        <v>1.1801898258636343E-2</v>
      </c>
      <c r="P628" s="47">
        <f>ABS(P627/P626)</f>
        <v>5.1197540710576127E-3</v>
      </c>
      <c r="Q628" s="9"/>
      <c r="R628" s="56"/>
      <c r="S628" s="56"/>
      <c r="U628" s="9"/>
      <c r="W628" s="48"/>
      <c r="X628" s="48"/>
      <c r="Z628" s="48"/>
      <c r="AA628" s="48"/>
      <c r="AC628" s="48"/>
      <c r="AD628" s="48"/>
      <c r="AK628" s="48"/>
      <c r="AL628" s="48"/>
      <c r="AP628" s="49"/>
      <c r="AY628" s="43"/>
      <c r="AZ628" s="43"/>
    </row>
    <row r="629" spans="1:60" s="11" customFormat="1">
      <c r="A629" s="26">
        <v>89</v>
      </c>
      <c r="B629" s="26"/>
      <c r="C629" s="7" t="s">
        <v>4</v>
      </c>
      <c r="D629" s="32">
        <v>3.4911989999999999</v>
      </c>
      <c r="E629" s="32">
        <v>30.616887999999999</v>
      </c>
      <c r="F629" s="32">
        <v>17.860719</v>
      </c>
      <c r="G629" s="32">
        <v>3.9843525999999998</v>
      </c>
      <c r="H629" s="32"/>
      <c r="I629" s="32">
        <v>0.22307911</v>
      </c>
      <c r="J629" s="32">
        <v>8.7697398999999994</v>
      </c>
      <c r="K629" s="38"/>
      <c r="L629" s="39">
        <f t="shared" si="175"/>
        <v>-1.500228817068886</v>
      </c>
      <c r="M629" s="39">
        <f t="shared" si="176"/>
        <v>2.1713071480195434</v>
      </c>
      <c r="N629" s="10"/>
      <c r="O629" s="50"/>
      <c r="P629" s="50"/>
      <c r="Q629" s="9"/>
      <c r="R629" s="56"/>
      <c r="S629" s="56"/>
      <c r="U629" s="9"/>
      <c r="W629" s="51"/>
      <c r="X629" s="51"/>
      <c r="Z629" s="51"/>
      <c r="AA629" s="51"/>
      <c r="AC629" s="51"/>
      <c r="AD629" s="51"/>
      <c r="AI629" s="52"/>
      <c r="AJ629" s="52"/>
      <c r="AK629" s="53"/>
      <c r="AL629" s="53"/>
      <c r="AM629" s="53"/>
      <c r="AN629" s="53"/>
      <c r="AO629" s="53"/>
    </row>
    <row r="630" spans="1:60" s="11" customFormat="1">
      <c r="A630" s="26">
        <v>89</v>
      </c>
      <c r="B630" s="26"/>
      <c r="C630" s="7" t="s">
        <v>5</v>
      </c>
      <c r="D630" s="32">
        <v>2.9860318000000001</v>
      </c>
      <c r="E630" s="32">
        <v>26.161000999999999</v>
      </c>
      <c r="F630" s="32">
        <v>15.597319000000001</v>
      </c>
      <c r="G630" s="32">
        <v>3.4775160000000001</v>
      </c>
      <c r="H630" s="32"/>
      <c r="I630" s="32">
        <v>0.22295607000000001</v>
      </c>
      <c r="J630" s="32">
        <v>8.7611290000000004</v>
      </c>
      <c r="K630" s="54"/>
      <c r="L630" s="39">
        <f t="shared" si="175"/>
        <v>-1.5007805224438786</v>
      </c>
      <c r="M630" s="39">
        <f t="shared" si="176"/>
        <v>2.1703247779223607</v>
      </c>
      <c r="N630" s="10"/>
      <c r="Q630" s="9"/>
      <c r="R630" s="56"/>
      <c r="S630" s="56"/>
      <c r="U630" s="9"/>
      <c r="W630" s="51"/>
      <c r="X630" s="51"/>
      <c r="Z630" s="51"/>
      <c r="AA630" s="51"/>
      <c r="AC630" s="51"/>
      <c r="AD630" s="51"/>
      <c r="AI630" s="52"/>
      <c r="AJ630" s="52"/>
      <c r="AK630" s="53"/>
      <c r="AL630" s="53"/>
      <c r="AM630" s="53"/>
      <c r="AN630" s="53"/>
      <c r="AO630" s="53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</row>
    <row r="631" spans="1:60" s="11" customFormat="1">
      <c r="A631" s="6"/>
      <c r="B631" s="6"/>
      <c r="C631" s="7"/>
      <c r="D631" s="32"/>
      <c r="E631" s="32"/>
      <c r="F631" s="32"/>
      <c r="G631" s="32"/>
      <c r="H631" s="32"/>
      <c r="I631" s="32"/>
      <c r="J631" s="32"/>
      <c r="K631" s="9"/>
      <c r="L631" s="9"/>
      <c r="M631" s="9"/>
      <c r="N631" s="9"/>
      <c r="O631" s="9"/>
      <c r="P631" s="9"/>
      <c r="Q631" s="9"/>
      <c r="R631" s="56"/>
      <c r="S631" s="56"/>
      <c r="U631" s="9"/>
    </row>
    <row r="632" spans="1:60" s="11" customFormat="1">
      <c r="A632" s="26">
        <v>90</v>
      </c>
      <c r="B632" s="31">
        <v>43801</v>
      </c>
      <c r="C632" s="26" t="s">
        <v>0</v>
      </c>
      <c r="D632" s="32">
        <v>1.1211986000000001E-3</v>
      </c>
      <c r="E632" s="32">
        <v>8.9407837999999993E-3</v>
      </c>
      <c r="F632" s="32">
        <v>9.0313774000000001E-4</v>
      </c>
      <c r="G632" s="32">
        <v>1.8205066E-4</v>
      </c>
      <c r="H632" s="32"/>
      <c r="I632" s="66"/>
      <c r="J632" s="66"/>
      <c r="K632" s="9"/>
      <c r="L632" s="9"/>
      <c r="M632" s="9"/>
      <c r="N632" s="10"/>
      <c r="O632" s="9"/>
      <c r="P632" s="9"/>
      <c r="Q632" s="9"/>
      <c r="R632" s="64"/>
      <c r="S632" s="65"/>
      <c r="U632" s="9"/>
    </row>
    <row r="633" spans="1:60" s="11" customFormat="1">
      <c r="A633" s="26">
        <v>90</v>
      </c>
      <c r="B633" s="26"/>
      <c r="C633" s="7" t="s">
        <v>1</v>
      </c>
      <c r="D633" s="32">
        <v>5.0709211999999999</v>
      </c>
      <c r="E633" s="32">
        <v>44.628599000000001</v>
      </c>
      <c r="F633" s="32">
        <v>28.348096000000002</v>
      </c>
      <c r="G633" s="32">
        <v>6.3353979000000002</v>
      </c>
      <c r="H633" s="32"/>
      <c r="I633" s="66">
        <v>0.22348599999999999</v>
      </c>
      <c r="J633" s="32">
        <v>8.8008933999999996</v>
      </c>
      <c r="K633" s="38"/>
      <c r="L633" s="39">
        <f>LN(I633)</f>
        <v>-1.4984065067114982</v>
      </c>
      <c r="M633" s="39">
        <f>LN(J633)</f>
        <v>2.1748532390583502</v>
      </c>
      <c r="N633" s="10"/>
      <c r="O633" s="40">
        <f t="array" ref="O633:P634">LINEST(L633:L637,M633:M637,TRUE,TRUE)</f>
        <v>0.50485772031705334</v>
      </c>
      <c r="P633" s="40">
        <v>-2.5963967684915694</v>
      </c>
      <c r="Q633" s="9"/>
      <c r="R633" s="41">
        <f>EXP(P633)*$R$4^O633</f>
        <v>0.21800663412246693</v>
      </c>
      <c r="S633" s="41">
        <f>R633*SQRT(P634^2+(LN($R$4))^2*O634^2+(O633/$R$4)^2*$S$4^2-2*LN($R$4)*AVERAGE(M633:M637)*O634^2)</f>
        <v>2.6569762493696125E-5</v>
      </c>
      <c r="U633" s="9"/>
      <c r="AL633" s="42"/>
      <c r="AM633" s="43"/>
      <c r="AN633" s="43"/>
      <c r="AO633" s="43"/>
      <c r="AQ633" s="44"/>
      <c r="AR633" s="45"/>
      <c r="AS633" s="45"/>
      <c r="AT633" s="45"/>
      <c r="AU633" s="45"/>
      <c r="AV633" s="45"/>
      <c r="AW633" s="45"/>
      <c r="AX633" s="45"/>
      <c r="AY633" s="45"/>
      <c r="AZ633" s="45"/>
    </row>
    <row r="634" spans="1:60" s="11" customFormat="1">
      <c r="A634" s="26">
        <v>90</v>
      </c>
      <c r="B634" s="26"/>
      <c r="C634" s="7" t="s">
        <v>2</v>
      </c>
      <c r="D634" s="32">
        <v>4.8138829000000003</v>
      </c>
      <c r="E634" s="32">
        <v>42.330212000000003</v>
      </c>
      <c r="F634" s="32">
        <v>27.756315000000001</v>
      </c>
      <c r="G634" s="32">
        <v>6.2004587000000004</v>
      </c>
      <c r="H634" s="32"/>
      <c r="I634" s="66">
        <v>0.22338927</v>
      </c>
      <c r="J634" s="32">
        <v>8.7933701000000006</v>
      </c>
      <c r="K634" s="38"/>
      <c r="L634" s="39">
        <f t="shared" ref="L634:L637" si="177">LN(I634)</f>
        <v>-1.4988394239392102</v>
      </c>
      <c r="M634" s="39">
        <f t="shared" ref="M634:M637" si="178">LN(J634)</f>
        <v>2.1739980398101948</v>
      </c>
      <c r="N634" s="10"/>
      <c r="O634" s="40">
        <v>1.5314724572395703E-3</v>
      </c>
      <c r="P634" s="40">
        <v>3.3279637617210744E-3</v>
      </c>
      <c r="Q634" s="9"/>
      <c r="R634" s="56"/>
      <c r="S634" s="56"/>
      <c r="U634" s="9"/>
      <c r="W634" s="43"/>
      <c r="Z634" s="43"/>
      <c r="AC634" s="43"/>
    </row>
    <row r="635" spans="1:60" s="11" customFormat="1">
      <c r="A635" s="26">
        <v>90</v>
      </c>
      <c r="B635" s="26"/>
      <c r="C635" s="7" t="s">
        <v>3</v>
      </c>
      <c r="D635" s="32">
        <v>4.464772</v>
      </c>
      <c r="E635" s="32">
        <v>39.229902000000003</v>
      </c>
      <c r="F635" s="32">
        <v>26.292100999999999</v>
      </c>
      <c r="G635" s="32">
        <v>5.8710928999999998</v>
      </c>
      <c r="H635" s="32"/>
      <c r="I635" s="66">
        <v>0.22330269999999999</v>
      </c>
      <c r="J635" s="32">
        <v>8.7865479999999998</v>
      </c>
      <c r="K635" s="38"/>
      <c r="L635" s="39">
        <f t="shared" si="177"/>
        <v>-1.4992270288522058</v>
      </c>
      <c r="M635" s="39">
        <f t="shared" si="178"/>
        <v>2.1732219155639219</v>
      </c>
      <c r="N635" s="10"/>
      <c r="O635" s="47">
        <f>ABS(O634/O633)</f>
        <v>3.0334733839026914E-3</v>
      </c>
      <c r="P635" s="47">
        <f>ABS(P634/P633)</f>
        <v>1.2817624032302752E-3</v>
      </c>
      <c r="Q635" s="9"/>
      <c r="R635" s="56"/>
      <c r="S635" s="56"/>
      <c r="U635" s="9"/>
      <c r="W635" s="48"/>
      <c r="X635" s="48"/>
      <c r="Z635" s="48"/>
      <c r="AA635" s="48"/>
      <c r="AC635" s="48"/>
      <c r="AD635" s="48"/>
      <c r="AK635" s="48"/>
      <c r="AL635" s="48"/>
      <c r="AP635" s="49"/>
      <c r="AY635" s="43"/>
      <c r="AZ635" s="43"/>
    </row>
    <row r="636" spans="1:60" s="11" customFormat="1">
      <c r="A636" s="26">
        <v>90</v>
      </c>
      <c r="B636" s="26"/>
      <c r="C636" s="7" t="s">
        <v>4</v>
      </c>
      <c r="D636" s="32">
        <v>3.9760608999999998</v>
      </c>
      <c r="E636" s="32">
        <v>34.900500999999998</v>
      </c>
      <c r="F636" s="32">
        <v>23.938457</v>
      </c>
      <c r="G636" s="32">
        <v>5.3428110999999996</v>
      </c>
      <c r="H636" s="32"/>
      <c r="I636" s="66">
        <v>0.22318958999999999</v>
      </c>
      <c r="J636" s="32">
        <v>8.7776628999999993</v>
      </c>
      <c r="K636" s="38"/>
      <c r="L636" s="39">
        <f t="shared" si="177"/>
        <v>-1.4997336893475961</v>
      </c>
      <c r="M636" s="39">
        <f t="shared" si="178"/>
        <v>2.1722101877033899</v>
      </c>
      <c r="N636" s="10"/>
      <c r="O636" s="50"/>
      <c r="P636" s="50"/>
      <c r="Q636" s="9"/>
      <c r="R636" s="56"/>
      <c r="S636" s="56"/>
      <c r="U636" s="9"/>
      <c r="W636" s="51"/>
      <c r="X636" s="51"/>
      <c r="Z636" s="51"/>
      <c r="AA636" s="51"/>
      <c r="AC636" s="51"/>
      <c r="AD636" s="51"/>
      <c r="AI636" s="52"/>
      <c r="AJ636" s="52"/>
      <c r="AK636" s="53"/>
      <c r="AL636" s="53"/>
      <c r="AM636" s="53"/>
      <c r="AN636" s="53"/>
      <c r="AO636" s="53"/>
    </row>
    <row r="637" spans="1:60" s="11" customFormat="1">
      <c r="A637" s="26">
        <v>90</v>
      </c>
      <c r="B637" s="26"/>
      <c r="C637" s="7" t="s">
        <v>5</v>
      </c>
      <c r="D637" s="32">
        <v>3.4167828999999998</v>
      </c>
      <c r="E637" s="32">
        <v>29.953776999999999</v>
      </c>
      <c r="F637" s="32">
        <v>21.079613999999999</v>
      </c>
      <c r="G637" s="32">
        <v>4.7017233000000003</v>
      </c>
      <c r="H637" s="32"/>
      <c r="I637" s="66">
        <v>0.22304605999999999</v>
      </c>
      <c r="J637" s="32">
        <v>8.7666649000000003</v>
      </c>
      <c r="K637" s="54"/>
      <c r="L637" s="39">
        <f t="shared" si="177"/>
        <v>-1.500376981764729</v>
      </c>
      <c r="M637" s="39">
        <f t="shared" si="178"/>
        <v>2.1709564489946764</v>
      </c>
      <c r="N637" s="10"/>
      <c r="Q637" s="9"/>
      <c r="R637" s="56"/>
      <c r="S637" s="56"/>
      <c r="U637" s="9"/>
      <c r="W637" s="51"/>
      <c r="X637" s="51"/>
      <c r="Z637" s="51"/>
      <c r="AA637" s="51"/>
      <c r="AC637" s="51"/>
      <c r="AD637" s="51"/>
      <c r="AI637" s="52"/>
      <c r="AJ637" s="52"/>
      <c r="AK637" s="53"/>
      <c r="AL637" s="53"/>
      <c r="AM637" s="53"/>
      <c r="AN637" s="53"/>
      <c r="AO637" s="53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</row>
    <row r="638" spans="1:60" s="11" customFormat="1">
      <c r="A638" s="6"/>
      <c r="B638" s="6"/>
      <c r="C638" s="7"/>
      <c r="D638" s="32"/>
      <c r="E638" s="32"/>
      <c r="F638" s="32"/>
      <c r="G638" s="32"/>
      <c r="H638" s="32"/>
      <c r="I638" s="32"/>
      <c r="J638" s="32"/>
      <c r="K638" s="9"/>
      <c r="L638" s="9"/>
      <c r="M638" s="9"/>
      <c r="N638" s="9"/>
      <c r="O638" s="9"/>
      <c r="P638" s="9"/>
      <c r="Q638" s="9"/>
      <c r="R638" s="56"/>
      <c r="S638" s="56"/>
      <c r="U638" s="9"/>
    </row>
    <row r="639" spans="1:60" s="11" customFormat="1">
      <c r="A639" s="26">
        <v>91</v>
      </c>
      <c r="B639" s="31">
        <v>43801</v>
      </c>
      <c r="C639" s="26" t="s">
        <v>0</v>
      </c>
      <c r="D639" s="32">
        <v>1.1211986000000001E-3</v>
      </c>
      <c r="E639" s="32">
        <v>8.9407837999999993E-3</v>
      </c>
      <c r="F639" s="32">
        <v>9.0313774000000001E-4</v>
      </c>
      <c r="G639" s="32">
        <v>1.8205066E-4</v>
      </c>
      <c r="H639" s="32"/>
      <c r="I639" s="66"/>
      <c r="J639" s="66"/>
      <c r="K639" s="9"/>
      <c r="L639" s="9"/>
      <c r="M639" s="9"/>
      <c r="N639" s="10"/>
      <c r="O639" s="9"/>
      <c r="P639" s="9"/>
      <c r="Q639" s="9"/>
      <c r="R639" s="64"/>
      <c r="S639" s="65"/>
      <c r="U639" s="9"/>
    </row>
    <row r="640" spans="1:60" s="11" customFormat="1">
      <c r="A640" s="26">
        <v>91</v>
      </c>
      <c r="B640" s="26"/>
      <c r="C640" s="7" t="s">
        <v>1</v>
      </c>
      <c r="D640" s="32">
        <v>4.9767286000000004</v>
      </c>
      <c r="E640" s="32">
        <v>43.810110999999999</v>
      </c>
      <c r="F640" s="32">
        <v>27.959403999999999</v>
      </c>
      <c r="G640" s="32">
        <v>6.2492945000000004</v>
      </c>
      <c r="H640" s="32"/>
      <c r="I640" s="66">
        <v>0.22351334</v>
      </c>
      <c r="J640" s="32">
        <v>8.8030021999999999</v>
      </c>
      <c r="K640" s="38"/>
      <c r="L640" s="39">
        <f>LN(I640)</f>
        <v>-1.4982841799088049</v>
      </c>
      <c r="M640" s="39">
        <f>LN(J640)</f>
        <v>2.1750928223935397</v>
      </c>
      <c r="N640" s="10"/>
      <c r="O640" s="40">
        <f t="array" ref="O640:P641">LINEST(L640:L644,M640:M644,TRUE,TRUE)</f>
        <v>0.50466847282003446</v>
      </c>
      <c r="P640" s="40">
        <v>-2.5959975429439126</v>
      </c>
      <c r="Q640" s="9"/>
      <c r="R640" s="41">
        <f>EXP(P640)*$R$4^O640</f>
        <v>0.21800596823183283</v>
      </c>
      <c r="S640" s="41">
        <f>R640*SQRT(P641^2+(LN($R$4))^2*O641^2+(O640/$R$4)^2*$S$4^2-2*LN($R$4)*AVERAGE(M640:M644)*O641^2)</f>
        <v>4.2503484997385199E-5</v>
      </c>
      <c r="U640" s="9"/>
      <c r="AL640" s="42"/>
      <c r="AM640" s="43"/>
      <c r="AN640" s="43"/>
      <c r="AO640" s="43"/>
      <c r="AQ640" s="44"/>
      <c r="AR640" s="45"/>
      <c r="AS640" s="45"/>
      <c r="AT640" s="45"/>
      <c r="AU640" s="45"/>
      <c r="AV640" s="45"/>
      <c r="AW640" s="45"/>
      <c r="AX640" s="45"/>
      <c r="AY640" s="45"/>
      <c r="AZ640" s="45"/>
    </row>
    <row r="641" spans="1:60" s="11" customFormat="1">
      <c r="A641" s="26">
        <v>91</v>
      </c>
      <c r="B641" s="26"/>
      <c r="C641" s="7" t="s">
        <v>2</v>
      </c>
      <c r="D641" s="32">
        <v>4.8431258000000001</v>
      </c>
      <c r="E641" s="32">
        <v>42.606112000000003</v>
      </c>
      <c r="F641" s="32">
        <v>27.858903000000002</v>
      </c>
      <c r="G641" s="32">
        <v>6.2246291999999999</v>
      </c>
      <c r="H641" s="32"/>
      <c r="I641" s="66">
        <v>0.22343425</v>
      </c>
      <c r="J641" s="32">
        <v>8.7972427999999994</v>
      </c>
      <c r="K641" s="38"/>
      <c r="L641" s="39">
        <f t="shared" ref="L641:L644" si="179">LN(I641)</f>
        <v>-1.498638091654142</v>
      </c>
      <c r="M641" s="39">
        <f t="shared" ref="M641:M644" si="180">LN(J641)</f>
        <v>2.174438354207946</v>
      </c>
      <c r="N641" s="10"/>
      <c r="O641" s="40">
        <v>3.5420918854952048E-3</v>
      </c>
      <c r="P641" s="40">
        <v>7.6979029997190094E-3</v>
      </c>
      <c r="Q641" s="9"/>
      <c r="R641" s="56"/>
      <c r="S641" s="56"/>
      <c r="U641" s="9"/>
      <c r="W641" s="43"/>
      <c r="Z641" s="43"/>
      <c r="AC641" s="43"/>
    </row>
    <row r="642" spans="1:60" s="11" customFormat="1">
      <c r="A642" s="26">
        <v>91</v>
      </c>
      <c r="B642" s="26"/>
      <c r="C642" s="7" t="s">
        <v>3</v>
      </c>
      <c r="D642" s="32">
        <v>4.4740262</v>
      </c>
      <c r="E642" s="32">
        <v>39.315773999999998</v>
      </c>
      <c r="F642" s="32">
        <v>26.436851999999998</v>
      </c>
      <c r="G642" s="32">
        <v>5.9036293000000004</v>
      </c>
      <c r="H642" s="32"/>
      <c r="I642" s="66">
        <v>0.22331076</v>
      </c>
      <c r="J642" s="32">
        <v>8.7875665000000005</v>
      </c>
      <c r="K642" s="38"/>
      <c r="L642" s="39">
        <f t="shared" si="179"/>
        <v>-1.4991909350004851</v>
      </c>
      <c r="M642" s="39">
        <f t="shared" si="180"/>
        <v>2.1733378246757171</v>
      </c>
      <c r="N642" s="10"/>
      <c r="O642" s="47">
        <f>ABS(O641/O640)</f>
        <v>7.0186510080615244E-3</v>
      </c>
      <c r="P642" s="47">
        <f>ABS(P641/P640)</f>
        <v>2.9652967201923598E-3</v>
      </c>
      <c r="Q642" s="9"/>
      <c r="R642" s="56"/>
      <c r="S642" s="56"/>
      <c r="U642" s="9"/>
      <c r="W642" s="48"/>
      <c r="X642" s="48"/>
      <c r="Z642" s="48"/>
      <c r="AA642" s="48"/>
      <c r="AC642" s="48"/>
      <c r="AD642" s="48"/>
      <c r="AK642" s="48"/>
      <c r="AL642" s="48"/>
      <c r="AP642" s="49"/>
      <c r="AY642" s="43"/>
      <c r="AZ642" s="43"/>
    </row>
    <row r="643" spans="1:60" s="11" customFormat="1">
      <c r="A643" s="26">
        <v>91</v>
      </c>
      <c r="B643" s="26"/>
      <c r="C643" s="7" t="s">
        <v>4</v>
      </c>
      <c r="D643" s="32">
        <v>4.0735324999999998</v>
      </c>
      <c r="E643" s="32">
        <v>35.758209999999998</v>
      </c>
      <c r="F643" s="32">
        <v>24.604084</v>
      </c>
      <c r="G643" s="32">
        <v>5.4914671000000004</v>
      </c>
      <c r="H643" s="32"/>
      <c r="I643" s="66">
        <v>0.22319328999999999</v>
      </c>
      <c r="J643" s="32">
        <v>8.7781825999999992</v>
      </c>
      <c r="K643" s="38"/>
      <c r="L643" s="39">
        <f t="shared" si="179"/>
        <v>-1.4997171116508883</v>
      </c>
      <c r="M643" s="39">
        <f t="shared" si="180"/>
        <v>2.1722693930546959</v>
      </c>
      <c r="N643" s="10"/>
      <c r="O643" s="50"/>
      <c r="P643" s="50"/>
      <c r="Q643" s="9"/>
      <c r="R643" s="56"/>
      <c r="S643" s="56"/>
      <c r="U643" s="9"/>
      <c r="W643" s="51"/>
      <c r="X643" s="51"/>
      <c r="Z643" s="51"/>
      <c r="AA643" s="51"/>
      <c r="AC643" s="51"/>
      <c r="AD643" s="51"/>
      <c r="AI643" s="52"/>
      <c r="AJ643" s="52"/>
      <c r="AK643" s="53"/>
      <c r="AL643" s="53"/>
      <c r="AM643" s="53"/>
      <c r="AN643" s="53"/>
      <c r="AO643" s="53"/>
    </row>
    <row r="644" spans="1:60" s="11" customFormat="1">
      <c r="A644" s="26">
        <v>91</v>
      </c>
      <c r="B644" s="26"/>
      <c r="C644" s="7" t="s">
        <v>5</v>
      </c>
      <c r="D644" s="32">
        <v>3.6016569</v>
      </c>
      <c r="E644" s="32">
        <v>31.581648000000001</v>
      </c>
      <c r="F644" s="32">
        <v>22.188611000000002</v>
      </c>
      <c r="G644" s="32">
        <v>4.9496202</v>
      </c>
      <c r="H644" s="32"/>
      <c r="I644" s="66">
        <v>0.2230704</v>
      </c>
      <c r="J644" s="32">
        <v>8.7686461999999992</v>
      </c>
      <c r="K644" s="54"/>
      <c r="L644" s="39">
        <f t="shared" si="179"/>
        <v>-1.5002678622759562</v>
      </c>
      <c r="M644" s="39">
        <f t="shared" si="180"/>
        <v>2.1711824273074796</v>
      </c>
      <c r="N644" s="10"/>
      <c r="Q644" s="9"/>
      <c r="R644" s="56"/>
      <c r="S644" s="56"/>
      <c r="U644" s="9"/>
      <c r="W644" s="51"/>
      <c r="X644" s="51"/>
      <c r="Z644" s="51"/>
      <c r="AA644" s="51"/>
      <c r="AC644" s="51"/>
      <c r="AD644" s="51"/>
      <c r="AI644" s="52"/>
      <c r="AJ644" s="52"/>
      <c r="AK644" s="53"/>
      <c r="AL644" s="53"/>
      <c r="AM644" s="53"/>
      <c r="AN644" s="53"/>
      <c r="AO644" s="53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</row>
    <row r="645" spans="1:60" s="11" customFormat="1">
      <c r="A645" s="6"/>
      <c r="B645" s="6"/>
      <c r="C645" s="7"/>
      <c r="D645" s="32"/>
      <c r="E645" s="32"/>
      <c r="F645" s="32"/>
      <c r="G645" s="32"/>
      <c r="H645" s="32"/>
      <c r="I645" s="32"/>
      <c r="J645" s="32"/>
      <c r="K645" s="9"/>
      <c r="L645" s="9"/>
      <c r="M645" s="9"/>
      <c r="N645" s="9"/>
      <c r="O645" s="9"/>
      <c r="P645" s="9"/>
      <c r="Q645" s="9"/>
      <c r="R645" s="56"/>
      <c r="S645" s="56"/>
      <c r="U645" s="9"/>
    </row>
    <row r="646" spans="1:60" s="11" customFormat="1">
      <c r="A646" s="26">
        <v>92</v>
      </c>
      <c r="B646" s="31">
        <v>43801</v>
      </c>
      <c r="C646" s="26" t="s">
        <v>0</v>
      </c>
      <c r="D646" s="32">
        <v>1.1211986000000001E-3</v>
      </c>
      <c r="E646" s="32">
        <v>8.9407837999999993E-3</v>
      </c>
      <c r="F646" s="32">
        <v>9.0313774000000001E-4</v>
      </c>
      <c r="G646" s="32">
        <v>1.8205066E-4</v>
      </c>
      <c r="H646" s="32"/>
      <c r="I646" s="66"/>
      <c r="J646" s="66"/>
      <c r="K646" s="9"/>
      <c r="L646" s="9"/>
      <c r="M646" s="9"/>
      <c r="N646" s="10"/>
      <c r="O646" s="9"/>
      <c r="P646" s="9"/>
      <c r="Q646" s="9"/>
      <c r="R646" s="64"/>
      <c r="S646" s="65"/>
      <c r="U646" s="9"/>
    </row>
    <row r="647" spans="1:60" s="11" customFormat="1">
      <c r="A647" s="26">
        <v>92</v>
      </c>
      <c r="B647" s="26"/>
      <c r="C647" s="7" t="s">
        <v>1</v>
      </c>
      <c r="D647" s="32">
        <v>5.0517478999999996</v>
      </c>
      <c r="E647" s="32">
        <v>44.475565000000003</v>
      </c>
      <c r="F647" s="32">
        <v>28.224681</v>
      </c>
      <c r="G647" s="32">
        <v>6.3088611999999999</v>
      </c>
      <c r="H647" s="32"/>
      <c r="I647" s="32">
        <v>0.22352296999999999</v>
      </c>
      <c r="J647" s="32">
        <v>8.8040021999999993</v>
      </c>
      <c r="K647" s="38"/>
      <c r="L647" s="39">
        <f>LN(I647)</f>
        <v>-1.4982410961601873</v>
      </c>
      <c r="M647" s="39">
        <f>LN(J647)</f>
        <v>2.1752064135505993</v>
      </c>
      <c r="N647" s="10"/>
      <c r="O647" s="40">
        <f t="array" ref="O647:P648">LINEST(L647:L651,M647:M651,TRUE,TRUE)</f>
        <v>0.50472339065560012</v>
      </c>
      <c r="P647" s="40">
        <v>-2.5961280240906448</v>
      </c>
      <c r="Q647" s="9"/>
      <c r="R647" s="41">
        <f>EXP(P647)*$R$4^O647</f>
        <v>0.2180029721330547</v>
      </c>
      <c r="S647" s="41">
        <f>R647*SQRT(P648^2+(LN($R$4))^2*O648^2+(O647/$R$4)^2*$S$4^2-2*LN($R$4)*AVERAGE(M647:M651)*O648^2)</f>
        <v>3.994807076562624E-5</v>
      </c>
      <c r="U647" s="9"/>
      <c r="AL647" s="42"/>
      <c r="AM647" s="43"/>
      <c r="AN647" s="43"/>
      <c r="AO647" s="43"/>
      <c r="AQ647" s="44"/>
      <c r="AR647" s="45"/>
      <c r="AS647" s="45"/>
      <c r="AT647" s="45"/>
      <c r="AU647" s="45"/>
      <c r="AV647" s="45"/>
      <c r="AW647" s="45"/>
      <c r="AX647" s="45"/>
      <c r="AY647" s="45"/>
      <c r="AZ647" s="45"/>
    </row>
    <row r="648" spans="1:60" s="11" customFormat="1">
      <c r="A648" s="26">
        <v>92</v>
      </c>
      <c r="B648" s="26"/>
      <c r="C648" s="7" t="s">
        <v>2</v>
      </c>
      <c r="D648" s="32">
        <v>4.8384729999999996</v>
      </c>
      <c r="E648" s="32">
        <v>42.564892999999998</v>
      </c>
      <c r="F648" s="32">
        <v>27.919581999999998</v>
      </c>
      <c r="G648" s="32">
        <v>6.2380896000000003</v>
      </c>
      <c r="H648" s="32"/>
      <c r="I648" s="32">
        <v>0.22343076000000001</v>
      </c>
      <c r="J648" s="32">
        <v>8.7971816</v>
      </c>
      <c r="K648" s="38"/>
      <c r="L648" s="39">
        <f t="shared" ref="L648:L651" si="181">LN(I648)</f>
        <v>-1.498653711583749</v>
      </c>
      <c r="M648" s="39">
        <f t="shared" ref="M648:M651" si="182">LN(J648)</f>
        <v>2.1744313974586249</v>
      </c>
      <c r="N648" s="10"/>
      <c r="O648" s="40">
        <v>3.2504830102899037E-3</v>
      </c>
      <c r="P648" s="40">
        <v>7.0643334008557365E-3</v>
      </c>
      <c r="Q648" s="9"/>
      <c r="R648" s="56"/>
      <c r="S648" s="56"/>
      <c r="U648" s="9"/>
      <c r="W648" s="43"/>
      <c r="Z648" s="43"/>
      <c r="AC648" s="43"/>
    </row>
    <row r="649" spans="1:60" s="11" customFormat="1">
      <c r="A649" s="26">
        <v>92</v>
      </c>
      <c r="B649" s="26"/>
      <c r="C649" s="7" t="s">
        <v>3</v>
      </c>
      <c r="D649" s="32">
        <v>4.5262241000000003</v>
      </c>
      <c r="E649" s="32">
        <v>39.776598999999997</v>
      </c>
      <c r="F649" s="32">
        <v>26.796009999999999</v>
      </c>
      <c r="G649" s="32">
        <v>5.9840058000000003</v>
      </c>
      <c r="H649" s="32"/>
      <c r="I649" s="32">
        <v>0.22331717000000001</v>
      </c>
      <c r="J649" s="32">
        <v>8.7880371999999998</v>
      </c>
      <c r="K649" s="38"/>
      <c r="L649" s="39">
        <f t="shared" si="181"/>
        <v>-1.499162231018625</v>
      </c>
      <c r="M649" s="39">
        <f t="shared" si="182"/>
        <v>2.1733913875584658</v>
      </c>
      <c r="N649" s="10"/>
      <c r="O649" s="47">
        <f>ABS(O648/O647)</f>
        <v>6.440127544054884E-3</v>
      </c>
      <c r="P649" s="47">
        <f>ABS(P648/P647)</f>
        <v>2.7211036340668085E-3</v>
      </c>
      <c r="Q649" s="9"/>
      <c r="R649" s="56"/>
      <c r="S649" s="56"/>
      <c r="U649" s="9"/>
      <c r="W649" s="48"/>
      <c r="X649" s="48"/>
      <c r="Z649" s="48"/>
      <c r="AA649" s="48"/>
      <c r="AC649" s="48"/>
      <c r="AD649" s="48"/>
      <c r="AK649" s="48"/>
      <c r="AL649" s="48"/>
      <c r="AP649" s="49"/>
      <c r="AY649" s="43"/>
      <c r="AZ649" s="43"/>
    </row>
    <row r="650" spans="1:60" s="11" customFormat="1">
      <c r="A650" s="26">
        <v>92</v>
      </c>
      <c r="B650" s="26"/>
      <c r="C650" s="7" t="s">
        <v>4</v>
      </c>
      <c r="D650" s="32">
        <v>4.1101402</v>
      </c>
      <c r="E650" s="32">
        <v>36.083221000000002</v>
      </c>
      <c r="F650" s="32">
        <v>24.846771</v>
      </c>
      <c r="G650" s="32">
        <v>5.5457903999999996</v>
      </c>
      <c r="H650" s="32"/>
      <c r="I650" s="32">
        <v>0.22319974000000001</v>
      </c>
      <c r="J650" s="32">
        <v>8.7790768000000003</v>
      </c>
      <c r="K650" s="38"/>
      <c r="L650" s="39">
        <f t="shared" si="181"/>
        <v>-1.4996882133502116</v>
      </c>
      <c r="M650" s="39">
        <f t="shared" si="182"/>
        <v>2.172371254054799</v>
      </c>
      <c r="N650" s="10"/>
      <c r="O650" s="50"/>
      <c r="P650" s="50"/>
      <c r="Q650" s="9"/>
      <c r="R650" s="56"/>
      <c r="S650" s="56"/>
      <c r="U650" s="9"/>
      <c r="W650" s="51"/>
      <c r="X650" s="51"/>
      <c r="Z650" s="51"/>
      <c r="AA650" s="51"/>
      <c r="AC650" s="51"/>
      <c r="AD650" s="51"/>
      <c r="AI650" s="52"/>
      <c r="AJ650" s="52"/>
      <c r="AK650" s="53"/>
      <c r="AL650" s="53"/>
      <c r="AM650" s="53"/>
      <c r="AN650" s="53"/>
      <c r="AO650" s="53"/>
    </row>
    <row r="651" spans="1:60" s="11" customFormat="1">
      <c r="A651" s="26">
        <v>92</v>
      </c>
      <c r="B651" s="26"/>
      <c r="C651" s="7" t="s">
        <v>5</v>
      </c>
      <c r="D651" s="32">
        <v>3.5787857000000001</v>
      </c>
      <c r="E651" s="32">
        <v>31.381257999999999</v>
      </c>
      <c r="F651" s="32">
        <v>22.112624</v>
      </c>
      <c r="G651" s="32">
        <v>4.9326420999999998</v>
      </c>
      <c r="H651" s="32"/>
      <c r="I651" s="32">
        <v>0.22306908</v>
      </c>
      <c r="J651" s="32">
        <v>8.7686902</v>
      </c>
      <c r="K651" s="54"/>
      <c r="L651" s="39">
        <f t="shared" si="181"/>
        <v>-1.5002737797078769</v>
      </c>
      <c r="M651" s="39">
        <f t="shared" si="182"/>
        <v>2.1711874451732487</v>
      </c>
      <c r="N651" s="10"/>
      <c r="Q651" s="9"/>
      <c r="R651" s="56"/>
      <c r="S651" s="56"/>
      <c r="U651" s="9"/>
      <c r="W651" s="51"/>
      <c r="X651" s="51"/>
      <c r="Z651" s="51"/>
      <c r="AA651" s="51"/>
      <c r="AC651" s="51"/>
      <c r="AD651" s="51"/>
      <c r="AI651" s="52"/>
      <c r="AJ651" s="52"/>
      <c r="AK651" s="53"/>
      <c r="AL651" s="53"/>
      <c r="AM651" s="53"/>
      <c r="AN651" s="53"/>
      <c r="AO651" s="53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</row>
    <row r="652" spans="1:60" s="11" customFormat="1">
      <c r="A652" s="6"/>
      <c r="B652" s="6"/>
      <c r="C652" s="7"/>
      <c r="D652" s="32"/>
      <c r="E652" s="32"/>
      <c r="F652" s="32"/>
      <c r="G652" s="32"/>
      <c r="H652" s="32"/>
      <c r="I652" s="32"/>
      <c r="J652" s="32"/>
      <c r="K652" s="9"/>
      <c r="L652" s="9"/>
      <c r="M652" s="9"/>
      <c r="N652" s="9"/>
      <c r="O652" s="9"/>
      <c r="P652" s="9"/>
      <c r="Q652" s="9"/>
      <c r="R652" s="56"/>
      <c r="S652" s="56"/>
      <c r="U652" s="9"/>
    </row>
    <row r="653" spans="1:60" s="11" customFormat="1">
      <c r="A653" s="26">
        <v>93</v>
      </c>
      <c r="B653" s="31">
        <v>43801</v>
      </c>
      <c r="C653" s="26" t="s">
        <v>0</v>
      </c>
      <c r="D653" s="32">
        <v>1.1211986000000001E-3</v>
      </c>
      <c r="E653" s="32">
        <v>8.9407837999999993E-3</v>
      </c>
      <c r="F653" s="32">
        <v>9.0313774000000001E-4</v>
      </c>
      <c r="G653" s="32">
        <v>1.8205066E-4</v>
      </c>
      <c r="H653" s="32"/>
      <c r="I653" s="66"/>
      <c r="J653" s="66"/>
      <c r="K653" s="9"/>
      <c r="L653" s="9"/>
      <c r="M653" s="9"/>
      <c r="N653" s="10"/>
      <c r="O653" s="9"/>
      <c r="P653" s="9"/>
      <c r="Q653" s="9"/>
      <c r="R653" s="64"/>
      <c r="S653" s="65"/>
      <c r="U653" s="9"/>
    </row>
    <row r="654" spans="1:60" s="11" customFormat="1">
      <c r="A654" s="26">
        <v>93</v>
      </c>
      <c r="B654" s="26"/>
      <c r="C654" s="7" t="s">
        <v>1</v>
      </c>
      <c r="D654" s="32">
        <v>4.9986081999999996</v>
      </c>
      <c r="E654" s="32">
        <v>44.009177000000001</v>
      </c>
      <c r="F654" s="32">
        <v>28.089727</v>
      </c>
      <c r="G654" s="32">
        <v>6.2787443999999999</v>
      </c>
      <c r="H654" s="32"/>
      <c r="I654" s="32">
        <v>0.22352467000000001</v>
      </c>
      <c r="J654" s="32">
        <v>8.8042926999999995</v>
      </c>
      <c r="K654" s="38"/>
      <c r="L654" s="39">
        <f>LN(I654)</f>
        <v>-1.4982334907067729</v>
      </c>
      <c r="M654" s="39">
        <f>LN(J654)</f>
        <v>2.1752394093632748</v>
      </c>
      <c r="N654" s="10"/>
      <c r="O654" s="40">
        <f t="array" ref="O654:P655">LINEST(L654:L658,M654:M658,TRUE,TRUE)</f>
        <v>0.50070031179491037</v>
      </c>
      <c r="P654" s="40">
        <v>-2.5873816595206454</v>
      </c>
      <c r="Q654" s="9"/>
      <c r="R654" s="41">
        <f>EXP(P654)*$R$4^O654</f>
        <v>0.21804539487130165</v>
      </c>
      <c r="S654" s="41">
        <f>R654*SQRT(P655^2+(LN($R$4))^2*O655^2+(O654/$R$4)^2*$S$4^2-2*LN($R$4)*AVERAGE(M654:M658)*O655^2)</f>
        <v>2.7446601822044596E-5</v>
      </c>
      <c r="U654" s="9"/>
      <c r="AL654" s="42"/>
      <c r="AM654" s="43"/>
      <c r="AN654" s="43"/>
      <c r="AO654" s="43"/>
      <c r="AQ654" s="44"/>
      <c r="AR654" s="45"/>
      <c r="AS654" s="45"/>
      <c r="AT654" s="45"/>
      <c r="AU654" s="45"/>
      <c r="AV654" s="45"/>
      <c r="AW654" s="45"/>
      <c r="AX654" s="45"/>
      <c r="AY654" s="45"/>
      <c r="AZ654" s="45"/>
    </row>
    <row r="655" spans="1:60" s="11" customFormat="1">
      <c r="A655" s="26">
        <v>93</v>
      </c>
      <c r="B655" s="26"/>
      <c r="C655" s="7" t="s">
        <v>2</v>
      </c>
      <c r="D655" s="32">
        <v>4.8358029</v>
      </c>
      <c r="E655" s="32">
        <v>42.537976999999998</v>
      </c>
      <c r="F655" s="32">
        <v>28.053850000000001</v>
      </c>
      <c r="G655" s="32">
        <v>6.2678732999999998</v>
      </c>
      <c r="H655" s="32"/>
      <c r="I655" s="32">
        <v>0.22342305000000001</v>
      </c>
      <c r="J655" s="32">
        <v>8.7964748999999998</v>
      </c>
      <c r="K655" s="38"/>
      <c r="L655" s="39">
        <f t="shared" ref="L655:L658" si="183">LN(I655)</f>
        <v>-1.4986882195137621</v>
      </c>
      <c r="M655" s="39">
        <f t="shared" ref="M655:M658" si="184">LN(J655)</f>
        <v>2.1743510616852872</v>
      </c>
      <c r="N655" s="10"/>
      <c r="O655" s="40">
        <v>1.6772833764504274E-3</v>
      </c>
      <c r="P655" s="40">
        <v>3.6454314036423736E-3</v>
      </c>
      <c r="Q655" s="9"/>
      <c r="R655" s="56"/>
      <c r="S655" s="56"/>
      <c r="U655" s="9"/>
      <c r="W655" s="43"/>
      <c r="Z655" s="43"/>
      <c r="AC655" s="43"/>
    </row>
    <row r="656" spans="1:60" s="11" customFormat="1">
      <c r="A656" s="26">
        <v>93</v>
      </c>
      <c r="B656" s="26"/>
      <c r="C656" s="7" t="s">
        <v>3</v>
      </c>
      <c r="D656" s="32">
        <v>4.5458511000000001</v>
      </c>
      <c r="E656" s="32">
        <v>39.953203999999999</v>
      </c>
      <c r="F656" s="32">
        <v>26.942841999999999</v>
      </c>
      <c r="G656" s="32">
        <v>6.0170921000000002</v>
      </c>
      <c r="H656" s="32"/>
      <c r="I656" s="32">
        <v>0.22332813000000001</v>
      </c>
      <c r="J656" s="32">
        <v>8.7889447999999994</v>
      </c>
      <c r="K656" s="38"/>
      <c r="L656" s="39">
        <f t="shared" si="183"/>
        <v>-1.4991131540441121</v>
      </c>
      <c r="M656" s="39">
        <f t="shared" si="184"/>
        <v>2.1734946589847901</v>
      </c>
      <c r="N656" s="10"/>
      <c r="O656" s="47">
        <f>ABS(O655/O654)</f>
        <v>3.349874839178155E-3</v>
      </c>
      <c r="P656" s="47">
        <f>ABS(P655/P654)</f>
        <v>1.4089268161225775E-3</v>
      </c>
      <c r="Q656" s="9"/>
      <c r="R656" s="56"/>
      <c r="S656" s="56"/>
      <c r="U656" s="9"/>
      <c r="W656" s="48"/>
      <c r="X656" s="48"/>
      <c r="Z656" s="48"/>
      <c r="AA656" s="48"/>
      <c r="AC656" s="48"/>
      <c r="AD656" s="48"/>
      <c r="AK656" s="48"/>
      <c r="AL656" s="48"/>
      <c r="AP656" s="49"/>
      <c r="AY656" s="43"/>
      <c r="AZ656" s="43"/>
    </row>
    <row r="657" spans="1:60" s="11" customFormat="1">
      <c r="A657" s="26">
        <v>93</v>
      </c>
      <c r="B657" s="26"/>
      <c r="C657" s="7" t="s">
        <v>4</v>
      </c>
      <c r="D657" s="32">
        <v>4.1115820999999997</v>
      </c>
      <c r="E657" s="32">
        <v>36.102052999999998</v>
      </c>
      <c r="F657" s="32">
        <v>24.868075999999999</v>
      </c>
      <c r="G657" s="32">
        <v>5.5510783999999997</v>
      </c>
      <c r="H657" s="32"/>
      <c r="I657" s="32">
        <v>0.22322111</v>
      </c>
      <c r="J657" s="32">
        <v>8.7805741000000008</v>
      </c>
      <c r="K657" s="38"/>
      <c r="L657" s="39">
        <f t="shared" si="183"/>
        <v>-1.4995924740942324</v>
      </c>
      <c r="M657" s="39">
        <f t="shared" si="184"/>
        <v>2.1725417927531083</v>
      </c>
      <c r="N657" s="10"/>
      <c r="O657" s="50"/>
      <c r="P657" s="50"/>
      <c r="Q657" s="9"/>
      <c r="R657" s="56"/>
      <c r="S657" s="56"/>
      <c r="U657" s="9"/>
      <c r="W657" s="51"/>
      <c r="X657" s="51"/>
      <c r="Z657" s="51"/>
      <c r="AA657" s="51"/>
      <c r="AC657" s="51"/>
      <c r="AD657" s="51"/>
      <c r="AI657" s="52"/>
      <c r="AJ657" s="52"/>
      <c r="AK657" s="53"/>
      <c r="AL657" s="53"/>
      <c r="AM657" s="53"/>
      <c r="AN657" s="53"/>
      <c r="AO657" s="53"/>
    </row>
    <row r="658" spans="1:60" s="11" customFormat="1">
      <c r="A658" s="26">
        <v>93</v>
      </c>
      <c r="B658" s="26"/>
      <c r="C658" s="7" t="s">
        <v>5</v>
      </c>
      <c r="D658" s="32">
        <v>3.6601401999999998</v>
      </c>
      <c r="E658" s="32">
        <v>32.102792999999998</v>
      </c>
      <c r="F658" s="32">
        <v>22.568767999999999</v>
      </c>
      <c r="G658" s="32">
        <v>5.0350865000000002</v>
      </c>
      <c r="H658" s="32"/>
      <c r="I658" s="32">
        <v>0.22309975000000001</v>
      </c>
      <c r="J658" s="32">
        <v>8.7709202000000008</v>
      </c>
      <c r="K658" s="54"/>
      <c r="L658" s="39">
        <f t="shared" si="183"/>
        <v>-1.5001362981180117</v>
      </c>
      <c r="M658" s="39">
        <f t="shared" si="184"/>
        <v>2.1714417267634505</v>
      </c>
      <c r="N658" s="10"/>
      <c r="Q658" s="9"/>
      <c r="R658" s="56"/>
      <c r="S658" s="56"/>
      <c r="U658" s="9"/>
      <c r="W658" s="51"/>
      <c r="X658" s="51"/>
      <c r="Z658" s="51"/>
      <c r="AA658" s="51"/>
      <c r="AC658" s="51"/>
      <c r="AD658" s="51"/>
      <c r="AI658" s="52"/>
      <c r="AJ658" s="52"/>
      <c r="AK658" s="53"/>
      <c r="AL658" s="53"/>
      <c r="AM658" s="53"/>
      <c r="AN658" s="53"/>
      <c r="AO658" s="53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</row>
    <row r="659" spans="1:60" s="11" customFormat="1">
      <c r="A659" s="6"/>
      <c r="B659" s="6"/>
      <c r="C659" s="7"/>
      <c r="D659" s="32"/>
      <c r="E659" s="32"/>
      <c r="F659" s="32"/>
      <c r="G659" s="32"/>
      <c r="H659" s="32"/>
      <c r="I659" s="32"/>
      <c r="J659" s="32"/>
      <c r="K659" s="9"/>
      <c r="L659" s="9"/>
      <c r="M659" s="9"/>
      <c r="N659" s="9"/>
      <c r="O659" s="9"/>
      <c r="P659" s="9"/>
      <c r="Q659" s="9"/>
      <c r="R659" s="56"/>
      <c r="S659" s="56"/>
      <c r="U659" s="9"/>
    </row>
    <row r="660" spans="1:60" s="11" customFormat="1">
      <c r="A660" s="26">
        <v>94</v>
      </c>
      <c r="B660" s="31">
        <v>43801</v>
      </c>
      <c r="C660" s="26" t="s">
        <v>0</v>
      </c>
      <c r="D660" s="32">
        <v>1.1211986000000001E-3</v>
      </c>
      <c r="E660" s="32">
        <v>8.9407837999999993E-3</v>
      </c>
      <c r="F660" s="32">
        <v>9.0313774000000001E-4</v>
      </c>
      <c r="G660" s="32">
        <v>1.8205066E-4</v>
      </c>
      <c r="H660" s="32"/>
      <c r="I660" s="66"/>
      <c r="J660" s="66"/>
      <c r="K660" s="9"/>
      <c r="L660" s="9"/>
      <c r="M660" s="9"/>
      <c r="N660" s="10"/>
      <c r="O660" s="9"/>
      <c r="P660" s="9"/>
      <c r="Q660" s="9"/>
      <c r="R660" s="64"/>
      <c r="S660" s="65"/>
      <c r="U660" s="9"/>
    </row>
    <row r="661" spans="1:60" s="11" customFormat="1">
      <c r="A661" s="26">
        <v>94</v>
      </c>
      <c r="B661" s="26"/>
      <c r="C661" s="7" t="s">
        <v>1</v>
      </c>
      <c r="D661" s="32">
        <v>4.9996140000000002</v>
      </c>
      <c r="E661" s="32">
        <v>44.01755</v>
      </c>
      <c r="F661" s="32">
        <v>28.031991000000001</v>
      </c>
      <c r="G661" s="32">
        <v>6.2658307999999998</v>
      </c>
      <c r="H661" s="32"/>
      <c r="I661" s="32">
        <v>0.22352440000000001</v>
      </c>
      <c r="J661" s="32">
        <v>8.8041958000000005</v>
      </c>
      <c r="K661" s="38"/>
      <c r="L661" s="39">
        <f>LN(I661)</f>
        <v>-1.4982346986278632</v>
      </c>
      <c r="M661" s="39">
        <f>LN(J661)</f>
        <v>2.1752284033078713</v>
      </c>
      <c r="N661" s="10"/>
      <c r="O661" s="40">
        <f t="array" ref="O661:P662">LINEST(L661:L665,M661:M665,TRUE,TRUE)</f>
        <v>0.50379714485877425</v>
      </c>
      <c r="P661" s="40">
        <v>-2.5941141697954135</v>
      </c>
      <c r="Q661" s="9"/>
      <c r="R661" s="41">
        <f>EXP(P661)*$R$4^O661</f>
        <v>0.21801277164137736</v>
      </c>
      <c r="S661" s="41">
        <f>R661*SQRT(P662^2+(LN($R$4))^2*O662^2+(O661/$R$4)^2*$S$4^2-2*LN($R$4)*AVERAGE(M661:M665)*O662^2)</f>
        <v>2.8614636581287111E-5</v>
      </c>
      <c r="U661" s="9"/>
      <c r="AL661" s="42"/>
      <c r="AM661" s="43"/>
      <c r="AN661" s="43"/>
      <c r="AO661" s="43"/>
      <c r="AQ661" s="44"/>
      <c r="AR661" s="45"/>
      <c r="AS661" s="45"/>
      <c r="AT661" s="45"/>
      <c r="AU661" s="45"/>
      <c r="AV661" s="45"/>
      <c r="AW661" s="45"/>
      <c r="AX661" s="45"/>
      <c r="AY661" s="45"/>
      <c r="AZ661" s="45"/>
    </row>
    <row r="662" spans="1:60" s="11" customFormat="1">
      <c r="A662" s="26">
        <v>94</v>
      </c>
      <c r="B662" s="26"/>
      <c r="C662" s="7" t="s">
        <v>2</v>
      </c>
      <c r="D662" s="32">
        <v>4.8896607999999997</v>
      </c>
      <c r="E662" s="32">
        <v>43.013387999999999</v>
      </c>
      <c r="F662" s="32">
        <v>28.307324000000001</v>
      </c>
      <c r="G662" s="32">
        <v>6.3246335</v>
      </c>
      <c r="H662" s="32"/>
      <c r="I662" s="32">
        <v>0.22342759000000001</v>
      </c>
      <c r="J662" s="32">
        <v>8.7968101999999995</v>
      </c>
      <c r="K662" s="38"/>
      <c r="L662" s="39">
        <f t="shared" ref="L662:L665" si="185">LN(I662)</f>
        <v>-1.4986678995249616</v>
      </c>
      <c r="M662" s="39">
        <f t="shared" ref="M662:M665" si="186">LN(J662)</f>
        <v>2.1743891785006673</v>
      </c>
      <c r="N662" s="10"/>
      <c r="O662" s="40">
        <v>1.8320576038456141E-3</v>
      </c>
      <c r="P662" s="40">
        <v>3.9819774604240655E-3</v>
      </c>
      <c r="Q662" s="9"/>
      <c r="R662" s="56"/>
      <c r="S662" s="56"/>
      <c r="U662" s="9"/>
      <c r="W662" s="43"/>
      <c r="Z662" s="43"/>
      <c r="AC662" s="43"/>
    </row>
    <row r="663" spans="1:60" s="11" customFormat="1">
      <c r="A663" s="26">
        <v>94</v>
      </c>
      <c r="B663" s="26"/>
      <c r="C663" s="7" t="s">
        <v>3</v>
      </c>
      <c r="D663" s="32">
        <v>4.5503185000000004</v>
      </c>
      <c r="E663" s="32">
        <v>39.996873999999998</v>
      </c>
      <c r="F663" s="32">
        <v>26.917729000000001</v>
      </c>
      <c r="G663" s="32">
        <v>6.0117852000000003</v>
      </c>
      <c r="H663" s="32"/>
      <c r="I663" s="32">
        <v>0.22333938</v>
      </c>
      <c r="J663" s="32">
        <v>8.789911</v>
      </c>
      <c r="K663" s="38"/>
      <c r="L663" s="39">
        <f t="shared" si="185"/>
        <v>-1.4990627810048804</v>
      </c>
      <c r="M663" s="39">
        <f t="shared" si="186"/>
        <v>2.1736045865036191</v>
      </c>
      <c r="N663" s="10"/>
      <c r="O663" s="47">
        <f>ABS(O662/O661)</f>
        <v>3.63649858388773E-3</v>
      </c>
      <c r="P663" s="47">
        <f>ABS(P662/P661)</f>
        <v>1.5350047067273476E-3</v>
      </c>
      <c r="Q663" s="9"/>
      <c r="R663" s="56"/>
      <c r="S663" s="56"/>
      <c r="U663" s="9"/>
      <c r="W663" s="48"/>
      <c r="X663" s="48"/>
      <c r="Z663" s="48"/>
      <c r="AA663" s="48"/>
      <c r="AC663" s="48"/>
      <c r="AD663" s="48"/>
      <c r="AK663" s="48"/>
      <c r="AL663" s="48"/>
      <c r="AP663" s="49"/>
      <c r="AY663" s="43"/>
      <c r="AZ663" s="43"/>
    </row>
    <row r="664" spans="1:60" s="11" customFormat="1">
      <c r="A664" s="26">
        <v>94</v>
      </c>
      <c r="B664" s="26"/>
      <c r="C664" s="7" t="s">
        <v>4</v>
      </c>
      <c r="D664" s="32">
        <v>4.1906248000000001</v>
      </c>
      <c r="E664" s="32">
        <v>36.798972999999997</v>
      </c>
      <c r="F664" s="32">
        <v>25.297619000000001</v>
      </c>
      <c r="G664" s="32">
        <v>5.6471868000000001</v>
      </c>
      <c r="H664" s="32"/>
      <c r="I664" s="32">
        <v>0.22323005000000001</v>
      </c>
      <c r="J664" s="32">
        <v>8.7812664999999992</v>
      </c>
      <c r="K664" s="38"/>
      <c r="L664" s="39">
        <f t="shared" si="185"/>
        <v>-1.4995524249206511</v>
      </c>
      <c r="M664" s="39">
        <f t="shared" si="186"/>
        <v>2.1726206455358126</v>
      </c>
      <c r="N664" s="10"/>
      <c r="O664" s="50"/>
      <c r="P664" s="50"/>
      <c r="Q664" s="9"/>
      <c r="R664" s="56"/>
      <c r="S664" s="56"/>
      <c r="U664" s="9"/>
      <c r="W664" s="51"/>
      <c r="X664" s="51"/>
      <c r="Z664" s="51"/>
      <c r="AA664" s="51"/>
      <c r="AC664" s="51"/>
      <c r="AD664" s="51"/>
      <c r="AI664" s="52"/>
      <c r="AJ664" s="52"/>
      <c r="AK664" s="53"/>
      <c r="AL664" s="53"/>
      <c r="AM664" s="53"/>
      <c r="AN664" s="53"/>
      <c r="AO664" s="53"/>
    </row>
    <row r="665" spans="1:60" s="11" customFormat="1">
      <c r="A665" s="26">
        <v>94</v>
      </c>
      <c r="B665" s="26"/>
      <c r="C665" s="7" t="s">
        <v>5</v>
      </c>
      <c r="D665" s="32">
        <v>3.7489618</v>
      </c>
      <c r="E665" s="32">
        <v>32.88888</v>
      </c>
      <c r="F665" s="32">
        <v>23.036106</v>
      </c>
      <c r="G665" s="32">
        <v>5.1398532000000001</v>
      </c>
      <c r="H665" s="32"/>
      <c r="I665" s="32">
        <v>0.22312165</v>
      </c>
      <c r="J665" s="32">
        <v>8.7728003000000001</v>
      </c>
      <c r="K665" s="54"/>
      <c r="L665" s="39">
        <f t="shared" si="185"/>
        <v>-1.5000381405665471</v>
      </c>
      <c r="M665" s="39">
        <f t="shared" si="186"/>
        <v>2.171656059864254</v>
      </c>
      <c r="N665" s="10"/>
      <c r="Q665" s="9"/>
      <c r="R665" s="56"/>
      <c r="S665" s="56"/>
      <c r="U665" s="9"/>
      <c r="W665" s="51"/>
      <c r="X665" s="51"/>
      <c r="Z665" s="51"/>
      <c r="AA665" s="51"/>
      <c r="AC665" s="51"/>
      <c r="AD665" s="51"/>
      <c r="AI665" s="52"/>
      <c r="AJ665" s="52"/>
      <c r="AK665" s="53"/>
      <c r="AL665" s="53"/>
      <c r="AM665" s="53"/>
      <c r="AN665" s="53"/>
      <c r="AO665" s="53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</row>
    <row r="666" spans="1:60" s="11" customFormat="1">
      <c r="A666" s="6"/>
      <c r="B666" s="6"/>
      <c r="C666" s="7"/>
      <c r="D666" s="32"/>
      <c r="E666" s="32"/>
      <c r="F666" s="32"/>
      <c r="G666" s="32"/>
      <c r="H666" s="32"/>
      <c r="I666" s="32"/>
      <c r="J666" s="32"/>
      <c r="K666" s="9"/>
      <c r="L666" s="9"/>
      <c r="M666" s="9"/>
      <c r="N666" s="9"/>
      <c r="O666" s="9"/>
      <c r="P666" s="9"/>
      <c r="Q666" s="9"/>
      <c r="R666" s="56"/>
      <c r="S666" s="56"/>
      <c r="U666" s="9"/>
    </row>
    <row r="667" spans="1:60" s="11" customFormat="1">
      <c r="A667" s="26">
        <v>95</v>
      </c>
      <c r="B667" s="31">
        <v>43801</v>
      </c>
      <c r="C667" s="26" t="s">
        <v>0</v>
      </c>
      <c r="D667" s="32">
        <v>1.1211986000000001E-3</v>
      </c>
      <c r="E667" s="32">
        <v>8.9407837999999993E-3</v>
      </c>
      <c r="F667" s="32">
        <v>9.0313774000000001E-4</v>
      </c>
      <c r="G667" s="32">
        <v>1.8205066E-4</v>
      </c>
      <c r="H667" s="32"/>
      <c r="I667" s="66"/>
      <c r="J667" s="66"/>
      <c r="K667" s="9"/>
      <c r="L667" s="9"/>
      <c r="M667" s="9"/>
      <c r="N667" s="10"/>
      <c r="O667" s="9"/>
      <c r="P667" s="9"/>
      <c r="Q667" s="9"/>
      <c r="R667" s="64"/>
      <c r="S667" s="65"/>
      <c r="U667" s="9"/>
    </row>
    <row r="668" spans="1:60" s="11" customFormat="1">
      <c r="A668" s="26">
        <v>95</v>
      </c>
      <c r="B668" s="26"/>
      <c r="C668" s="7" t="s">
        <v>1</v>
      </c>
      <c r="D668" s="32">
        <v>4.6986346000000001</v>
      </c>
      <c r="E668" s="32">
        <v>41.338926999999998</v>
      </c>
      <c r="F668" s="32">
        <v>27.260475</v>
      </c>
      <c r="G668" s="32">
        <v>6.0912205000000004</v>
      </c>
      <c r="H668" s="32"/>
      <c r="I668" s="66">
        <v>0.22344527</v>
      </c>
      <c r="J668" s="32">
        <v>8.7980783999999996</v>
      </c>
      <c r="K668" s="38"/>
      <c r="L668" s="39">
        <f>LN(I668)</f>
        <v>-1.4985887718732656</v>
      </c>
      <c r="M668" s="39">
        <f>LN(J668)</f>
        <v>2.1745333340029869</v>
      </c>
      <c r="N668" s="10"/>
      <c r="O668" s="40">
        <f t="array" ref="O668:P669">LINEST(L668:L672,M668:M672,TRUE,TRUE)</f>
        <v>0.50300503027943322</v>
      </c>
      <c r="P668" s="40">
        <v>-2.5923865907100909</v>
      </c>
      <c r="Q668" s="9"/>
      <c r="R668" s="41">
        <f>EXP(P668)*$R$4^O668</f>
        <v>0.21802231979797651</v>
      </c>
      <c r="S668" s="41">
        <f>R668*SQRT(P669^2+(LN($R$4))^2*O669^2+(O668/$R$4)^2*$S$4^2-2*LN($R$4)*AVERAGE(M668:M672)*O669^2)</f>
        <v>4.2255039155277431E-5</v>
      </c>
      <c r="U668" s="9"/>
      <c r="AL668" s="42"/>
      <c r="AM668" s="43"/>
      <c r="AN668" s="43"/>
      <c r="AO668" s="43"/>
      <c r="AQ668" s="44"/>
      <c r="AR668" s="45"/>
      <c r="AS668" s="45"/>
      <c r="AT668" s="45"/>
      <c r="AU668" s="45"/>
      <c r="AV668" s="45"/>
      <c r="AW668" s="45"/>
      <c r="AX668" s="45"/>
      <c r="AY668" s="45"/>
      <c r="AZ668" s="45"/>
    </row>
    <row r="669" spans="1:60" s="11" customFormat="1">
      <c r="A669" s="26">
        <v>95</v>
      </c>
      <c r="B669" s="26"/>
      <c r="C669" s="7" t="s">
        <v>2</v>
      </c>
      <c r="D669" s="32">
        <v>4.3529375999999997</v>
      </c>
      <c r="E669" s="32">
        <v>38.260913000000002</v>
      </c>
      <c r="F669" s="32">
        <v>25.875902</v>
      </c>
      <c r="G669" s="32">
        <v>5.7790488</v>
      </c>
      <c r="H669" s="32"/>
      <c r="I669" s="66">
        <v>0.22333723</v>
      </c>
      <c r="J669" s="32">
        <v>8.7896842999999993</v>
      </c>
      <c r="K669" s="38"/>
      <c r="L669" s="39">
        <f t="shared" ref="L669:L672" si="187">LN(I669)</f>
        <v>-1.4990724076562514</v>
      </c>
      <c r="M669" s="39">
        <f t="shared" ref="M669:M672" si="188">LN(J669)</f>
        <v>2.1735787952386731</v>
      </c>
      <c r="N669" s="10"/>
      <c r="O669" s="40">
        <v>3.5594692735210088E-3</v>
      </c>
      <c r="P669" s="40">
        <v>7.7337022116746043E-3</v>
      </c>
      <c r="Q669" s="9"/>
      <c r="R669" s="56"/>
      <c r="S669" s="56"/>
      <c r="U669" s="9"/>
      <c r="W669" s="43"/>
      <c r="Z669" s="43"/>
      <c r="AC669" s="43"/>
    </row>
    <row r="670" spans="1:60" s="11" customFormat="1">
      <c r="A670" s="26">
        <v>95</v>
      </c>
      <c r="B670" s="26"/>
      <c r="C670" s="7" t="s">
        <v>3</v>
      </c>
      <c r="D670" s="32">
        <v>3.9892384000000001</v>
      </c>
      <c r="E670" s="32">
        <v>35.038727000000002</v>
      </c>
      <c r="F670" s="32">
        <v>24.082332999999998</v>
      </c>
      <c r="G670" s="32">
        <v>5.3766103000000003</v>
      </c>
      <c r="H670" s="32"/>
      <c r="I670" s="66">
        <v>0.22325956</v>
      </c>
      <c r="J670" s="32">
        <v>8.7833158000000005</v>
      </c>
      <c r="K670" s="38"/>
      <c r="L670" s="39">
        <f t="shared" si="187"/>
        <v>-1.4994202381938739</v>
      </c>
      <c r="M670" s="39">
        <f t="shared" si="188"/>
        <v>2.1728539901123356</v>
      </c>
      <c r="N670" s="10"/>
      <c r="O670" s="47">
        <f>ABS(O669/O668)</f>
        <v>7.0764089010076602E-3</v>
      </c>
      <c r="P670" s="47">
        <f>ABS(P669/P668)</f>
        <v>2.9832364661152777E-3</v>
      </c>
      <c r="Q670" s="9"/>
      <c r="R670" s="56"/>
      <c r="S670" s="56"/>
      <c r="U670" s="9"/>
      <c r="W670" s="48"/>
      <c r="X670" s="48"/>
      <c r="Z670" s="48"/>
      <c r="AA670" s="48"/>
      <c r="AC670" s="48"/>
      <c r="AD670" s="48"/>
      <c r="AK670" s="48"/>
      <c r="AL670" s="48"/>
      <c r="AP670" s="49"/>
      <c r="AY670" s="43"/>
      <c r="AZ670" s="43"/>
    </row>
    <row r="671" spans="1:60" s="11" customFormat="1">
      <c r="A671" s="26">
        <v>95</v>
      </c>
      <c r="B671" s="26"/>
      <c r="C671" s="7" t="s">
        <v>4</v>
      </c>
      <c r="D671" s="32">
        <v>3.5429202000000002</v>
      </c>
      <c r="E671" s="32">
        <v>31.088749</v>
      </c>
      <c r="F671" s="32">
        <v>21.771242000000001</v>
      </c>
      <c r="G671" s="32">
        <v>4.8582916000000003</v>
      </c>
      <c r="H671" s="32"/>
      <c r="I671" s="66">
        <v>0.22315180000000001</v>
      </c>
      <c r="J671" s="32">
        <v>8.7748933000000005</v>
      </c>
      <c r="K671" s="38"/>
      <c r="L671" s="39">
        <f t="shared" si="187"/>
        <v>-1.4999030216162896</v>
      </c>
      <c r="M671" s="39">
        <f t="shared" si="188"/>
        <v>2.1718946097338421</v>
      </c>
      <c r="N671" s="10"/>
      <c r="O671" s="50"/>
      <c r="P671" s="50"/>
      <c r="Q671" s="9"/>
      <c r="R671" s="56"/>
      <c r="S671" s="56"/>
      <c r="U671" s="9"/>
      <c r="W671" s="51"/>
      <c r="X671" s="51"/>
      <c r="Z671" s="51"/>
      <c r="AA671" s="51"/>
      <c r="AC671" s="51"/>
      <c r="AD671" s="51"/>
      <c r="AI671" s="52"/>
      <c r="AJ671" s="52"/>
      <c r="AK671" s="53"/>
      <c r="AL671" s="53"/>
      <c r="AM671" s="53"/>
      <c r="AN671" s="53"/>
      <c r="AO671" s="53"/>
    </row>
    <row r="672" spans="1:60" s="11" customFormat="1">
      <c r="A672" s="26">
        <v>95</v>
      </c>
      <c r="B672" s="26"/>
      <c r="C672" s="7" t="s">
        <v>5</v>
      </c>
      <c r="D672" s="32">
        <v>3.0196676999999998</v>
      </c>
      <c r="E672" s="32">
        <v>26.465585000000001</v>
      </c>
      <c r="F672" s="32">
        <v>18.926742999999998</v>
      </c>
      <c r="G672" s="32">
        <v>4.2209171000000003</v>
      </c>
      <c r="H672" s="32"/>
      <c r="I672" s="66">
        <v>0.22301331999999999</v>
      </c>
      <c r="J672" s="32">
        <v>8.7644003000000001</v>
      </c>
      <c r="K672" s="54"/>
      <c r="L672" s="39">
        <f t="shared" si="187"/>
        <v>-1.5005237783641361</v>
      </c>
      <c r="M672" s="39">
        <f t="shared" si="188"/>
        <v>2.1706980961807703</v>
      </c>
      <c r="N672" s="10"/>
      <c r="Q672" s="9"/>
      <c r="R672" s="56"/>
      <c r="S672" s="56"/>
      <c r="U672" s="9"/>
      <c r="W672" s="51"/>
      <c r="X672" s="51"/>
      <c r="Z672" s="51"/>
      <c r="AA672" s="51"/>
      <c r="AC672" s="51"/>
      <c r="AD672" s="51"/>
      <c r="AI672" s="52"/>
      <c r="AJ672" s="52"/>
      <c r="AK672" s="53"/>
      <c r="AL672" s="53"/>
      <c r="AM672" s="53"/>
      <c r="AN672" s="53"/>
      <c r="AO672" s="53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</row>
    <row r="673" spans="1:60" s="11" customFormat="1">
      <c r="A673" s="6"/>
      <c r="B673" s="6"/>
      <c r="C673" s="7"/>
      <c r="D673" s="32"/>
      <c r="E673" s="32"/>
      <c r="F673" s="32"/>
      <c r="G673" s="32"/>
      <c r="H673" s="32"/>
      <c r="I673" s="32"/>
      <c r="J673" s="32"/>
      <c r="K673" s="9"/>
      <c r="L673" s="9"/>
      <c r="M673" s="9"/>
      <c r="N673" s="9"/>
      <c r="O673" s="9"/>
      <c r="P673" s="9"/>
      <c r="Q673" s="9"/>
      <c r="R673" s="56"/>
      <c r="S673" s="56"/>
      <c r="U673" s="9"/>
    </row>
    <row r="674" spans="1:60" s="11" customFormat="1">
      <c r="A674" s="26">
        <v>96</v>
      </c>
      <c r="B674" s="31">
        <v>43801</v>
      </c>
      <c r="C674" s="26" t="s">
        <v>0</v>
      </c>
      <c r="D674" s="32">
        <v>1.1211986000000001E-3</v>
      </c>
      <c r="E674" s="32">
        <v>8.9407837999999993E-3</v>
      </c>
      <c r="F674" s="32">
        <v>9.0313774000000001E-4</v>
      </c>
      <c r="G674" s="32">
        <v>1.8205066E-4</v>
      </c>
      <c r="H674" s="32"/>
      <c r="I674" s="66"/>
      <c r="J674" s="66"/>
      <c r="K674" s="9"/>
      <c r="L674" s="9"/>
      <c r="M674" s="9"/>
      <c r="N674" s="10"/>
      <c r="O674" s="9"/>
      <c r="P674" s="9"/>
      <c r="Q674" s="9"/>
      <c r="R674" s="64"/>
      <c r="S674" s="65"/>
      <c r="U674" s="9"/>
    </row>
    <row r="675" spans="1:60" s="11" customFormat="1">
      <c r="A675" s="26">
        <v>96</v>
      </c>
      <c r="B675" s="26"/>
      <c r="C675" s="7" t="s">
        <v>1</v>
      </c>
      <c r="D675" s="32">
        <v>4.5947538000000003</v>
      </c>
      <c r="E675" s="32">
        <v>40.454707999999997</v>
      </c>
      <c r="F675" s="32">
        <v>26.300386</v>
      </c>
      <c r="G675" s="32">
        <v>5.8790794000000002</v>
      </c>
      <c r="H675" s="32"/>
      <c r="I675" s="66">
        <v>0.22353604999999999</v>
      </c>
      <c r="J675" s="32">
        <v>8.8045504999999995</v>
      </c>
      <c r="K675" s="38"/>
      <c r="L675" s="39">
        <f>LN(I675)</f>
        <v>-1.4981825803964131</v>
      </c>
      <c r="M675" s="39">
        <f>LN(J675)</f>
        <v>2.1752686901055802</v>
      </c>
      <c r="N675" s="10"/>
      <c r="O675" s="40">
        <f t="array" ref="O675:P676">LINEST(L675:L679,M675:M679,TRUE,TRUE)</f>
        <v>0.50324231484301218</v>
      </c>
      <c r="P675" s="40">
        <v>-2.5928718617311235</v>
      </c>
      <c r="Q675" s="9"/>
      <c r="R675" s="41">
        <f>EXP(P675)*$R$4^O675</f>
        <v>0.21802648853614104</v>
      </c>
      <c r="S675" s="41">
        <f>R675*SQRT(P676^2+(LN($R$4))^2*O676^2+(O675/$R$4)^2*$S$4^2-2*LN($R$4)*AVERAGE(M675:M679)*O676^2)</f>
        <v>3.6706001161403029E-5</v>
      </c>
      <c r="U675" s="9"/>
      <c r="AL675" s="42"/>
      <c r="AM675" s="43"/>
      <c r="AN675" s="43"/>
      <c r="AO675" s="43"/>
      <c r="AQ675" s="44"/>
      <c r="AR675" s="45"/>
      <c r="AS675" s="45"/>
      <c r="AT675" s="45"/>
      <c r="AU675" s="45"/>
      <c r="AV675" s="45"/>
      <c r="AW675" s="45"/>
      <c r="AX675" s="45"/>
      <c r="AY675" s="45"/>
      <c r="AZ675" s="45"/>
    </row>
    <row r="676" spans="1:60" s="11" customFormat="1">
      <c r="A676" s="26">
        <v>96</v>
      </c>
      <c r="B676" s="26"/>
      <c r="C676" s="7" t="s">
        <v>2</v>
      </c>
      <c r="D676" s="32">
        <v>4.2379106999999996</v>
      </c>
      <c r="E676" s="32">
        <v>37.267960000000002</v>
      </c>
      <c r="F676" s="32">
        <v>25.039617</v>
      </c>
      <c r="G676" s="32">
        <v>5.5937887000000002</v>
      </c>
      <c r="H676" s="32"/>
      <c r="I676" s="66">
        <v>0.22339766</v>
      </c>
      <c r="J676" s="32">
        <v>8.7939544000000005</v>
      </c>
      <c r="K676" s="38"/>
      <c r="L676" s="39">
        <f t="shared" ref="L676:L679" si="189">LN(I676)</f>
        <v>-1.4988018668871228</v>
      </c>
      <c r="M676" s="39">
        <f t="shared" ref="M676:M679" si="190">LN(J676)</f>
        <v>2.1740644853915243</v>
      </c>
      <c r="N676" s="10"/>
      <c r="O676" s="40">
        <v>2.8909282682095081E-3</v>
      </c>
      <c r="P676" s="40">
        <v>6.282304954325268E-3</v>
      </c>
      <c r="Q676" s="9"/>
      <c r="R676" s="56"/>
      <c r="S676" s="56"/>
      <c r="U676" s="9"/>
      <c r="W676" s="43"/>
      <c r="Z676" s="43"/>
      <c r="AC676" s="43"/>
    </row>
    <row r="677" spans="1:60" s="11" customFormat="1">
      <c r="A677" s="26">
        <v>96</v>
      </c>
      <c r="B677" s="26"/>
      <c r="C677" s="7" t="s">
        <v>3</v>
      </c>
      <c r="D677" s="32">
        <v>3.8378152000000001</v>
      </c>
      <c r="E677" s="32">
        <v>33.718158000000003</v>
      </c>
      <c r="F677" s="32">
        <v>23.132473999999998</v>
      </c>
      <c r="G677" s="32">
        <v>5.1654362000000003</v>
      </c>
      <c r="H677" s="32"/>
      <c r="I677" s="66">
        <v>0.2232981</v>
      </c>
      <c r="J677" s="32">
        <v>8.7857678000000003</v>
      </c>
      <c r="K677" s="38"/>
      <c r="L677" s="39">
        <f t="shared" si="189"/>
        <v>-1.4992476289048711</v>
      </c>
      <c r="M677" s="39">
        <f t="shared" si="190"/>
        <v>2.173133116795519</v>
      </c>
      <c r="N677" s="10"/>
      <c r="O677" s="47">
        <f>ABS(O676/O675)</f>
        <v>5.7446049009438746E-3</v>
      </c>
      <c r="P677" s="47">
        <f>ABS(P676/P675)</f>
        <v>2.4229137764374153E-3</v>
      </c>
      <c r="Q677" s="9"/>
      <c r="R677" s="56"/>
      <c r="S677" s="56"/>
      <c r="U677" s="9"/>
      <c r="W677" s="48"/>
      <c r="X677" s="48"/>
      <c r="Z677" s="48"/>
      <c r="AA677" s="48"/>
      <c r="AC677" s="48"/>
      <c r="AD677" s="48"/>
      <c r="AK677" s="48"/>
      <c r="AL677" s="48"/>
      <c r="AP677" s="49"/>
      <c r="AY677" s="43"/>
      <c r="AZ677" s="43"/>
    </row>
    <row r="678" spans="1:60" s="11" customFormat="1">
      <c r="A678" s="26">
        <v>96</v>
      </c>
      <c r="B678" s="26"/>
      <c r="C678" s="7" t="s">
        <v>4</v>
      </c>
      <c r="D678" s="32">
        <v>3.3905153000000001</v>
      </c>
      <c r="E678" s="32">
        <v>29.757266000000001</v>
      </c>
      <c r="F678" s="32">
        <v>20.832113</v>
      </c>
      <c r="G678" s="32">
        <v>4.6492814999999998</v>
      </c>
      <c r="H678" s="32"/>
      <c r="I678" s="66">
        <v>0.22317861</v>
      </c>
      <c r="J678" s="32">
        <v>8.7766187000000002</v>
      </c>
      <c r="K678" s="38"/>
      <c r="L678" s="39">
        <f t="shared" si="189"/>
        <v>-1.4997828864006217</v>
      </c>
      <c r="M678" s="39">
        <f t="shared" si="190"/>
        <v>2.1720912195764082</v>
      </c>
      <c r="N678" s="10"/>
      <c r="O678" s="50"/>
      <c r="P678" s="50"/>
      <c r="Q678" s="9"/>
      <c r="R678" s="56"/>
      <c r="S678" s="56"/>
      <c r="U678" s="9"/>
      <c r="W678" s="51"/>
      <c r="X678" s="51"/>
      <c r="Z678" s="51"/>
      <c r="AA678" s="51"/>
      <c r="AC678" s="51"/>
      <c r="AD678" s="51"/>
      <c r="AI678" s="52"/>
      <c r="AJ678" s="52"/>
      <c r="AK678" s="53"/>
      <c r="AL678" s="53"/>
      <c r="AM678" s="53"/>
      <c r="AN678" s="53"/>
      <c r="AO678" s="53"/>
    </row>
    <row r="679" spans="1:60" s="11" customFormat="1">
      <c r="A679" s="26">
        <v>96</v>
      </c>
      <c r="B679" s="26"/>
      <c r="C679" s="7" t="s">
        <v>5</v>
      </c>
      <c r="D679" s="32">
        <v>2.9157175</v>
      </c>
      <c r="E679" s="32">
        <v>25.561992</v>
      </c>
      <c r="F679" s="32">
        <v>18.237983</v>
      </c>
      <c r="G679" s="32">
        <v>4.0680557999999998</v>
      </c>
      <c r="H679" s="32"/>
      <c r="I679" s="66">
        <v>0.22305402999999999</v>
      </c>
      <c r="J679" s="32">
        <v>8.7669557999999999</v>
      </c>
      <c r="K679" s="54"/>
      <c r="L679" s="39">
        <f t="shared" si="189"/>
        <v>-1.5003412498732567</v>
      </c>
      <c r="M679" s="39">
        <f t="shared" si="190"/>
        <v>2.1709896309603414</v>
      </c>
      <c r="N679" s="10"/>
      <c r="Q679" s="9"/>
      <c r="R679" s="56"/>
      <c r="S679" s="56"/>
      <c r="U679" s="9"/>
      <c r="W679" s="51"/>
      <c r="X679" s="51"/>
      <c r="Z679" s="51"/>
      <c r="AA679" s="51"/>
      <c r="AC679" s="51"/>
      <c r="AD679" s="51"/>
      <c r="AI679" s="52"/>
      <c r="AJ679" s="52"/>
      <c r="AK679" s="53"/>
      <c r="AL679" s="53"/>
      <c r="AM679" s="53"/>
      <c r="AN679" s="53"/>
      <c r="AO679" s="53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</row>
    <row r="680" spans="1:60" s="11" customFormat="1">
      <c r="A680" s="6"/>
      <c r="B680" s="6"/>
      <c r="C680" s="7"/>
      <c r="D680" s="32"/>
      <c r="E680" s="32"/>
      <c r="F680" s="32"/>
      <c r="G680" s="32"/>
      <c r="H680" s="32"/>
      <c r="I680" s="32"/>
      <c r="J680" s="32"/>
      <c r="K680" s="9"/>
      <c r="L680" s="9"/>
      <c r="M680" s="9"/>
      <c r="N680" s="9"/>
      <c r="O680" s="9"/>
      <c r="P680" s="9"/>
      <c r="Q680" s="9"/>
      <c r="R680" s="56"/>
      <c r="S680" s="56"/>
      <c r="U680" s="9"/>
    </row>
    <row r="681" spans="1:60" s="11" customFormat="1">
      <c r="A681" s="26">
        <v>97</v>
      </c>
      <c r="B681" s="31">
        <v>43801</v>
      </c>
      <c r="C681" s="26" t="s">
        <v>0</v>
      </c>
      <c r="D681" s="32">
        <v>1.1211986000000001E-3</v>
      </c>
      <c r="E681" s="32">
        <v>8.9407837999999993E-3</v>
      </c>
      <c r="F681" s="32">
        <v>9.0313774000000001E-4</v>
      </c>
      <c r="G681" s="32">
        <v>1.8205066E-4</v>
      </c>
      <c r="H681" s="32"/>
      <c r="I681" s="66"/>
      <c r="J681" s="66"/>
      <c r="K681" s="9"/>
      <c r="L681" s="9"/>
      <c r="M681" s="9"/>
      <c r="N681" s="10"/>
      <c r="O681" s="9"/>
      <c r="P681" s="9"/>
      <c r="Q681" s="9"/>
      <c r="R681" s="64"/>
      <c r="S681" s="65"/>
      <c r="U681" s="9"/>
    </row>
    <row r="682" spans="1:60" s="11" customFormat="1">
      <c r="A682" s="26">
        <v>97</v>
      </c>
      <c r="B682" s="26"/>
      <c r="C682" s="7" t="s">
        <v>1</v>
      </c>
      <c r="D682" s="32">
        <v>4.5173724000000002</v>
      </c>
      <c r="E682" s="32">
        <v>39.777352</v>
      </c>
      <c r="F682" s="32">
        <v>25.892513999999998</v>
      </c>
      <c r="G682" s="32">
        <v>5.7880969000000002</v>
      </c>
      <c r="H682" s="32"/>
      <c r="I682" s="32">
        <v>0.22354339000000001</v>
      </c>
      <c r="J682" s="32">
        <v>8.8054258000000001</v>
      </c>
      <c r="K682" s="38"/>
      <c r="L682" s="39">
        <f>LN(I682)</f>
        <v>-1.4981497450685319</v>
      </c>
      <c r="M682" s="39">
        <f>LN(J682)</f>
        <v>2.1753680996659122</v>
      </c>
      <c r="N682" s="10"/>
      <c r="O682" s="40">
        <f t="array" ref="O682:P683">LINEST(L682:L686,M682:M686,TRUE,TRUE)</f>
        <v>0.50572419969727278</v>
      </c>
      <c r="P682" s="40">
        <v>-2.5982759849642321</v>
      </c>
      <c r="Q682" s="9"/>
      <c r="R682" s="41">
        <f>EXP(P682)*$R$4^O682</f>
        <v>0.21799849023888132</v>
      </c>
      <c r="S682" s="41">
        <f>R682*SQRT(P683^2+(LN($R$4))^2*O683^2+(O682/$R$4)^2*$S$4^2-2*LN($R$4)*AVERAGE(M682:M686)*O683^2)</f>
        <v>4.1697285910575642E-5</v>
      </c>
      <c r="U682" s="9"/>
      <c r="AL682" s="42"/>
      <c r="AM682" s="43"/>
      <c r="AN682" s="43"/>
      <c r="AO682" s="43"/>
      <c r="AQ682" s="44"/>
      <c r="AR682" s="45"/>
      <c r="AS682" s="45"/>
      <c r="AT682" s="45"/>
      <c r="AU682" s="45"/>
      <c r="AV682" s="45"/>
      <c r="AW682" s="45"/>
      <c r="AX682" s="45"/>
      <c r="AY682" s="45"/>
      <c r="AZ682" s="45"/>
    </row>
    <row r="683" spans="1:60" s="11" customFormat="1">
      <c r="A683" s="26">
        <v>97</v>
      </c>
      <c r="B683" s="26"/>
      <c r="C683" s="7" t="s">
        <v>2</v>
      </c>
      <c r="D683" s="32">
        <v>4.1562640000000002</v>
      </c>
      <c r="E683" s="32">
        <v>36.554428999999999</v>
      </c>
      <c r="F683" s="32">
        <v>24.573726000000001</v>
      </c>
      <c r="G683" s="32">
        <v>5.4900745999999998</v>
      </c>
      <c r="H683" s="32"/>
      <c r="I683" s="32">
        <v>0.22341250000000001</v>
      </c>
      <c r="J683" s="32">
        <v>8.7950294000000007</v>
      </c>
      <c r="K683" s="38"/>
      <c r="L683" s="39">
        <f t="shared" ref="L683:L686" si="191">LN(I683)</f>
        <v>-1.4987354404656401</v>
      </c>
      <c r="M683" s="39">
        <f t="shared" ref="M683:M686" si="192">LN(J683)</f>
        <v>2.1741867209923482</v>
      </c>
      <c r="N683" s="10"/>
      <c r="O683" s="40">
        <v>3.4614019917099631E-3</v>
      </c>
      <c r="P683" s="40">
        <v>7.5219586178844758E-3</v>
      </c>
      <c r="Q683" s="9"/>
      <c r="R683" s="56"/>
      <c r="S683" s="56"/>
      <c r="U683" s="9"/>
      <c r="W683" s="43"/>
      <c r="Z683" s="43"/>
      <c r="AC683" s="43"/>
    </row>
    <row r="684" spans="1:60" s="11" customFormat="1">
      <c r="A684" s="26">
        <v>97</v>
      </c>
      <c r="B684" s="26"/>
      <c r="C684" s="7" t="s">
        <v>3</v>
      </c>
      <c r="D684" s="32">
        <v>3.7785660000000001</v>
      </c>
      <c r="E684" s="32">
        <v>33.197730999999997</v>
      </c>
      <c r="F684" s="32">
        <v>22.813084</v>
      </c>
      <c r="G684" s="32">
        <v>5.0940963999999997</v>
      </c>
      <c r="H684" s="32"/>
      <c r="I684" s="32">
        <v>0.22329726999999999</v>
      </c>
      <c r="J684" s="32">
        <v>8.7858090000000004</v>
      </c>
      <c r="K684" s="38"/>
      <c r="L684" s="39">
        <f t="shared" si="191"/>
        <v>-1.4992513459160886</v>
      </c>
      <c r="M684" s="39">
        <f t="shared" si="192"/>
        <v>2.1731378061868547</v>
      </c>
      <c r="N684" s="10"/>
      <c r="O684" s="47">
        <f>ABS(O683/O682)</f>
        <v>6.8444460316155788E-3</v>
      </c>
      <c r="P684" s="47">
        <f>ABS(P683/P682)</f>
        <v>2.8949806184611383E-3</v>
      </c>
      <c r="Q684" s="9"/>
      <c r="R684" s="56"/>
      <c r="S684" s="56"/>
      <c r="U684" s="9"/>
      <c r="W684" s="48"/>
      <c r="X684" s="48"/>
      <c r="Z684" s="48"/>
      <c r="AA684" s="48"/>
      <c r="AC684" s="48"/>
      <c r="AD684" s="48"/>
      <c r="AK684" s="48"/>
      <c r="AL684" s="48"/>
      <c r="AP684" s="49"/>
      <c r="AY684" s="43"/>
      <c r="AZ684" s="43"/>
    </row>
    <row r="685" spans="1:60" s="11" customFormat="1">
      <c r="A685" s="26">
        <v>97</v>
      </c>
      <c r="B685" s="26"/>
      <c r="C685" s="7" t="s">
        <v>4</v>
      </c>
      <c r="D685" s="32">
        <v>3.3008316999999998</v>
      </c>
      <c r="E685" s="32">
        <v>28.967386999999999</v>
      </c>
      <c r="F685" s="32">
        <v>20.330621000000001</v>
      </c>
      <c r="G685" s="32">
        <v>4.5370857000000004</v>
      </c>
      <c r="H685" s="32"/>
      <c r="I685" s="32">
        <v>0.22316510000000001</v>
      </c>
      <c r="J685" s="32">
        <v>8.7757819999999995</v>
      </c>
      <c r="K685" s="38"/>
      <c r="L685" s="39">
        <f t="shared" si="191"/>
        <v>-1.4998434227079627</v>
      </c>
      <c r="M685" s="39">
        <f t="shared" si="192"/>
        <v>2.1719958821903793</v>
      </c>
      <c r="N685" s="10"/>
      <c r="O685" s="50"/>
      <c r="P685" s="50"/>
      <c r="Q685" s="9"/>
      <c r="R685" s="56"/>
      <c r="S685" s="56"/>
      <c r="U685" s="9"/>
      <c r="W685" s="51"/>
      <c r="X685" s="51"/>
      <c r="Z685" s="51"/>
      <c r="AA685" s="51"/>
      <c r="AC685" s="51"/>
      <c r="AD685" s="51"/>
      <c r="AI685" s="52"/>
      <c r="AJ685" s="52"/>
      <c r="AK685" s="53"/>
      <c r="AL685" s="53"/>
      <c r="AM685" s="53"/>
      <c r="AN685" s="53"/>
      <c r="AO685" s="53"/>
    </row>
    <row r="686" spans="1:60" s="11" customFormat="1">
      <c r="A686" s="26">
        <v>97</v>
      </c>
      <c r="B686" s="26"/>
      <c r="C686" s="7" t="s">
        <v>5</v>
      </c>
      <c r="D686" s="32">
        <v>2.8695661000000001</v>
      </c>
      <c r="E686" s="32">
        <v>25.152311999999998</v>
      </c>
      <c r="F686" s="32">
        <v>18.005481</v>
      </c>
      <c r="G686" s="32">
        <v>4.0156974999999999</v>
      </c>
      <c r="H686" s="32"/>
      <c r="I686" s="32">
        <v>0.22302632999999999</v>
      </c>
      <c r="J686" s="32">
        <v>8.7651903000000004</v>
      </c>
      <c r="K686" s="54"/>
      <c r="L686" s="39">
        <f t="shared" si="191"/>
        <v>-1.5004654427430597</v>
      </c>
      <c r="M686" s="39">
        <f t="shared" si="192"/>
        <v>2.170788229489478</v>
      </c>
      <c r="N686" s="10"/>
      <c r="Q686" s="9"/>
      <c r="R686" s="56"/>
      <c r="S686" s="56"/>
      <c r="U686" s="9"/>
      <c r="W686" s="51"/>
      <c r="X686" s="51"/>
      <c r="Z686" s="51"/>
      <c r="AA686" s="51"/>
      <c r="AC686" s="51"/>
      <c r="AD686" s="51"/>
      <c r="AI686" s="52"/>
      <c r="AJ686" s="52"/>
      <c r="AK686" s="53"/>
      <c r="AL686" s="53"/>
      <c r="AM686" s="53"/>
      <c r="AN686" s="53"/>
      <c r="AO686" s="53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</row>
    <row r="687" spans="1:60" s="11" customFormat="1">
      <c r="A687" s="6"/>
      <c r="B687" s="6"/>
      <c r="C687" s="7"/>
      <c r="D687" s="32"/>
      <c r="E687" s="32"/>
      <c r="F687" s="32"/>
      <c r="G687" s="32"/>
      <c r="H687" s="32"/>
      <c r="I687" s="32"/>
      <c r="J687" s="32"/>
      <c r="K687" s="9"/>
      <c r="L687" s="9"/>
      <c r="M687" s="9"/>
      <c r="N687" s="9"/>
      <c r="O687" s="9"/>
      <c r="P687" s="9"/>
      <c r="Q687" s="9"/>
      <c r="R687" s="56"/>
      <c r="S687" s="56"/>
      <c r="U687" s="9"/>
    </row>
    <row r="688" spans="1:60" s="11" customFormat="1">
      <c r="A688" s="26">
        <v>98</v>
      </c>
      <c r="B688" s="31">
        <v>43801</v>
      </c>
      <c r="C688" s="26" t="s">
        <v>0</v>
      </c>
      <c r="D688" s="32">
        <v>1.1211986000000001E-3</v>
      </c>
      <c r="E688" s="32">
        <v>8.9407837999999993E-3</v>
      </c>
      <c r="F688" s="32">
        <v>9.0313774000000001E-4</v>
      </c>
      <c r="G688" s="32">
        <v>1.8205066E-4</v>
      </c>
      <c r="H688" s="32"/>
      <c r="I688" s="66"/>
      <c r="J688" s="66"/>
      <c r="K688" s="9"/>
      <c r="L688" s="9"/>
      <c r="M688" s="9"/>
      <c r="N688" s="10"/>
      <c r="O688" s="9"/>
      <c r="P688" s="9"/>
      <c r="Q688" s="9"/>
      <c r="R688" s="64"/>
      <c r="S688" s="65"/>
      <c r="U688" s="9"/>
    </row>
    <row r="689" spans="1:60" s="11" customFormat="1">
      <c r="A689" s="26">
        <v>98</v>
      </c>
      <c r="B689" s="26"/>
      <c r="C689" s="7" t="s">
        <v>1</v>
      </c>
      <c r="D689" s="32">
        <v>4.5072137000000003</v>
      </c>
      <c r="E689" s="32">
        <v>39.685687000000001</v>
      </c>
      <c r="F689" s="32">
        <v>25.860033999999999</v>
      </c>
      <c r="G689" s="32">
        <v>5.7808029000000003</v>
      </c>
      <c r="H689" s="32"/>
      <c r="I689" s="32">
        <v>0.22354208</v>
      </c>
      <c r="J689" s="32">
        <v>8.8049335000000006</v>
      </c>
      <c r="K689" s="38"/>
      <c r="L689" s="39">
        <f>LN(I689)</f>
        <v>-1.498155605245558</v>
      </c>
      <c r="M689" s="39">
        <f>LN(J689)</f>
        <v>2.1753121893926757</v>
      </c>
      <c r="N689" s="10"/>
      <c r="O689" s="40">
        <f t="array" ref="O689:P690">LINEST(L689:L693,M689:M693,TRUE,TRUE)</f>
        <v>0.50656470400275699</v>
      </c>
      <c r="P689" s="40">
        <v>-2.6000981807483292</v>
      </c>
      <c r="Q689" s="9"/>
      <c r="R689" s="41">
        <f>EXP(P689)*$R$4^O689</f>
        <v>0.21799074033714014</v>
      </c>
      <c r="S689" s="41">
        <f>R689*SQRT(P690^2+(LN($R$4))^2*O690^2+(O689/$R$4)^2*$S$4^2-2*LN($R$4)*AVERAGE(M689:M693)*O690^2)</f>
        <v>5.0037907275056795E-5</v>
      </c>
      <c r="U689" s="9"/>
      <c r="AL689" s="42"/>
      <c r="AM689" s="43"/>
      <c r="AN689" s="43"/>
      <c r="AO689" s="43"/>
      <c r="AQ689" s="44"/>
      <c r="AR689" s="45"/>
      <c r="AS689" s="45"/>
      <c r="AT689" s="45"/>
      <c r="AU689" s="45"/>
      <c r="AV689" s="45"/>
      <c r="AW689" s="45"/>
      <c r="AX689" s="45"/>
      <c r="AY689" s="45"/>
      <c r="AZ689" s="45"/>
    </row>
    <row r="690" spans="1:60" s="11" customFormat="1">
      <c r="A690" s="26">
        <v>98</v>
      </c>
      <c r="B690" s="26"/>
      <c r="C690" s="7" t="s">
        <v>2</v>
      </c>
      <c r="D690" s="32">
        <v>4.0594977999999999</v>
      </c>
      <c r="E690" s="32">
        <v>35.699167000000003</v>
      </c>
      <c r="F690" s="32">
        <v>24.088514</v>
      </c>
      <c r="G690" s="32">
        <v>5.3812598999999999</v>
      </c>
      <c r="H690" s="32"/>
      <c r="I690" s="32">
        <v>0.22339537000000001</v>
      </c>
      <c r="J690" s="32">
        <v>8.7939936999999997</v>
      </c>
      <c r="K690" s="38"/>
      <c r="L690" s="39">
        <f t="shared" ref="L690:L693" si="193">LN(I690)</f>
        <v>-1.4988121177184754</v>
      </c>
      <c r="M690" s="39">
        <f t="shared" ref="M690:M693" si="194">LN(J690)</f>
        <v>2.174068954360818</v>
      </c>
      <c r="N690" s="10"/>
      <c r="O690" s="40">
        <v>4.3770029156602963E-3</v>
      </c>
      <c r="P690" s="40">
        <v>9.5114563274876166E-3</v>
      </c>
      <c r="Q690" s="9"/>
      <c r="R690" s="56"/>
      <c r="S690" s="56"/>
      <c r="U690" s="9"/>
      <c r="W690" s="43"/>
      <c r="Z690" s="43"/>
      <c r="AC690" s="43"/>
    </row>
    <row r="691" spans="1:60" s="11" customFormat="1">
      <c r="A691" s="26">
        <v>98</v>
      </c>
      <c r="B691" s="26"/>
      <c r="C691" s="7" t="s">
        <v>3</v>
      </c>
      <c r="D691" s="32">
        <v>3.6824606000000002</v>
      </c>
      <c r="E691" s="32">
        <v>32.353783</v>
      </c>
      <c r="F691" s="32">
        <v>22.256062</v>
      </c>
      <c r="G691" s="32">
        <v>4.9697519999999997</v>
      </c>
      <c r="H691" s="32"/>
      <c r="I691" s="32">
        <v>0.22329887000000001</v>
      </c>
      <c r="J691" s="32">
        <v>8.7859209000000007</v>
      </c>
      <c r="K691" s="38"/>
      <c r="L691" s="39">
        <f t="shared" si="193"/>
        <v>-1.4992441806056136</v>
      </c>
      <c r="M691" s="39">
        <f t="shared" si="194"/>
        <v>2.1731505425538078</v>
      </c>
      <c r="N691" s="10"/>
      <c r="O691" s="47">
        <f>ABS(O690/O689)</f>
        <v>8.6405603885826091E-3</v>
      </c>
      <c r="P691" s="47">
        <f>ABS(P690/P689)</f>
        <v>3.6581142965725019E-3</v>
      </c>
      <c r="Q691" s="9"/>
      <c r="R691" s="56"/>
      <c r="S691" s="56"/>
      <c r="U691" s="9"/>
      <c r="W691" s="48"/>
      <c r="X691" s="48"/>
      <c r="Z691" s="48"/>
      <c r="AA691" s="48"/>
      <c r="AC691" s="48"/>
      <c r="AD691" s="48"/>
      <c r="AK691" s="48"/>
      <c r="AL691" s="48"/>
      <c r="AP691" s="49"/>
      <c r="AY691" s="43"/>
      <c r="AZ691" s="43"/>
    </row>
    <row r="692" spans="1:60" s="11" customFormat="1">
      <c r="A692" s="26">
        <v>98</v>
      </c>
      <c r="B692" s="26"/>
      <c r="C692" s="7" t="s">
        <v>4</v>
      </c>
      <c r="D692" s="32">
        <v>3.2374263000000001</v>
      </c>
      <c r="E692" s="32">
        <v>28.409939999999999</v>
      </c>
      <c r="F692" s="32">
        <v>19.973013000000002</v>
      </c>
      <c r="G692" s="32">
        <v>4.4572411000000001</v>
      </c>
      <c r="H692" s="32"/>
      <c r="I692" s="32">
        <v>0.22316322999999999</v>
      </c>
      <c r="J692" s="32">
        <v>8.7754697000000004</v>
      </c>
      <c r="K692" s="38"/>
      <c r="L692" s="39">
        <f t="shared" si="193"/>
        <v>-1.4998518021894982</v>
      </c>
      <c r="M692" s="39">
        <f t="shared" si="194"/>
        <v>2.1719602949849341</v>
      </c>
      <c r="N692" s="10"/>
      <c r="O692" s="50"/>
      <c r="P692" s="50"/>
      <c r="Q692" s="9"/>
      <c r="R692" s="56"/>
      <c r="S692" s="56"/>
      <c r="U692" s="9"/>
      <c r="W692" s="51"/>
      <c r="X692" s="51"/>
      <c r="Z692" s="51"/>
      <c r="AA692" s="51"/>
      <c r="AC692" s="51"/>
      <c r="AD692" s="51"/>
      <c r="AI692" s="52"/>
      <c r="AJ692" s="52"/>
      <c r="AK692" s="53"/>
      <c r="AL692" s="53"/>
      <c r="AM692" s="53"/>
      <c r="AN692" s="53"/>
      <c r="AO692" s="53"/>
    </row>
    <row r="693" spans="1:60" s="11" customFormat="1">
      <c r="A693" s="26">
        <v>98</v>
      </c>
      <c r="B693" s="26"/>
      <c r="C693" s="7" t="s">
        <v>5</v>
      </c>
      <c r="D693" s="32">
        <v>2.7988219999999999</v>
      </c>
      <c r="E693" s="32">
        <v>24.531701000000002</v>
      </c>
      <c r="F693" s="32">
        <v>17.580009</v>
      </c>
      <c r="G693" s="32">
        <v>3.9207873000000002</v>
      </c>
      <c r="H693" s="32"/>
      <c r="I693" s="32">
        <v>0.22302516999999999</v>
      </c>
      <c r="J693" s="32">
        <v>8.7650016999999991</v>
      </c>
      <c r="K693" s="54"/>
      <c r="L693" s="39">
        <f t="shared" si="193"/>
        <v>-1.5004706439361954</v>
      </c>
      <c r="M693" s="39">
        <f t="shared" si="194"/>
        <v>2.1707667123264018</v>
      </c>
      <c r="N693" s="10"/>
      <c r="Q693" s="9"/>
      <c r="R693" s="56"/>
      <c r="S693" s="56"/>
      <c r="U693" s="9"/>
      <c r="W693" s="51"/>
      <c r="X693" s="51"/>
      <c r="Z693" s="51"/>
      <c r="AA693" s="51"/>
      <c r="AC693" s="51"/>
      <c r="AD693" s="51"/>
      <c r="AI693" s="52"/>
      <c r="AJ693" s="52"/>
      <c r="AK693" s="53"/>
      <c r="AL693" s="53"/>
      <c r="AM693" s="53"/>
      <c r="AN693" s="53"/>
      <c r="AO693" s="53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</row>
    <row r="694" spans="1:60" s="11" customFormat="1">
      <c r="A694" s="6"/>
      <c r="B694" s="6"/>
      <c r="C694" s="7"/>
      <c r="D694" s="32"/>
      <c r="E694" s="32"/>
      <c r="F694" s="32"/>
      <c r="G694" s="32"/>
      <c r="H694" s="32"/>
      <c r="I694" s="32"/>
      <c r="J694" s="32"/>
      <c r="K694" s="9"/>
      <c r="L694" s="9"/>
      <c r="M694" s="9"/>
      <c r="N694" s="9"/>
      <c r="O694" s="9"/>
      <c r="P694" s="9"/>
      <c r="Q694" s="9"/>
      <c r="R694" s="56"/>
      <c r="S694" s="56"/>
      <c r="U694" s="9"/>
    </row>
    <row r="695" spans="1:60" s="11" customFormat="1">
      <c r="A695" s="26">
        <v>99</v>
      </c>
      <c r="B695" s="31">
        <v>43801</v>
      </c>
      <c r="C695" s="26" t="s">
        <v>0</v>
      </c>
      <c r="D695" s="32">
        <v>1.1211986000000001E-3</v>
      </c>
      <c r="E695" s="32">
        <v>8.9407837999999993E-3</v>
      </c>
      <c r="F695" s="32">
        <v>9.0313774000000001E-4</v>
      </c>
      <c r="G695" s="32">
        <v>1.8205066E-4</v>
      </c>
      <c r="H695" s="32"/>
      <c r="I695" s="66"/>
      <c r="J695" s="66"/>
      <c r="K695" s="9"/>
      <c r="L695" s="9"/>
      <c r="M695" s="9"/>
      <c r="N695" s="10"/>
      <c r="O695" s="9"/>
      <c r="P695" s="9"/>
      <c r="Q695" s="9"/>
      <c r="R695" s="64"/>
      <c r="S695" s="65"/>
      <c r="U695" s="9"/>
    </row>
    <row r="696" spans="1:60" s="11" customFormat="1">
      <c r="A696" s="26">
        <v>99</v>
      </c>
      <c r="B696" s="26"/>
      <c r="C696" s="7" t="s">
        <v>1</v>
      </c>
      <c r="D696" s="32">
        <v>4.4523837999999998</v>
      </c>
      <c r="E696" s="32">
        <v>39.203802000000003</v>
      </c>
      <c r="F696" s="32">
        <v>25.608297</v>
      </c>
      <c r="G696" s="32">
        <v>5.7244918</v>
      </c>
      <c r="H696" s="32"/>
      <c r="I696" s="32">
        <v>0.22354067</v>
      </c>
      <c r="J696" s="32">
        <v>8.8051341999999995</v>
      </c>
      <c r="K696" s="38"/>
      <c r="L696" s="39">
        <f>LN(I696)</f>
        <v>-1.4981619128027162</v>
      </c>
      <c r="M696" s="39">
        <f>LN(J696)</f>
        <v>2.1753349831721689</v>
      </c>
      <c r="N696" s="10"/>
      <c r="O696" s="40">
        <f t="array" ref="O696:P697">LINEST(L696:L700,M696:M700,TRUE,TRUE)</f>
        <v>0.50394831351727587</v>
      </c>
      <c r="P696" s="40">
        <v>-2.594404083420299</v>
      </c>
      <c r="Q696" s="9"/>
      <c r="R696" s="41">
        <f>EXP(P696)*$R$4^O696</f>
        <v>0.218019622337286</v>
      </c>
      <c r="S696" s="41">
        <f>R696*SQRT(P697^2+(LN($R$4))^2*O697^2+(O696/$R$4)^2*$S$4^2-2*LN($R$4)*AVERAGE(M696:M700)*O697^2)</f>
        <v>5.9050632835466795E-5</v>
      </c>
      <c r="U696" s="9"/>
      <c r="AL696" s="42"/>
      <c r="AM696" s="43"/>
      <c r="AN696" s="43"/>
      <c r="AO696" s="43"/>
      <c r="AQ696" s="44"/>
      <c r="AR696" s="45"/>
      <c r="AS696" s="45"/>
      <c r="AT696" s="45"/>
      <c r="AU696" s="45"/>
      <c r="AV696" s="45"/>
      <c r="AW696" s="45"/>
      <c r="AX696" s="45"/>
      <c r="AY696" s="45"/>
      <c r="AZ696" s="45"/>
    </row>
    <row r="697" spans="1:60" s="11" customFormat="1">
      <c r="A697" s="26">
        <v>99</v>
      </c>
      <c r="B697" s="26"/>
      <c r="C697" s="7" t="s">
        <v>2</v>
      </c>
      <c r="D697" s="32">
        <v>4.0456475000000003</v>
      </c>
      <c r="E697" s="32">
        <v>35.576816999999998</v>
      </c>
      <c r="F697" s="32">
        <v>24.035133999999999</v>
      </c>
      <c r="G697" s="32">
        <v>5.3694395999999998</v>
      </c>
      <c r="H697" s="32"/>
      <c r="I697" s="32">
        <v>0.22339974000000001</v>
      </c>
      <c r="J697" s="32">
        <v>8.7938579000000008</v>
      </c>
      <c r="K697" s="38"/>
      <c r="L697" s="39">
        <f t="shared" ref="L697:L700" si="195">LN(I697)</f>
        <v>-1.498792556179406</v>
      </c>
      <c r="M697" s="39">
        <f t="shared" ref="M697:M700" si="196">LN(J697)</f>
        <v>2.1740535118834661</v>
      </c>
      <c r="N697" s="10"/>
      <c r="O697" s="40">
        <v>5.3294066698896525E-3</v>
      </c>
      <c r="P697" s="40">
        <v>1.1581086839183219E-2</v>
      </c>
      <c r="Q697" s="9"/>
      <c r="R697" s="56"/>
      <c r="S697" s="56"/>
      <c r="U697" s="9"/>
      <c r="W697" s="43"/>
      <c r="Z697" s="43"/>
      <c r="AC697" s="43"/>
    </row>
    <row r="698" spans="1:60" s="11" customFormat="1">
      <c r="A698" s="26">
        <v>99</v>
      </c>
      <c r="B698" s="26"/>
      <c r="C698" s="7" t="s">
        <v>3</v>
      </c>
      <c r="D698" s="32">
        <v>3.6911288</v>
      </c>
      <c r="E698" s="32">
        <v>32.428643999999998</v>
      </c>
      <c r="F698" s="32">
        <v>22.330435999999999</v>
      </c>
      <c r="G698" s="32">
        <v>4.9863650000000002</v>
      </c>
      <c r="H698" s="32"/>
      <c r="I698" s="32">
        <v>0.22329908000000001</v>
      </c>
      <c r="J698" s="32">
        <v>8.7855668999999992</v>
      </c>
      <c r="K698" s="38"/>
      <c r="L698" s="39">
        <f t="shared" si="195"/>
        <v>-1.4992432401624252</v>
      </c>
      <c r="M698" s="39">
        <f t="shared" si="196"/>
        <v>2.1731102500066908</v>
      </c>
      <c r="N698" s="10"/>
      <c r="O698" s="47">
        <f>ABS(O697/O696)</f>
        <v>1.0575304107465685E-2</v>
      </c>
      <c r="P698" s="47">
        <f>ABS(P697/P696)</f>
        <v>4.4638716509863962E-3</v>
      </c>
      <c r="Q698" s="9"/>
      <c r="R698" s="56"/>
      <c r="S698" s="56"/>
      <c r="U698" s="9"/>
      <c r="W698" s="48"/>
      <c r="X698" s="48"/>
      <c r="Z698" s="48"/>
      <c r="AA698" s="48"/>
      <c r="AC698" s="48"/>
      <c r="AD698" s="48"/>
      <c r="AK698" s="48"/>
      <c r="AL698" s="48"/>
      <c r="AP698" s="49"/>
      <c r="AY698" s="43"/>
      <c r="AZ698" s="43"/>
    </row>
    <row r="699" spans="1:60" s="11" customFormat="1">
      <c r="A699" s="26">
        <v>99</v>
      </c>
      <c r="B699" s="26"/>
      <c r="C699" s="7" t="s">
        <v>4</v>
      </c>
      <c r="D699" s="32">
        <v>3.2538304999999998</v>
      </c>
      <c r="E699" s="32">
        <v>28.554307000000001</v>
      </c>
      <c r="F699" s="32">
        <v>20.068852</v>
      </c>
      <c r="G699" s="32">
        <v>4.4786871000000001</v>
      </c>
      <c r="H699" s="32"/>
      <c r="I699" s="32">
        <v>0.22316609000000001</v>
      </c>
      <c r="J699" s="32">
        <v>8.7755995999999996</v>
      </c>
      <c r="K699" s="38"/>
      <c r="L699" s="39">
        <f t="shared" si="195"/>
        <v>-1.4998389865402819</v>
      </c>
      <c r="M699" s="39">
        <f t="shared" si="196"/>
        <v>2.1719750975018388</v>
      </c>
      <c r="N699" s="10"/>
      <c r="O699" s="50"/>
      <c r="P699" s="50"/>
      <c r="Q699" s="9"/>
      <c r="R699" s="56"/>
      <c r="S699" s="56"/>
      <c r="U699" s="9"/>
      <c r="W699" s="51"/>
      <c r="X699" s="51"/>
      <c r="Z699" s="51"/>
      <c r="AA699" s="51"/>
      <c r="AC699" s="51"/>
      <c r="AD699" s="51"/>
      <c r="AI699" s="52"/>
      <c r="AJ699" s="52"/>
      <c r="AK699" s="53"/>
      <c r="AL699" s="53"/>
      <c r="AM699" s="53"/>
      <c r="AN699" s="53"/>
      <c r="AO699" s="53"/>
    </row>
    <row r="700" spans="1:60" s="11" customFormat="1">
      <c r="A700" s="26">
        <v>99</v>
      </c>
      <c r="B700" s="26"/>
      <c r="C700" s="7" t="s">
        <v>5</v>
      </c>
      <c r="D700" s="32">
        <v>2.7903022000000002</v>
      </c>
      <c r="E700" s="32">
        <v>24.457626000000001</v>
      </c>
      <c r="F700" s="32">
        <v>17.526073</v>
      </c>
      <c r="G700" s="32">
        <v>3.9088310000000002</v>
      </c>
      <c r="H700" s="32"/>
      <c r="I700" s="32">
        <v>0.22302944999999999</v>
      </c>
      <c r="J700" s="32">
        <v>8.7652210999999998</v>
      </c>
      <c r="K700" s="54"/>
      <c r="L700" s="39">
        <f t="shared" si="195"/>
        <v>-1.5004514534612705</v>
      </c>
      <c r="M700" s="39">
        <f t="shared" si="196"/>
        <v>2.1707917433830537</v>
      </c>
      <c r="N700" s="10"/>
      <c r="Q700" s="9"/>
      <c r="R700" s="56"/>
      <c r="S700" s="56"/>
      <c r="U700" s="9"/>
      <c r="W700" s="51"/>
      <c r="X700" s="51"/>
      <c r="Z700" s="51"/>
      <c r="AA700" s="51"/>
      <c r="AC700" s="51"/>
      <c r="AD700" s="51"/>
      <c r="AI700" s="52"/>
      <c r="AJ700" s="52"/>
      <c r="AK700" s="53"/>
      <c r="AL700" s="53"/>
      <c r="AM700" s="53"/>
      <c r="AN700" s="53"/>
      <c r="AO700" s="53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</row>
    <row r="701" spans="1:60" s="11" customFormat="1">
      <c r="A701" s="6"/>
      <c r="B701" s="6"/>
      <c r="C701" s="7"/>
      <c r="D701" s="32"/>
      <c r="E701" s="32"/>
      <c r="F701" s="32"/>
      <c r="G701" s="32"/>
      <c r="H701" s="32"/>
      <c r="I701" s="32"/>
      <c r="J701" s="32"/>
      <c r="K701" s="9"/>
      <c r="L701" s="9"/>
      <c r="M701" s="9"/>
      <c r="N701" s="9"/>
      <c r="O701" s="9"/>
      <c r="P701" s="9"/>
      <c r="Q701" s="9"/>
      <c r="R701" s="56"/>
      <c r="S701" s="56"/>
      <c r="U701" s="9"/>
    </row>
    <row r="702" spans="1:60" s="11" customFormat="1">
      <c r="A702" s="26">
        <v>100</v>
      </c>
      <c r="B702" s="31">
        <v>43801</v>
      </c>
      <c r="C702" s="26" t="s">
        <v>0</v>
      </c>
      <c r="D702" s="32">
        <v>1.1211986000000001E-3</v>
      </c>
      <c r="E702" s="32">
        <v>8.9407837999999993E-3</v>
      </c>
      <c r="F702" s="32">
        <v>9.0313774000000001E-4</v>
      </c>
      <c r="G702" s="32">
        <v>1.8205066E-4</v>
      </c>
      <c r="H702" s="32"/>
      <c r="I702" s="66"/>
      <c r="J702" s="66"/>
      <c r="K702" s="9"/>
      <c r="L702" s="9"/>
      <c r="M702" s="9"/>
      <c r="N702" s="10"/>
      <c r="O702" s="9"/>
      <c r="P702" s="9"/>
      <c r="Q702" s="9"/>
      <c r="R702" s="64"/>
      <c r="S702" s="65"/>
      <c r="U702" s="9"/>
    </row>
    <row r="703" spans="1:60" s="11" customFormat="1">
      <c r="A703" s="26">
        <v>100</v>
      </c>
      <c r="B703" s="26"/>
      <c r="C703" s="7" t="s">
        <v>1</v>
      </c>
      <c r="D703" s="32">
        <v>4.3862936000000001</v>
      </c>
      <c r="E703" s="32">
        <v>38.626809000000002</v>
      </c>
      <c r="F703" s="32">
        <v>25.22409</v>
      </c>
      <c r="G703" s="32">
        <v>5.6390545999999997</v>
      </c>
      <c r="H703" s="32"/>
      <c r="I703" s="32">
        <v>0.22355843</v>
      </c>
      <c r="J703" s="32">
        <v>8.8062597</v>
      </c>
      <c r="K703" s="38"/>
      <c r="L703" s="39">
        <f>LN(I703)</f>
        <v>-1.4980824673285054</v>
      </c>
      <c r="M703" s="39">
        <f>LN(J703)</f>
        <v>2.1754627981546655</v>
      </c>
      <c r="N703" s="10"/>
      <c r="O703" s="40">
        <f t="array" ref="O703:P704">LINEST(L703:L707,M703:M707,TRUE,TRUE)</f>
        <v>0.50796721027149017</v>
      </c>
      <c r="P703" s="40">
        <v>-2.6031406659271372</v>
      </c>
      <c r="Q703" s="9"/>
      <c r="R703" s="41">
        <f>EXP(P703)*$R$4^O703</f>
        <v>0.21797739910020919</v>
      </c>
      <c r="S703" s="41">
        <f>R703*SQRT(P704^2+(LN($R$4))^2*O704^2+(O703/$R$4)^2*$S$4^2-2*LN($R$4)*AVERAGE(M703:M707)*O704^2)</f>
        <v>3.9439212565155622E-5</v>
      </c>
      <c r="U703" s="9"/>
      <c r="AL703" s="42"/>
      <c r="AM703" s="43"/>
      <c r="AN703" s="43"/>
      <c r="AO703" s="43"/>
      <c r="AQ703" s="44"/>
      <c r="AR703" s="45"/>
      <c r="AS703" s="45"/>
      <c r="AT703" s="45"/>
      <c r="AU703" s="45"/>
      <c r="AV703" s="45"/>
      <c r="AW703" s="45"/>
      <c r="AX703" s="45"/>
      <c r="AY703" s="45"/>
      <c r="AZ703" s="45"/>
    </row>
    <row r="704" spans="1:60" s="11" customFormat="1">
      <c r="A704" s="26">
        <v>100</v>
      </c>
      <c r="B704" s="26"/>
      <c r="C704" s="7" t="s">
        <v>2</v>
      </c>
      <c r="D704" s="32">
        <v>3.9897895000000001</v>
      </c>
      <c r="E704" s="32">
        <v>35.080736999999999</v>
      </c>
      <c r="F704" s="32">
        <v>23.782461999999999</v>
      </c>
      <c r="G704" s="32">
        <v>5.3126129000000004</v>
      </c>
      <c r="H704" s="32"/>
      <c r="I704" s="32">
        <v>0.22338379999999999</v>
      </c>
      <c r="J704" s="32">
        <v>8.7926376000000008</v>
      </c>
      <c r="K704" s="38"/>
      <c r="L704" s="39">
        <f t="shared" ref="L704:L707" si="197">LN(I704)</f>
        <v>-1.4988639106433899</v>
      </c>
      <c r="M704" s="39">
        <f t="shared" ref="M704:M707" si="198">LN(J704)</f>
        <v>2.1739147349449954</v>
      </c>
      <c r="N704" s="10"/>
      <c r="O704" s="40">
        <v>3.2026259335500903E-3</v>
      </c>
      <c r="P704" s="40">
        <v>6.9594369637328455E-3</v>
      </c>
      <c r="Q704" s="9"/>
      <c r="R704" s="56"/>
      <c r="S704" s="56"/>
      <c r="U704" s="9"/>
      <c r="W704" s="43"/>
      <c r="Z704" s="43"/>
      <c r="AC704" s="43"/>
    </row>
    <row r="705" spans="1:60" s="11" customFormat="1">
      <c r="A705" s="26">
        <v>100</v>
      </c>
      <c r="B705" s="26"/>
      <c r="C705" s="7" t="s">
        <v>3</v>
      </c>
      <c r="D705" s="32">
        <v>3.6696146999999999</v>
      </c>
      <c r="E705" s="32">
        <v>32.238495</v>
      </c>
      <c r="F705" s="32">
        <v>22.229610000000001</v>
      </c>
      <c r="G705" s="32">
        <v>4.9636399000000004</v>
      </c>
      <c r="H705" s="32"/>
      <c r="I705" s="32">
        <v>0.22328964000000001</v>
      </c>
      <c r="J705" s="32">
        <v>8.7852592000000005</v>
      </c>
      <c r="K705" s="38"/>
      <c r="L705" s="39">
        <f t="shared" si="197"/>
        <v>-1.4992855161966314</v>
      </c>
      <c r="M705" s="39">
        <f t="shared" si="198"/>
        <v>2.1730752260415933</v>
      </c>
      <c r="N705" s="10"/>
      <c r="O705" s="47">
        <f>ABS(O704/O703)</f>
        <v>6.3047887123233847E-3</v>
      </c>
      <c r="P705" s="47">
        <f>ABS(P704/P703)</f>
        <v>2.6734771020351933E-3</v>
      </c>
      <c r="Q705" s="9"/>
      <c r="R705" s="56"/>
      <c r="S705" s="56"/>
      <c r="U705" s="9"/>
      <c r="W705" s="48"/>
      <c r="X705" s="48"/>
      <c r="Z705" s="48"/>
      <c r="AA705" s="48"/>
      <c r="AC705" s="48"/>
      <c r="AD705" s="48"/>
      <c r="AK705" s="48"/>
      <c r="AL705" s="48"/>
      <c r="AP705" s="49"/>
      <c r="AY705" s="43"/>
      <c r="AZ705" s="43"/>
    </row>
    <row r="706" spans="1:60" s="11" customFormat="1">
      <c r="A706" s="26">
        <v>100</v>
      </c>
      <c r="B706" s="26"/>
      <c r="C706" s="7" t="s">
        <v>4</v>
      </c>
      <c r="D706" s="32">
        <v>3.1757531000000001</v>
      </c>
      <c r="E706" s="32">
        <v>27.870584999999998</v>
      </c>
      <c r="F706" s="32">
        <v>19.602685999999999</v>
      </c>
      <c r="G706" s="32">
        <v>4.3747905999999999</v>
      </c>
      <c r="H706" s="32"/>
      <c r="I706" s="32">
        <v>0.22317310000000001</v>
      </c>
      <c r="J706" s="32">
        <v>8.7760610999999997</v>
      </c>
      <c r="K706" s="38"/>
      <c r="L706" s="39">
        <f t="shared" si="197"/>
        <v>-1.4998075754513269</v>
      </c>
      <c r="M706" s="39">
        <f t="shared" si="198"/>
        <v>2.1720276851182465</v>
      </c>
      <c r="N706" s="10"/>
      <c r="O706" s="50"/>
      <c r="P706" s="50"/>
      <c r="Q706" s="9"/>
      <c r="R706" s="56"/>
      <c r="S706" s="56"/>
      <c r="U706" s="9"/>
      <c r="W706" s="51"/>
      <c r="X706" s="51"/>
      <c r="Z706" s="51"/>
      <c r="AA706" s="51"/>
      <c r="AC706" s="51"/>
      <c r="AD706" s="51"/>
      <c r="AI706" s="52"/>
      <c r="AJ706" s="52"/>
      <c r="AK706" s="53"/>
      <c r="AL706" s="53"/>
      <c r="AM706" s="53"/>
      <c r="AN706" s="53"/>
      <c r="AO706" s="53"/>
    </row>
    <row r="707" spans="1:60" s="11" customFormat="1">
      <c r="A707" s="26">
        <v>100</v>
      </c>
      <c r="B707" s="26"/>
      <c r="C707" s="7" t="s">
        <v>5</v>
      </c>
      <c r="D707" s="32">
        <v>2.7309098999999999</v>
      </c>
      <c r="E707" s="32">
        <v>23.935334999999998</v>
      </c>
      <c r="F707" s="32">
        <v>17.177059</v>
      </c>
      <c r="G707" s="32">
        <v>3.8308119</v>
      </c>
      <c r="H707" s="32"/>
      <c r="I707" s="32">
        <v>0.22301909</v>
      </c>
      <c r="J707" s="32">
        <v>8.7645990999999999</v>
      </c>
      <c r="K707" s="54"/>
      <c r="L707" s="39">
        <f t="shared" si="197"/>
        <v>-1.5004979058047838</v>
      </c>
      <c r="M707" s="39">
        <f t="shared" si="198"/>
        <v>2.1707207785935503</v>
      </c>
      <c r="N707" s="10"/>
      <c r="Q707" s="9"/>
      <c r="R707" s="56"/>
      <c r="S707" s="56"/>
      <c r="U707" s="9"/>
      <c r="W707" s="51"/>
      <c r="X707" s="51"/>
      <c r="Z707" s="51"/>
      <c r="AA707" s="51"/>
      <c r="AC707" s="51"/>
      <c r="AD707" s="51"/>
      <c r="AI707" s="52"/>
      <c r="AJ707" s="52"/>
      <c r="AK707" s="53"/>
      <c r="AL707" s="53"/>
      <c r="AM707" s="53"/>
      <c r="AN707" s="53"/>
      <c r="AO707" s="53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</row>
    <row r="708" spans="1:60" s="11" customFormat="1">
      <c r="A708" s="6"/>
      <c r="B708" s="6"/>
      <c r="C708" s="7"/>
      <c r="D708" s="32"/>
      <c r="E708" s="32"/>
      <c r="F708" s="32"/>
      <c r="G708" s="32"/>
      <c r="H708" s="32"/>
      <c r="I708" s="32"/>
      <c r="J708" s="32"/>
      <c r="K708" s="9"/>
      <c r="L708" s="9"/>
      <c r="M708" s="9"/>
      <c r="N708" s="9"/>
      <c r="O708" s="9"/>
      <c r="P708" s="9"/>
      <c r="Q708" s="9"/>
      <c r="R708" s="56"/>
      <c r="S708" s="56"/>
      <c r="U708" s="9"/>
    </row>
    <row r="709" spans="1:60" s="11" customFormat="1">
      <c r="A709" s="26">
        <v>101</v>
      </c>
      <c r="B709" s="31">
        <v>43801</v>
      </c>
      <c r="C709" s="26" t="s">
        <v>0</v>
      </c>
      <c r="D709" s="32">
        <v>1.1211986000000001E-3</v>
      </c>
      <c r="E709" s="32">
        <v>8.9407837999999993E-3</v>
      </c>
      <c r="F709" s="32">
        <v>9.0313774000000001E-4</v>
      </c>
      <c r="G709" s="32">
        <v>1.8205066E-4</v>
      </c>
      <c r="H709" s="32"/>
      <c r="I709" s="66"/>
      <c r="J709" s="66"/>
      <c r="K709" s="9"/>
      <c r="L709" s="9"/>
      <c r="M709" s="9"/>
      <c r="N709" s="10"/>
      <c r="O709" s="9"/>
      <c r="P709" s="9"/>
      <c r="Q709" s="9"/>
      <c r="R709" s="64"/>
      <c r="S709" s="65"/>
      <c r="U709" s="9"/>
    </row>
    <row r="710" spans="1:60" s="11" customFormat="1">
      <c r="A710" s="26">
        <v>101</v>
      </c>
      <c r="B710" s="26"/>
      <c r="C710" s="7" t="s">
        <v>1</v>
      </c>
      <c r="D710" s="32">
        <v>5.4493989000000003</v>
      </c>
      <c r="E710" s="32">
        <v>47.837091000000001</v>
      </c>
      <c r="F710" s="32">
        <v>32.334046000000001</v>
      </c>
      <c r="G710" s="32">
        <v>7.2161454999999997</v>
      </c>
      <c r="H710" s="32"/>
      <c r="I710" s="66">
        <v>0.22317488999999999</v>
      </c>
      <c r="J710" s="32">
        <v>8.7784192000000001</v>
      </c>
      <c r="K710" s="38"/>
      <c r="L710" s="39">
        <f>LN(I710)</f>
        <v>-1.499799554803581</v>
      </c>
      <c r="M710" s="39">
        <f>LN(J710)</f>
        <v>2.1722963458787916</v>
      </c>
      <c r="N710" s="10"/>
      <c r="O710" s="40">
        <f t="array" ref="O710:P711">LINEST(L710:L714,M710:M714,TRUE,TRUE)</f>
        <v>0.50321860560880249</v>
      </c>
      <c r="P710" s="40">
        <v>-2.5929433594163416</v>
      </c>
      <c r="Q710" s="9"/>
      <c r="R710" s="41">
        <f>EXP(P710)*$R$4^O710</f>
        <v>0.21799991360374427</v>
      </c>
      <c r="S710" s="41">
        <f>R710*SQRT(P711^2+(LN($R$4))^2*O711^2+(O710/$R$4)^2*$S$4^2-2*LN($R$4)*AVERAGE(M710:M714)*O711^2)</f>
        <v>3.3003689294338881E-5</v>
      </c>
      <c r="U710" s="9"/>
      <c r="AL710" s="42"/>
      <c r="AM710" s="43"/>
      <c r="AN710" s="43"/>
      <c r="AO710" s="43"/>
      <c r="AQ710" s="44"/>
      <c r="AR710" s="45"/>
      <c r="AS710" s="45"/>
      <c r="AT710" s="45"/>
      <c r="AU710" s="45"/>
      <c r="AV710" s="45"/>
      <c r="AW710" s="45"/>
      <c r="AX710" s="45"/>
      <c r="AY710" s="45"/>
      <c r="AZ710" s="45"/>
    </row>
    <row r="711" spans="1:60" s="11" customFormat="1">
      <c r="A711" s="26">
        <v>101</v>
      </c>
      <c r="B711" s="26"/>
      <c r="C711" s="7" t="s">
        <v>2</v>
      </c>
      <c r="D711" s="32">
        <v>5.1800959000000004</v>
      </c>
      <c r="E711" s="32">
        <v>45.434572000000003</v>
      </c>
      <c r="F711" s="32">
        <v>31.365662</v>
      </c>
      <c r="G711" s="32">
        <v>6.9969548000000001</v>
      </c>
      <c r="H711" s="32"/>
      <c r="I711" s="66">
        <v>0.22307693000000001</v>
      </c>
      <c r="J711" s="32">
        <v>8.7709922999999996</v>
      </c>
      <c r="K711" s="38"/>
      <c r="L711" s="39">
        <f t="shared" ref="L711:L714" si="199">LN(I711)</f>
        <v>-1.5002385894346262</v>
      </c>
      <c r="M711" s="39">
        <f t="shared" ref="M711:M714" si="200">LN(J711)</f>
        <v>2.1714499470758026</v>
      </c>
      <c r="N711" s="10"/>
      <c r="O711" s="40">
        <v>2.5914592841111E-3</v>
      </c>
      <c r="P711" s="40">
        <v>5.6242892920080204E-3</v>
      </c>
      <c r="Q711" s="9"/>
      <c r="R711" s="56"/>
      <c r="S711" s="56"/>
      <c r="U711" s="9"/>
      <c r="W711" s="43"/>
      <c r="Z711" s="43"/>
      <c r="AC711" s="43"/>
    </row>
    <row r="712" spans="1:60" s="11" customFormat="1">
      <c r="A712" s="26">
        <v>101</v>
      </c>
      <c r="B712" s="26"/>
      <c r="C712" s="7" t="s">
        <v>3</v>
      </c>
      <c r="D712" s="32">
        <v>4.7241735</v>
      </c>
      <c r="E712" s="32">
        <v>41.399358999999997</v>
      </c>
      <c r="F712" s="32">
        <v>29.10604</v>
      </c>
      <c r="G712" s="32">
        <v>6.4900976000000004</v>
      </c>
      <c r="H712" s="32"/>
      <c r="I712" s="66">
        <v>0.22298113</v>
      </c>
      <c r="J712" s="32">
        <v>8.7633006000000009</v>
      </c>
      <c r="K712" s="38"/>
      <c r="L712" s="39">
        <f t="shared" si="199"/>
        <v>-1.5006681299364746</v>
      </c>
      <c r="M712" s="39">
        <f t="shared" si="200"/>
        <v>2.1705726148061486</v>
      </c>
      <c r="N712" s="10"/>
      <c r="O712" s="47">
        <f>ABS(O711/O710)</f>
        <v>5.1497684211733548E-3</v>
      </c>
      <c r="P712" s="47">
        <f>ABS(P711/P710)</f>
        <v>2.1690752601992891E-3</v>
      </c>
      <c r="Q712" s="9"/>
      <c r="R712" s="56"/>
      <c r="S712" s="56"/>
      <c r="U712" s="9"/>
      <c r="W712" s="48"/>
      <c r="X712" s="48"/>
      <c r="Z712" s="48"/>
      <c r="AA712" s="48"/>
      <c r="AC712" s="48"/>
      <c r="AD712" s="48"/>
      <c r="AK712" s="48"/>
      <c r="AL712" s="48"/>
      <c r="AP712" s="49"/>
      <c r="AY712" s="43"/>
      <c r="AZ712" s="43"/>
    </row>
    <row r="713" spans="1:60" s="11" customFormat="1">
      <c r="A713" s="26">
        <v>101</v>
      </c>
      <c r="B713" s="26"/>
      <c r="C713" s="7" t="s">
        <v>4</v>
      </c>
      <c r="D713" s="32">
        <v>4.0681332000000001</v>
      </c>
      <c r="E713" s="32">
        <v>35.596651999999999</v>
      </c>
      <c r="F713" s="32">
        <v>25.662279000000002</v>
      </c>
      <c r="G713" s="32">
        <v>5.7179054999999996</v>
      </c>
      <c r="H713" s="32"/>
      <c r="I713" s="66">
        <v>0.22281364000000001</v>
      </c>
      <c r="J713" s="32">
        <v>8.7501157000000003</v>
      </c>
      <c r="K713" s="38"/>
      <c r="L713" s="39">
        <f t="shared" si="199"/>
        <v>-1.5014195519770737</v>
      </c>
      <c r="M713" s="39">
        <f t="shared" si="200"/>
        <v>2.1690669231392445</v>
      </c>
      <c r="N713" s="10"/>
      <c r="O713" s="50"/>
      <c r="P713" s="50"/>
      <c r="Q713" s="9"/>
      <c r="R713" s="56"/>
      <c r="S713" s="56"/>
      <c r="U713" s="9"/>
      <c r="W713" s="51"/>
      <c r="X713" s="51"/>
      <c r="Z713" s="51"/>
      <c r="AA713" s="51"/>
      <c r="AC713" s="51"/>
      <c r="AD713" s="51"/>
      <c r="AI713" s="52"/>
      <c r="AJ713" s="52"/>
      <c r="AK713" s="53"/>
      <c r="AL713" s="53"/>
      <c r="AM713" s="53"/>
      <c r="AN713" s="53"/>
      <c r="AO713" s="53"/>
    </row>
    <row r="714" spans="1:60" s="11" customFormat="1">
      <c r="A714" s="26">
        <v>101</v>
      </c>
      <c r="B714" s="26"/>
      <c r="C714" s="7" t="s">
        <v>5</v>
      </c>
      <c r="D714" s="32">
        <v>3.5732743999999999</v>
      </c>
      <c r="E714" s="32">
        <v>31.239440999999999</v>
      </c>
      <c r="F714" s="32">
        <v>22.835135000000001</v>
      </c>
      <c r="G714" s="32">
        <v>5.0856797</v>
      </c>
      <c r="H714" s="32"/>
      <c r="I714" s="66">
        <v>0.22271292000000001</v>
      </c>
      <c r="J714" s="32">
        <v>8.7425227000000003</v>
      </c>
      <c r="K714" s="54"/>
      <c r="L714" s="39">
        <f t="shared" si="199"/>
        <v>-1.5018716911344601</v>
      </c>
      <c r="M714" s="39">
        <f t="shared" si="200"/>
        <v>2.1681987864633183</v>
      </c>
      <c r="N714" s="10"/>
      <c r="Q714" s="9"/>
      <c r="R714" s="56"/>
      <c r="S714" s="56"/>
      <c r="U714" s="9"/>
      <c r="W714" s="51"/>
      <c r="X714" s="51"/>
      <c r="Z714" s="51"/>
      <c r="AA714" s="51"/>
      <c r="AC714" s="51"/>
      <c r="AD714" s="51"/>
      <c r="AI714" s="52"/>
      <c r="AJ714" s="52"/>
      <c r="AK714" s="53"/>
      <c r="AL714" s="53"/>
      <c r="AM714" s="53"/>
      <c r="AN714" s="53"/>
      <c r="AO714" s="53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</row>
    <row r="715" spans="1:60" s="11" customFormat="1">
      <c r="A715" s="6"/>
      <c r="B715" s="6"/>
      <c r="C715" s="7"/>
      <c r="D715" s="32"/>
      <c r="E715" s="32"/>
      <c r="F715" s="32"/>
      <c r="G715" s="32"/>
      <c r="H715" s="32"/>
      <c r="I715" s="32"/>
      <c r="J715" s="32"/>
      <c r="K715" s="9"/>
      <c r="L715" s="9"/>
      <c r="M715" s="9"/>
      <c r="N715" s="9"/>
      <c r="O715" s="9"/>
      <c r="P715" s="9"/>
      <c r="Q715" s="9"/>
      <c r="R715" s="56"/>
      <c r="S715" s="56"/>
      <c r="U715" s="9"/>
    </row>
    <row r="716" spans="1:60" s="11" customFormat="1">
      <c r="A716" s="26">
        <v>102</v>
      </c>
      <c r="B716" s="31">
        <v>43801</v>
      </c>
      <c r="C716" s="26" t="s">
        <v>0</v>
      </c>
      <c r="D716" s="32">
        <v>1.1211986000000001E-3</v>
      </c>
      <c r="E716" s="32">
        <v>8.9407837999999993E-3</v>
      </c>
      <c r="F716" s="32">
        <v>9.0313774000000001E-4</v>
      </c>
      <c r="G716" s="32">
        <v>1.8205066E-4</v>
      </c>
      <c r="H716" s="32"/>
      <c r="I716" s="66"/>
      <c r="J716" s="66"/>
      <c r="K716" s="9"/>
      <c r="L716" s="9"/>
      <c r="M716" s="9"/>
      <c r="N716" s="10"/>
      <c r="O716" s="9"/>
      <c r="P716" s="9"/>
      <c r="Q716" s="9"/>
      <c r="R716" s="64"/>
      <c r="S716" s="65"/>
      <c r="U716" s="9"/>
    </row>
    <row r="717" spans="1:60" s="11" customFormat="1">
      <c r="A717" s="26">
        <v>102</v>
      </c>
      <c r="B717" s="26"/>
      <c r="C717" s="7" t="s">
        <v>1</v>
      </c>
      <c r="D717" s="32">
        <v>5.6030204000000001</v>
      </c>
      <c r="E717" s="32">
        <v>49.188478000000003</v>
      </c>
      <c r="F717" s="32">
        <v>32.997214999999997</v>
      </c>
      <c r="G717" s="32">
        <v>7.3643308999999997</v>
      </c>
      <c r="H717" s="32"/>
      <c r="I717" s="66">
        <v>0.22318043000000001</v>
      </c>
      <c r="J717" s="32">
        <v>8.7789243999999993</v>
      </c>
      <c r="K717" s="38"/>
      <c r="L717" s="39">
        <f>LN(I717)</f>
        <v>-1.4997747315304975</v>
      </c>
      <c r="M717" s="39">
        <f>LN(J717)</f>
        <v>2.1723538944478289</v>
      </c>
      <c r="N717" s="10"/>
      <c r="O717" s="40">
        <f t="array" ref="O717:P718">LINEST(L717:L721,M717:M721,TRUE,TRUE)</f>
        <v>0.50353879157379922</v>
      </c>
      <c r="P717" s="40">
        <v>-2.5936373926624823</v>
      </c>
      <c r="Q717" s="9"/>
      <c r="R717" s="41">
        <f>EXP(P717)*$R$4^O717</f>
        <v>0.21799698813119486</v>
      </c>
      <c r="S717" s="41">
        <f>R717*SQRT(P718^2+(LN($R$4))^2*O718^2+(O717/$R$4)^2*$S$4^2-2*LN($R$4)*AVERAGE(M717:M721)*O718^2)</f>
        <v>3.0815367101064549E-5</v>
      </c>
      <c r="U717" s="9"/>
      <c r="AL717" s="42"/>
      <c r="AM717" s="43"/>
      <c r="AN717" s="43"/>
      <c r="AO717" s="43"/>
      <c r="AQ717" s="44"/>
      <c r="AR717" s="45"/>
      <c r="AS717" s="45"/>
      <c r="AT717" s="45"/>
      <c r="AU717" s="45"/>
      <c r="AV717" s="45"/>
      <c r="AW717" s="45"/>
      <c r="AX717" s="45"/>
      <c r="AY717" s="45"/>
      <c r="AZ717" s="45"/>
    </row>
    <row r="718" spans="1:60" s="11" customFormat="1">
      <c r="A718" s="26">
        <v>102</v>
      </c>
      <c r="B718" s="26"/>
      <c r="C718" s="7" t="s">
        <v>2</v>
      </c>
      <c r="D718" s="32">
        <v>5.2810877999999999</v>
      </c>
      <c r="E718" s="32">
        <v>46.32638</v>
      </c>
      <c r="F718" s="32">
        <v>31.806353999999999</v>
      </c>
      <c r="G718" s="32">
        <v>7.0957828000000003</v>
      </c>
      <c r="H718" s="32"/>
      <c r="I718" s="66">
        <v>0.22309329999999999</v>
      </c>
      <c r="J718" s="32">
        <v>8.7721313999999992</v>
      </c>
      <c r="K718" s="38"/>
      <c r="L718" s="39">
        <f t="shared" ref="L718:L721" si="201">LN(I718)</f>
        <v>-1.5001652093706657</v>
      </c>
      <c r="M718" s="39">
        <f t="shared" ref="M718:M721" si="202">LN(J718)</f>
        <v>2.1715798099236143</v>
      </c>
      <c r="N718" s="10"/>
      <c r="O718" s="40">
        <v>2.2884824783548402E-3</v>
      </c>
      <c r="P718" s="40">
        <v>4.9667240940847361E-3</v>
      </c>
      <c r="Q718" s="9"/>
      <c r="R718" s="56"/>
      <c r="S718" s="56"/>
      <c r="U718" s="9"/>
      <c r="W718" s="43"/>
      <c r="Z718" s="43"/>
      <c r="AC718" s="43"/>
    </row>
    <row r="719" spans="1:60" s="11" customFormat="1">
      <c r="A719" s="26">
        <v>102</v>
      </c>
      <c r="B719" s="26"/>
      <c r="C719" s="7" t="s">
        <v>3</v>
      </c>
      <c r="D719" s="32">
        <v>4.7506326000000003</v>
      </c>
      <c r="E719" s="32">
        <v>41.620114000000001</v>
      </c>
      <c r="F719" s="32">
        <v>29.315389</v>
      </c>
      <c r="G719" s="32">
        <v>6.535901</v>
      </c>
      <c r="H719" s="32"/>
      <c r="I719" s="66">
        <v>0.22295121000000001</v>
      </c>
      <c r="J719" s="32">
        <v>8.7609636999999996</v>
      </c>
      <c r="K719" s="38"/>
      <c r="L719" s="39">
        <f t="shared" si="201"/>
        <v>-1.5008023206975434</v>
      </c>
      <c r="M719" s="39">
        <f t="shared" si="202"/>
        <v>2.1703059103130133</v>
      </c>
      <c r="N719" s="10"/>
      <c r="O719" s="47">
        <f>ABS(O718/O717)</f>
        <v>4.5447987655573459E-3</v>
      </c>
      <c r="P719" s="47">
        <f>ABS(P718/P717)</f>
        <v>1.9149647164001505E-3</v>
      </c>
      <c r="Q719" s="9"/>
      <c r="R719" s="56"/>
      <c r="S719" s="56"/>
      <c r="U719" s="9"/>
      <c r="W719" s="48"/>
      <c r="X719" s="48"/>
      <c r="Z719" s="48"/>
      <c r="AA719" s="48"/>
      <c r="AC719" s="48"/>
      <c r="AD719" s="48"/>
      <c r="AK719" s="48"/>
      <c r="AL719" s="48"/>
      <c r="AP719" s="49"/>
      <c r="AY719" s="43"/>
      <c r="AZ719" s="43"/>
    </row>
    <row r="720" spans="1:60" s="11" customFormat="1">
      <c r="A720" s="26">
        <v>102</v>
      </c>
      <c r="B720" s="26"/>
      <c r="C720" s="7" t="s">
        <v>4</v>
      </c>
      <c r="D720" s="32">
        <v>4.1742622000000003</v>
      </c>
      <c r="E720" s="32">
        <v>36.531900999999998</v>
      </c>
      <c r="F720" s="32">
        <v>26.220355999999999</v>
      </c>
      <c r="G720" s="32">
        <v>5.8427983000000001</v>
      </c>
      <c r="H720" s="32"/>
      <c r="I720" s="66">
        <v>0.22283436000000001</v>
      </c>
      <c r="J720" s="32">
        <v>8.7516976</v>
      </c>
      <c r="K720" s="38"/>
      <c r="L720" s="39">
        <f t="shared" si="201"/>
        <v>-1.5013265637890196</v>
      </c>
      <c r="M720" s="39">
        <f t="shared" si="202"/>
        <v>2.1692476929803113</v>
      </c>
      <c r="N720" s="10"/>
      <c r="O720" s="50"/>
      <c r="P720" s="50"/>
      <c r="Q720" s="9"/>
      <c r="R720" s="56"/>
      <c r="S720" s="56"/>
      <c r="U720" s="9"/>
      <c r="W720" s="51"/>
      <c r="X720" s="51"/>
      <c r="Z720" s="51"/>
      <c r="AA720" s="51"/>
      <c r="AC720" s="51"/>
      <c r="AD720" s="51"/>
      <c r="AI720" s="52"/>
      <c r="AJ720" s="52"/>
      <c r="AK720" s="53"/>
      <c r="AL720" s="53"/>
      <c r="AM720" s="53"/>
      <c r="AN720" s="53"/>
      <c r="AO720" s="53"/>
    </row>
    <row r="721" spans="1:60" s="11" customFormat="1">
      <c r="A721" s="26">
        <v>102</v>
      </c>
      <c r="B721" s="26"/>
      <c r="C721" s="7" t="s">
        <v>5</v>
      </c>
      <c r="D721" s="32">
        <v>3.6594405000000001</v>
      </c>
      <c r="E721" s="32">
        <v>31.988848999999998</v>
      </c>
      <c r="F721" s="32">
        <v>23.373673</v>
      </c>
      <c r="G721" s="32">
        <v>5.2052918000000004</v>
      </c>
      <c r="H721" s="32"/>
      <c r="I721" s="66">
        <v>0.22269889000000001</v>
      </c>
      <c r="J721" s="32">
        <v>8.7414558000000007</v>
      </c>
      <c r="K721" s="54"/>
      <c r="L721" s="39">
        <f t="shared" si="201"/>
        <v>-1.5019346890150265</v>
      </c>
      <c r="M721" s="39">
        <f t="shared" si="202"/>
        <v>2.1680767433023385</v>
      </c>
      <c r="N721" s="10"/>
      <c r="Q721" s="9"/>
      <c r="R721" s="56"/>
      <c r="S721" s="56"/>
      <c r="U721" s="9"/>
      <c r="W721" s="51"/>
      <c r="X721" s="51"/>
      <c r="Z721" s="51"/>
      <c r="AA721" s="51"/>
      <c r="AC721" s="51"/>
      <c r="AD721" s="51"/>
      <c r="AI721" s="52"/>
      <c r="AJ721" s="52"/>
      <c r="AK721" s="53"/>
      <c r="AL721" s="53"/>
      <c r="AM721" s="53"/>
      <c r="AN721" s="53"/>
      <c r="AO721" s="53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</row>
    <row r="722" spans="1:60" s="11" customFormat="1">
      <c r="A722" s="6"/>
      <c r="B722" s="6"/>
      <c r="C722" s="7"/>
      <c r="D722" s="32"/>
      <c r="E722" s="32"/>
      <c r="F722" s="32"/>
      <c r="G722" s="32"/>
      <c r="H722" s="32"/>
      <c r="I722" s="32"/>
      <c r="J722" s="32"/>
      <c r="K722" s="9"/>
      <c r="L722" s="9"/>
      <c r="M722" s="9"/>
      <c r="N722" s="9"/>
      <c r="O722" s="9"/>
      <c r="P722" s="9"/>
      <c r="Q722" s="9"/>
      <c r="R722" s="56"/>
      <c r="S722" s="56"/>
      <c r="U722" s="9"/>
    </row>
    <row r="723" spans="1:60" s="11" customFormat="1">
      <c r="A723" s="26">
        <v>103</v>
      </c>
      <c r="B723" s="31">
        <v>43801</v>
      </c>
      <c r="C723" s="26" t="s">
        <v>0</v>
      </c>
      <c r="D723" s="32">
        <v>1.1211986000000001E-3</v>
      </c>
      <c r="E723" s="32">
        <v>8.9407837999999993E-3</v>
      </c>
      <c r="F723" s="32">
        <v>9.0313774000000001E-4</v>
      </c>
      <c r="G723" s="32">
        <v>1.8205066E-4</v>
      </c>
      <c r="H723" s="32"/>
      <c r="I723" s="66"/>
      <c r="J723" s="66"/>
      <c r="K723" s="9"/>
      <c r="L723" s="9"/>
      <c r="M723" s="9"/>
      <c r="N723" s="10"/>
      <c r="O723" s="9"/>
      <c r="P723" s="9"/>
      <c r="Q723" s="9"/>
      <c r="R723" s="64"/>
      <c r="S723" s="65"/>
      <c r="U723" s="9"/>
    </row>
    <row r="724" spans="1:60" s="11" customFormat="1">
      <c r="A724" s="26">
        <v>103</v>
      </c>
      <c r="B724" s="26"/>
      <c r="C724" s="7" t="s">
        <v>1</v>
      </c>
      <c r="D724" s="32">
        <v>5.6579132000000003</v>
      </c>
      <c r="E724" s="32">
        <v>49.674062999999997</v>
      </c>
      <c r="F724" s="32">
        <v>33.099792000000001</v>
      </c>
      <c r="G724" s="32">
        <v>7.3874164000000002</v>
      </c>
      <c r="H724" s="32"/>
      <c r="I724" s="32">
        <v>0.22318626999999999</v>
      </c>
      <c r="J724" s="32">
        <v>8.7795767999999992</v>
      </c>
      <c r="K724" s="38"/>
      <c r="L724" s="39">
        <f>LN(I724)</f>
        <v>-1.4997485647039832</v>
      </c>
      <c r="M724" s="39">
        <f>LN(J724)</f>
        <v>2.1724282060297648</v>
      </c>
      <c r="N724" s="10"/>
      <c r="O724" s="40">
        <f t="array" ref="O724:P725">LINEST(L724:L728,M724:M728,TRUE,TRUE)</f>
        <v>0.50177239839191734</v>
      </c>
      <c r="P724" s="40">
        <v>-2.589801718749813</v>
      </c>
      <c r="Q724" s="9"/>
      <c r="R724" s="41">
        <f>EXP(P724)*$R$4^O724</f>
        <v>0.21801462124046833</v>
      </c>
      <c r="S724" s="41">
        <f>R724*SQRT(P725^2+(LN($R$4))^2*O725^2+(O724/$R$4)^2*$S$4^2-2*LN($R$4)*AVERAGE(M724:M728)*O725^2)</f>
        <v>4.9240262532908922E-5</v>
      </c>
      <c r="U724" s="9"/>
      <c r="AL724" s="42"/>
      <c r="AM724" s="43"/>
      <c r="AN724" s="43"/>
      <c r="AO724" s="43"/>
      <c r="AQ724" s="44"/>
      <c r="AR724" s="45"/>
      <c r="AS724" s="45"/>
      <c r="AT724" s="45"/>
      <c r="AU724" s="45"/>
      <c r="AV724" s="45"/>
      <c r="AW724" s="45"/>
      <c r="AX724" s="45"/>
      <c r="AY724" s="45"/>
      <c r="AZ724" s="45"/>
    </row>
    <row r="725" spans="1:60" s="11" customFormat="1">
      <c r="A725" s="26">
        <v>103</v>
      </c>
      <c r="B725" s="26"/>
      <c r="C725" s="7" t="s">
        <v>2</v>
      </c>
      <c r="D725" s="32">
        <v>5.3599965999999997</v>
      </c>
      <c r="E725" s="32">
        <v>47.011595999999997</v>
      </c>
      <c r="F725" s="32">
        <v>32.261575000000001</v>
      </c>
      <c r="G725" s="32">
        <v>7.1968281000000003</v>
      </c>
      <c r="H725" s="32"/>
      <c r="I725" s="32">
        <v>0.22307742</v>
      </c>
      <c r="J725" s="32">
        <v>8.7708279999999998</v>
      </c>
      <c r="K725" s="38"/>
      <c r="L725" s="39">
        <f t="shared" ref="L725:L728" si="203">LN(I725)</f>
        <v>-1.5002363928853826</v>
      </c>
      <c r="M725" s="39">
        <f t="shared" ref="M725:M728" si="204">LN(J725)</f>
        <v>2.1714312146982961</v>
      </c>
      <c r="N725" s="10"/>
      <c r="O725" s="40">
        <v>4.5567647633917184E-3</v>
      </c>
      <c r="P725" s="40">
        <v>9.8899398994096045E-3</v>
      </c>
      <c r="Q725" s="9"/>
      <c r="R725" s="56"/>
      <c r="S725" s="56"/>
      <c r="U725" s="9"/>
      <c r="W725" s="43"/>
      <c r="Z725" s="43"/>
      <c r="AC725" s="43"/>
    </row>
    <row r="726" spans="1:60" s="11" customFormat="1">
      <c r="A726" s="26">
        <v>103</v>
      </c>
      <c r="B726" s="26"/>
      <c r="C726" s="7" t="s">
        <v>3</v>
      </c>
      <c r="D726" s="32">
        <v>4.8919718000000003</v>
      </c>
      <c r="E726" s="32">
        <v>42.868569999999998</v>
      </c>
      <c r="F726" s="32">
        <v>30.015540999999999</v>
      </c>
      <c r="G726" s="32">
        <v>6.6929052999999996</v>
      </c>
      <c r="H726" s="32"/>
      <c r="I726" s="32">
        <v>0.22298135999999999</v>
      </c>
      <c r="J726" s="32">
        <v>8.7630479000000001</v>
      </c>
      <c r="K726" s="38"/>
      <c r="L726" s="39">
        <f t="shared" si="203"/>
        <v>-1.5006670984595896</v>
      </c>
      <c r="M726" s="39">
        <f t="shared" si="204"/>
        <v>2.1705437782233297</v>
      </c>
      <c r="N726" s="10"/>
      <c r="O726" s="47">
        <f>ABS(O725/O724)</f>
        <v>9.0813380289455157E-3</v>
      </c>
      <c r="P726" s="47">
        <f>ABS(P725/P724)</f>
        <v>3.8188019676594475E-3</v>
      </c>
      <c r="Q726" s="9"/>
      <c r="R726" s="56"/>
      <c r="S726" s="56"/>
      <c r="U726" s="9"/>
      <c r="W726" s="48"/>
      <c r="X726" s="48"/>
      <c r="Z726" s="48"/>
      <c r="AA726" s="48"/>
      <c r="AC726" s="48"/>
      <c r="AD726" s="48"/>
      <c r="AK726" s="48"/>
      <c r="AL726" s="48"/>
      <c r="AP726" s="49"/>
      <c r="AY726" s="43"/>
      <c r="AZ726" s="43"/>
    </row>
    <row r="727" spans="1:60" s="11" customFormat="1">
      <c r="A727" s="26">
        <v>103</v>
      </c>
      <c r="B727" s="26"/>
      <c r="C727" s="7" t="s">
        <v>4</v>
      </c>
      <c r="D727" s="32">
        <v>4.2908584000000003</v>
      </c>
      <c r="E727" s="32">
        <v>37.550953999999997</v>
      </c>
      <c r="F727" s="32">
        <v>26.908926000000001</v>
      </c>
      <c r="G727" s="32">
        <v>5.9961428999999997</v>
      </c>
      <c r="H727" s="32"/>
      <c r="I727" s="32">
        <v>0.22283098000000001</v>
      </c>
      <c r="J727" s="32">
        <v>8.7513830000000006</v>
      </c>
      <c r="K727" s="38"/>
      <c r="L727" s="39">
        <f t="shared" si="203"/>
        <v>-1.5013417321213833</v>
      </c>
      <c r="M727" s="39">
        <f t="shared" si="204"/>
        <v>2.169211745022666</v>
      </c>
      <c r="N727" s="10"/>
      <c r="O727" s="50"/>
      <c r="P727" s="50"/>
      <c r="Q727" s="9"/>
      <c r="R727" s="56"/>
      <c r="S727" s="56"/>
      <c r="U727" s="9"/>
      <c r="W727" s="51"/>
      <c r="X727" s="51"/>
      <c r="Z727" s="51"/>
      <c r="AA727" s="51"/>
      <c r="AC727" s="51"/>
      <c r="AD727" s="51"/>
      <c r="AI727" s="52"/>
      <c r="AJ727" s="52"/>
      <c r="AK727" s="53"/>
      <c r="AL727" s="53"/>
      <c r="AM727" s="53"/>
      <c r="AN727" s="53"/>
      <c r="AO727" s="53"/>
    </row>
    <row r="728" spans="1:60" s="11" customFormat="1">
      <c r="A728" s="26">
        <v>103</v>
      </c>
      <c r="B728" s="26"/>
      <c r="C728" s="7" t="s">
        <v>5</v>
      </c>
      <c r="D728" s="32">
        <v>3.7787082000000001</v>
      </c>
      <c r="E728" s="32">
        <v>33.039259000000001</v>
      </c>
      <c r="F728" s="32">
        <v>24.036532000000001</v>
      </c>
      <c r="G728" s="32">
        <v>5.3535421000000003</v>
      </c>
      <c r="H728" s="32"/>
      <c r="I728" s="32">
        <v>0.22272525000000001</v>
      </c>
      <c r="J728" s="32">
        <v>8.7435311000000002</v>
      </c>
      <c r="K728" s="54"/>
      <c r="L728" s="39">
        <f t="shared" si="203"/>
        <v>-1.5018163299156262</v>
      </c>
      <c r="M728" s="39">
        <f t="shared" si="204"/>
        <v>2.1683141240932549</v>
      </c>
      <c r="N728" s="10"/>
      <c r="Q728" s="9"/>
      <c r="R728" s="56"/>
      <c r="S728" s="56"/>
      <c r="U728" s="9"/>
      <c r="W728" s="51"/>
      <c r="X728" s="51"/>
      <c r="Z728" s="51"/>
      <c r="AA728" s="51"/>
      <c r="AC728" s="51"/>
      <c r="AD728" s="51"/>
      <c r="AI728" s="52"/>
      <c r="AJ728" s="52"/>
      <c r="AK728" s="53"/>
      <c r="AL728" s="53"/>
      <c r="AM728" s="53"/>
      <c r="AN728" s="53"/>
      <c r="AO728" s="53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</row>
    <row r="729" spans="1:60" s="11" customFormat="1">
      <c r="A729" s="6"/>
      <c r="B729" s="6"/>
      <c r="C729" s="7"/>
      <c r="D729" s="32"/>
      <c r="E729" s="32"/>
      <c r="F729" s="32"/>
      <c r="G729" s="32"/>
      <c r="H729" s="32"/>
      <c r="I729" s="32"/>
      <c r="J729" s="32"/>
      <c r="K729" s="9"/>
      <c r="L729" s="9"/>
      <c r="M729" s="9"/>
      <c r="N729" s="9"/>
      <c r="O729" s="9"/>
      <c r="P729" s="9"/>
      <c r="Q729" s="9"/>
      <c r="R729" s="56"/>
      <c r="S729" s="56"/>
      <c r="U729" s="9"/>
    </row>
    <row r="730" spans="1:60" s="11" customFormat="1">
      <c r="A730" s="26">
        <v>104</v>
      </c>
      <c r="B730" s="31">
        <v>43801</v>
      </c>
      <c r="C730" s="26" t="s">
        <v>0</v>
      </c>
      <c r="D730" s="32">
        <v>1.1211986000000001E-3</v>
      </c>
      <c r="E730" s="32">
        <v>8.9407837999999993E-3</v>
      </c>
      <c r="F730" s="32">
        <v>9.0313774000000001E-4</v>
      </c>
      <c r="G730" s="32">
        <v>1.8205066E-4</v>
      </c>
      <c r="H730" s="32"/>
      <c r="I730" s="66"/>
      <c r="J730" s="66"/>
      <c r="K730" s="9"/>
      <c r="L730" s="9"/>
      <c r="M730" s="9"/>
      <c r="N730" s="10"/>
      <c r="O730" s="9"/>
      <c r="P730" s="9"/>
      <c r="Q730" s="9"/>
      <c r="R730" s="64"/>
      <c r="S730" s="65"/>
      <c r="U730" s="9"/>
    </row>
    <row r="731" spans="1:60" s="11" customFormat="1">
      <c r="A731" s="26">
        <v>104</v>
      </c>
      <c r="B731" s="26"/>
      <c r="C731" s="7" t="s">
        <v>1</v>
      </c>
      <c r="D731" s="32">
        <v>5.7123802000000001</v>
      </c>
      <c r="E731" s="32">
        <v>50.143979999999999</v>
      </c>
      <c r="F731" s="32">
        <v>33.367066000000001</v>
      </c>
      <c r="G731" s="32">
        <v>7.4468743999999996</v>
      </c>
      <c r="H731" s="32"/>
      <c r="I731" s="32">
        <v>0.22318045</v>
      </c>
      <c r="J731" s="32">
        <v>8.7781362999999999</v>
      </c>
      <c r="K731" s="38"/>
      <c r="L731" s="39">
        <f>LN(I731)</f>
        <v>-1.4997746419169096</v>
      </c>
      <c r="M731" s="39">
        <f>LN(J731)</f>
        <v>2.1722641186004936</v>
      </c>
      <c r="N731" s="10"/>
      <c r="O731" s="40">
        <f t="array" ref="O731:P732">LINEST(L731:L735,M731:M735,TRUE,TRUE)</f>
        <v>0.50980292415648876</v>
      </c>
      <c r="P731" s="40">
        <v>-2.6072236313693451</v>
      </c>
      <c r="Q731" s="9"/>
      <c r="R731" s="41">
        <f>EXP(P731)*$R$4^O731</f>
        <v>0.21793798767953113</v>
      </c>
      <c r="S731" s="41">
        <f>R731*SQRT(P732^2+(LN($R$4))^2*O732^2+(O731/$R$4)^2*$S$4^2-2*LN($R$4)*AVERAGE(M731:M735)*O732^2)</f>
        <v>6.035079352683333E-5</v>
      </c>
      <c r="U731" s="9"/>
      <c r="AL731" s="42"/>
      <c r="AM731" s="43"/>
      <c r="AN731" s="43"/>
      <c r="AO731" s="43"/>
      <c r="AQ731" s="44"/>
      <c r="AR731" s="45"/>
      <c r="AS731" s="45"/>
      <c r="AT731" s="45"/>
      <c r="AU731" s="45"/>
      <c r="AV731" s="45"/>
      <c r="AW731" s="45"/>
      <c r="AX731" s="45"/>
      <c r="AY731" s="45"/>
      <c r="AZ731" s="45"/>
    </row>
    <row r="732" spans="1:60" s="11" customFormat="1">
      <c r="A732" s="26">
        <v>104</v>
      </c>
      <c r="B732" s="26"/>
      <c r="C732" s="7" t="s">
        <v>2</v>
      </c>
      <c r="D732" s="32">
        <v>5.4138545999999996</v>
      </c>
      <c r="E732" s="32">
        <v>47.496580000000002</v>
      </c>
      <c r="F732" s="32">
        <v>32.382244999999998</v>
      </c>
      <c r="G732" s="32">
        <v>7.2246873999999996</v>
      </c>
      <c r="H732" s="32"/>
      <c r="I732" s="32">
        <v>0.22310648999999999</v>
      </c>
      <c r="J732" s="32">
        <v>8.7731543999999992</v>
      </c>
      <c r="K732" s="38"/>
      <c r="L732" s="39">
        <f t="shared" ref="L732:L735" si="205">LN(I732)</f>
        <v>-1.5001060878726307</v>
      </c>
      <c r="M732" s="39">
        <f t="shared" ref="M732:M735" si="206">LN(J732)</f>
        <v>2.1716964224442448</v>
      </c>
      <c r="N732" s="10"/>
      <c r="O732" s="40">
        <v>5.7746299629476043E-3</v>
      </c>
      <c r="P732" s="40">
        <v>1.253355941576856E-2</v>
      </c>
      <c r="Q732" s="9"/>
      <c r="R732" s="56"/>
      <c r="S732" s="56"/>
      <c r="U732" s="9"/>
      <c r="W732" s="43"/>
      <c r="Z732" s="43"/>
      <c r="AC732" s="43"/>
    </row>
    <row r="733" spans="1:60" s="11" customFormat="1">
      <c r="A733" s="26">
        <v>104</v>
      </c>
      <c r="B733" s="26"/>
      <c r="C733" s="7" t="s">
        <v>3</v>
      </c>
      <c r="D733" s="32">
        <v>4.9379792</v>
      </c>
      <c r="E733" s="32">
        <v>43.272007000000002</v>
      </c>
      <c r="F733" s="32">
        <v>30.256143999999999</v>
      </c>
      <c r="G733" s="32">
        <v>6.7464572</v>
      </c>
      <c r="H733" s="32"/>
      <c r="I733" s="32">
        <v>0.22297813999999999</v>
      </c>
      <c r="J733" s="32">
        <v>8.7631023999999993</v>
      </c>
      <c r="K733" s="38"/>
      <c r="L733" s="39">
        <f t="shared" si="205"/>
        <v>-1.500681539232799</v>
      </c>
      <c r="M733" s="39">
        <f t="shared" si="206"/>
        <v>2.1705499975012734</v>
      </c>
      <c r="N733" s="10"/>
      <c r="O733" s="47">
        <f>ABS(O732/O731)</f>
        <v>1.1327180934676294E-2</v>
      </c>
      <c r="P733" s="47">
        <f>ABS(P732/P731)</f>
        <v>4.8072437151030975E-3</v>
      </c>
      <c r="Q733" s="9"/>
      <c r="R733" s="56"/>
      <c r="S733" s="56"/>
      <c r="U733" s="9"/>
      <c r="W733" s="48"/>
      <c r="X733" s="48"/>
      <c r="Z733" s="48"/>
      <c r="AA733" s="48"/>
      <c r="AC733" s="48"/>
      <c r="AD733" s="48"/>
      <c r="AK733" s="48"/>
      <c r="AL733" s="48"/>
      <c r="AP733" s="49"/>
      <c r="AY733" s="43"/>
      <c r="AZ733" s="43"/>
    </row>
    <row r="734" spans="1:60" s="11" customFormat="1">
      <c r="A734" s="26">
        <v>104</v>
      </c>
      <c r="B734" s="26"/>
      <c r="C734" s="7" t="s">
        <v>4</v>
      </c>
      <c r="D734" s="32">
        <v>4.3847709999999998</v>
      </c>
      <c r="E734" s="32">
        <v>38.381028000000001</v>
      </c>
      <c r="F734" s="32">
        <v>27.388863000000001</v>
      </c>
      <c r="G734" s="32">
        <v>6.1036923999999999</v>
      </c>
      <c r="H734" s="32"/>
      <c r="I734" s="32">
        <v>0.22285305999999999</v>
      </c>
      <c r="J734" s="32">
        <v>8.7532531000000002</v>
      </c>
      <c r="K734" s="38"/>
      <c r="L734" s="39">
        <f t="shared" si="205"/>
        <v>-1.5012426484745107</v>
      </c>
      <c r="M734" s="39">
        <f t="shared" si="206"/>
        <v>2.1694254141325442</v>
      </c>
      <c r="N734" s="10"/>
      <c r="O734" s="50"/>
      <c r="P734" s="50"/>
      <c r="Q734" s="9"/>
      <c r="R734" s="56"/>
      <c r="S734" s="56"/>
      <c r="U734" s="9"/>
      <c r="W734" s="51"/>
      <c r="X734" s="51"/>
      <c r="Z734" s="51"/>
      <c r="AA734" s="51"/>
      <c r="AC734" s="51"/>
      <c r="AD734" s="51"/>
      <c r="AI734" s="52"/>
      <c r="AJ734" s="52"/>
      <c r="AK734" s="53"/>
      <c r="AL734" s="53"/>
      <c r="AM734" s="53"/>
      <c r="AN734" s="53"/>
      <c r="AO734" s="53"/>
    </row>
    <row r="735" spans="1:60" s="11" customFormat="1">
      <c r="A735" s="26">
        <v>104</v>
      </c>
      <c r="B735" s="26"/>
      <c r="C735" s="7" t="s">
        <v>5</v>
      </c>
      <c r="D735" s="32">
        <v>3.7489930999999999</v>
      </c>
      <c r="E735" s="32">
        <v>32.779783000000002</v>
      </c>
      <c r="F735" s="32">
        <v>23.829681999999998</v>
      </c>
      <c r="G735" s="32">
        <v>5.3075646000000001</v>
      </c>
      <c r="H735" s="32"/>
      <c r="I735" s="32">
        <v>0.22272897999999999</v>
      </c>
      <c r="J735" s="32">
        <v>8.7436140000000009</v>
      </c>
      <c r="K735" s="54"/>
      <c r="L735" s="39">
        <f t="shared" si="205"/>
        <v>-1.5017995829649908</v>
      </c>
      <c r="M735" s="39">
        <f t="shared" si="206"/>
        <v>2.1683236053435708</v>
      </c>
      <c r="N735" s="10"/>
      <c r="Q735" s="9"/>
      <c r="R735" s="56"/>
      <c r="S735" s="56"/>
      <c r="U735" s="9"/>
      <c r="W735" s="51"/>
      <c r="X735" s="51"/>
      <c r="Z735" s="51"/>
      <c r="AA735" s="51"/>
      <c r="AC735" s="51"/>
      <c r="AD735" s="51"/>
      <c r="AI735" s="52"/>
      <c r="AJ735" s="52"/>
      <c r="AK735" s="53"/>
      <c r="AL735" s="53"/>
      <c r="AM735" s="53"/>
      <c r="AN735" s="53"/>
      <c r="AO735" s="53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</row>
    <row r="736" spans="1:60" s="11" customFormat="1">
      <c r="A736" s="6"/>
      <c r="B736" s="6"/>
      <c r="C736" s="7"/>
      <c r="D736" s="32"/>
      <c r="E736" s="32"/>
      <c r="F736" s="32"/>
      <c r="G736" s="32"/>
      <c r="H736" s="32"/>
      <c r="I736" s="32"/>
      <c r="J736" s="32"/>
      <c r="K736" s="9"/>
      <c r="L736" s="9"/>
      <c r="M736" s="9"/>
      <c r="N736" s="9"/>
      <c r="O736" s="9"/>
      <c r="P736" s="9"/>
      <c r="Q736" s="9"/>
      <c r="R736" s="56"/>
      <c r="S736" s="56"/>
      <c r="U736" s="9"/>
    </row>
    <row r="737" spans="1:60" s="11" customFormat="1">
      <c r="A737" s="26">
        <v>105</v>
      </c>
      <c r="B737" s="31">
        <v>43801</v>
      </c>
      <c r="C737" s="26" t="s">
        <v>0</v>
      </c>
      <c r="D737" s="32">
        <v>1.3568095E-3</v>
      </c>
      <c r="E737" s="32">
        <v>1.0986053000000001E-2</v>
      </c>
      <c r="F737" s="32">
        <v>9.2626771000000002E-4</v>
      </c>
      <c r="G737" s="32">
        <v>1.9185384E-4</v>
      </c>
      <c r="H737" s="32"/>
      <c r="I737" s="66"/>
      <c r="J737" s="66"/>
      <c r="K737" s="9"/>
      <c r="L737" s="9"/>
      <c r="M737" s="9"/>
      <c r="N737" s="10"/>
      <c r="O737" s="9"/>
      <c r="P737" s="9"/>
      <c r="Q737" s="9"/>
      <c r="R737" s="64"/>
      <c r="S737" s="65"/>
      <c r="U737" s="9"/>
    </row>
    <row r="738" spans="1:60" s="11" customFormat="1">
      <c r="A738" s="26">
        <v>105</v>
      </c>
      <c r="B738" s="26"/>
      <c r="C738" s="7" t="s">
        <v>1</v>
      </c>
      <c r="D738" s="32">
        <v>5.6652272000000004</v>
      </c>
      <c r="E738" s="32">
        <v>49.737814</v>
      </c>
      <c r="F738" s="32">
        <v>33.011550999999997</v>
      </c>
      <c r="G738" s="32">
        <v>7.3678208999999999</v>
      </c>
      <c r="H738" s="32"/>
      <c r="I738" s="32">
        <v>0.22318925000000001</v>
      </c>
      <c r="J738" s="32">
        <v>8.7794945000000002</v>
      </c>
      <c r="K738" s="38"/>
      <c r="L738" s="39">
        <f>LN(I738)</f>
        <v>-1.4997352127172969</v>
      </c>
      <c r="M738" s="39">
        <f>LN(J738)</f>
        <v>2.1724188319576863</v>
      </c>
      <c r="N738" s="10"/>
      <c r="O738" s="40">
        <f t="array" ref="O738:P739">LINEST(L738:L742,M738:M742,TRUE,TRUE)</f>
        <v>0.49863884126219876</v>
      </c>
      <c r="P738" s="40">
        <v>-2.5829925468304564</v>
      </c>
      <c r="Q738" s="9"/>
      <c r="R738" s="41">
        <f>EXP(P738)*$R$4^O738</f>
        <v>0.21804693903592892</v>
      </c>
      <c r="S738" s="41">
        <f>R738*SQRT(P739^2+(LN($R$4))^2*O739^2+(O738/$R$4)^2*$S$4^2-2*LN($R$4)*AVERAGE(M738:M742)*O739^2)</f>
        <v>2.5752749276480925E-5</v>
      </c>
      <c r="U738" s="9"/>
      <c r="AL738" s="42"/>
      <c r="AM738" s="43"/>
      <c r="AN738" s="43"/>
      <c r="AO738" s="43"/>
      <c r="AQ738" s="44"/>
      <c r="AR738" s="45"/>
      <c r="AS738" s="45"/>
      <c r="AT738" s="45"/>
      <c r="AU738" s="45"/>
      <c r="AV738" s="45"/>
      <c r="AW738" s="45"/>
      <c r="AX738" s="45"/>
      <c r="AY738" s="45"/>
      <c r="AZ738" s="45"/>
    </row>
    <row r="739" spans="1:60" s="11" customFormat="1">
      <c r="A739" s="26">
        <v>105</v>
      </c>
      <c r="B739" s="26"/>
      <c r="C739" s="7" t="s">
        <v>2</v>
      </c>
      <c r="D739" s="32">
        <v>5.3256826999999998</v>
      </c>
      <c r="E739" s="32">
        <v>46.724528999999997</v>
      </c>
      <c r="F739" s="32">
        <v>31.870452</v>
      </c>
      <c r="G739" s="32">
        <v>7.1106119000000003</v>
      </c>
      <c r="H739" s="32"/>
      <c r="I739" s="32">
        <v>0.22310998000000001</v>
      </c>
      <c r="J739" s="32">
        <v>8.7734389000000004</v>
      </c>
      <c r="K739" s="38"/>
      <c r="L739" s="39">
        <f t="shared" ref="L739:L742" si="207">LN(I739)</f>
        <v>-1.5000904452407031</v>
      </c>
      <c r="M739" s="39">
        <f t="shared" ref="M739:M742" si="208">LN(J739)</f>
        <v>2.171728850391387</v>
      </c>
      <c r="N739" s="10"/>
      <c r="O739" s="40">
        <v>1.509550556994746E-3</v>
      </c>
      <c r="P739" s="40">
        <v>3.2765861688022657E-3</v>
      </c>
      <c r="Q739" s="9"/>
      <c r="R739" s="56"/>
      <c r="S739" s="56"/>
      <c r="U739" s="9"/>
      <c r="W739" s="43"/>
      <c r="Z739" s="43"/>
      <c r="AC739" s="43"/>
    </row>
    <row r="740" spans="1:60" s="11" customFormat="1">
      <c r="A740" s="26">
        <v>105</v>
      </c>
      <c r="B740" s="26"/>
      <c r="C740" s="7" t="s">
        <v>3</v>
      </c>
      <c r="D740" s="32">
        <v>4.8964372999999997</v>
      </c>
      <c r="E740" s="32">
        <v>42.916952999999999</v>
      </c>
      <c r="F740" s="32">
        <v>29.911529000000002</v>
      </c>
      <c r="G740" s="32">
        <v>6.6703656999999996</v>
      </c>
      <c r="H740" s="32"/>
      <c r="I740" s="32">
        <v>0.22300326000000001</v>
      </c>
      <c r="J740" s="32">
        <v>8.7649355</v>
      </c>
      <c r="K740" s="38"/>
      <c r="L740" s="39">
        <f t="shared" si="207"/>
        <v>-1.5005688887947917</v>
      </c>
      <c r="M740" s="39">
        <f t="shared" si="208"/>
        <v>2.170759159532659</v>
      </c>
      <c r="N740" s="10"/>
      <c r="O740" s="47">
        <f>ABS(O739/O738)</f>
        <v>3.0273425013856484E-3</v>
      </c>
      <c r="P740" s="47">
        <f>ABS(P739/P738)</f>
        <v>1.2685232765471605E-3</v>
      </c>
      <c r="Q740" s="9"/>
      <c r="R740" s="56"/>
      <c r="S740" s="56"/>
      <c r="U740" s="9"/>
      <c r="W740" s="48"/>
      <c r="X740" s="48"/>
      <c r="Z740" s="48"/>
      <c r="AA740" s="48"/>
      <c r="AC740" s="48"/>
      <c r="AD740" s="48"/>
      <c r="AK740" s="48"/>
      <c r="AL740" s="48"/>
      <c r="AP740" s="49"/>
      <c r="AY740" s="43"/>
      <c r="AZ740" s="43"/>
    </row>
    <row r="741" spans="1:60" s="11" customFormat="1">
      <c r="A741" s="26">
        <v>105</v>
      </c>
      <c r="B741" s="26"/>
      <c r="C741" s="7" t="s">
        <v>4</v>
      </c>
      <c r="D741" s="32">
        <v>4.2757474000000002</v>
      </c>
      <c r="E741" s="32">
        <v>37.435119999999998</v>
      </c>
      <c r="F741" s="32">
        <v>26.655905000000001</v>
      </c>
      <c r="G741" s="32">
        <v>5.9410926999999996</v>
      </c>
      <c r="H741" s="32"/>
      <c r="I741" s="32">
        <v>0.22288094999999999</v>
      </c>
      <c r="J741" s="32">
        <v>8.7552240999999995</v>
      </c>
      <c r="K741" s="38"/>
      <c r="L741" s="39">
        <f t="shared" si="207"/>
        <v>-1.5011175065763802</v>
      </c>
      <c r="M741" s="39">
        <f t="shared" si="208"/>
        <v>2.1696505622120501</v>
      </c>
      <c r="N741" s="10"/>
      <c r="O741" s="50"/>
      <c r="P741" s="50"/>
      <c r="Q741" s="9"/>
      <c r="R741" s="56"/>
      <c r="S741" s="56"/>
      <c r="U741" s="9"/>
      <c r="W741" s="51"/>
      <c r="X741" s="51"/>
      <c r="Z741" s="51"/>
      <c r="AA741" s="51"/>
      <c r="AC741" s="51"/>
      <c r="AD741" s="51"/>
      <c r="AI741" s="52"/>
      <c r="AJ741" s="52"/>
      <c r="AK741" s="53"/>
      <c r="AL741" s="53"/>
      <c r="AM741" s="53"/>
      <c r="AN741" s="53"/>
      <c r="AO741" s="53"/>
    </row>
    <row r="742" spans="1:60" s="11" customFormat="1">
      <c r="A742" s="26">
        <v>105</v>
      </c>
      <c r="B742" s="26"/>
      <c r="C742" s="7" t="s">
        <v>5</v>
      </c>
      <c r="D742" s="32">
        <v>3.6279726999999999</v>
      </c>
      <c r="E742" s="32">
        <v>31.720658</v>
      </c>
      <c r="F742" s="32">
        <v>23.084222</v>
      </c>
      <c r="G742" s="32">
        <v>5.1415356000000001</v>
      </c>
      <c r="H742" s="32"/>
      <c r="I742" s="32">
        <v>0.22272939999999999</v>
      </c>
      <c r="J742" s="32">
        <v>8.7433505</v>
      </c>
      <c r="K742" s="54"/>
      <c r="L742" s="39">
        <f t="shared" si="207"/>
        <v>-1.5017976972669376</v>
      </c>
      <c r="M742" s="39">
        <f t="shared" si="208"/>
        <v>2.1682934686094315</v>
      </c>
      <c r="N742" s="10"/>
      <c r="Q742" s="9"/>
      <c r="R742" s="56"/>
      <c r="S742" s="56"/>
      <c r="U742" s="9"/>
      <c r="W742" s="51"/>
      <c r="X742" s="51"/>
      <c r="Z742" s="51"/>
      <c r="AA742" s="51"/>
      <c r="AC742" s="51"/>
      <c r="AD742" s="51"/>
      <c r="AI742" s="52"/>
      <c r="AJ742" s="52"/>
      <c r="AK742" s="53"/>
      <c r="AL742" s="53"/>
      <c r="AM742" s="53"/>
      <c r="AN742" s="53"/>
      <c r="AO742" s="53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</row>
    <row r="743" spans="1:60" s="11" customFormat="1">
      <c r="A743" s="6"/>
      <c r="B743" s="6"/>
      <c r="C743" s="7"/>
      <c r="D743" s="32"/>
      <c r="E743" s="32"/>
      <c r="F743" s="32"/>
      <c r="G743" s="32"/>
      <c r="H743" s="32"/>
      <c r="I743" s="32"/>
      <c r="J743" s="32"/>
      <c r="K743" s="9"/>
      <c r="L743" s="9"/>
      <c r="M743" s="9"/>
      <c r="N743" s="9"/>
      <c r="O743" s="9"/>
      <c r="P743" s="9"/>
      <c r="Q743" s="9"/>
      <c r="R743" s="56"/>
      <c r="S743" s="56"/>
      <c r="U743" s="9"/>
    </row>
    <row r="744" spans="1:60" s="11" customFormat="1">
      <c r="A744" s="26">
        <v>106</v>
      </c>
      <c r="B744" s="31">
        <v>43801</v>
      </c>
      <c r="C744" s="26" t="s">
        <v>0</v>
      </c>
      <c r="D744" s="32">
        <v>1.3568095E-3</v>
      </c>
      <c r="E744" s="32">
        <v>1.0986053000000001E-2</v>
      </c>
      <c r="F744" s="32">
        <v>9.2626771000000002E-4</v>
      </c>
      <c r="G744" s="32">
        <v>1.9185384E-4</v>
      </c>
      <c r="H744" s="32"/>
      <c r="I744" s="66"/>
      <c r="J744" s="66"/>
      <c r="K744" s="9"/>
      <c r="L744" s="9"/>
      <c r="M744" s="9"/>
      <c r="N744" s="10"/>
      <c r="O744" s="9"/>
      <c r="P744" s="9"/>
      <c r="Q744" s="9"/>
      <c r="R744" s="64"/>
      <c r="S744" s="65"/>
      <c r="U744" s="9"/>
    </row>
    <row r="745" spans="1:60" s="11" customFormat="1">
      <c r="A745" s="26">
        <v>106</v>
      </c>
      <c r="B745" s="26"/>
      <c r="C745" s="7" t="s">
        <v>1</v>
      </c>
      <c r="D745" s="32">
        <v>5.0288829000000002</v>
      </c>
      <c r="E745" s="32">
        <v>44.209012999999999</v>
      </c>
      <c r="F745" s="32">
        <v>25.443494999999999</v>
      </c>
      <c r="G745" s="32">
        <v>5.6824992999999999</v>
      </c>
      <c r="H745" s="32"/>
      <c r="I745" s="66">
        <v>0.22333802999999999</v>
      </c>
      <c r="J745" s="32">
        <v>8.7910222000000005</v>
      </c>
      <c r="K745" s="38"/>
      <c r="L745" s="39">
        <f>LN(I745)</f>
        <v>-1.4990688256356131</v>
      </c>
      <c r="M745" s="39">
        <f>LN(J745)</f>
        <v>2.1737309961758293</v>
      </c>
      <c r="N745" s="10"/>
      <c r="O745" s="40">
        <f t="array" ref="O745:P746">LINEST(L745:L749,M745:M749,TRUE,TRUE)</f>
        <v>0.51028536324841056</v>
      </c>
      <c r="P745" s="40">
        <v>-2.6082878636962894</v>
      </c>
      <c r="Q745" s="9"/>
      <c r="R745" s="41">
        <f>EXP(P745)*$R$4^O745</f>
        <v>0.21792954923631988</v>
      </c>
      <c r="S745" s="41">
        <f>R745*SQRT(P746^2+(LN($R$4))^2*O746^2+(O745/$R$4)^2*$S$4^2-2*LN($R$4)*AVERAGE(M745:M749)*O746^2)</f>
        <v>3.8549105803271336E-5</v>
      </c>
      <c r="U745" s="9"/>
      <c r="AL745" s="42"/>
      <c r="AM745" s="43"/>
      <c r="AN745" s="43"/>
      <c r="AO745" s="43"/>
      <c r="AQ745" s="44"/>
      <c r="AR745" s="45"/>
      <c r="AS745" s="45"/>
      <c r="AT745" s="45"/>
      <c r="AU745" s="45"/>
      <c r="AV745" s="45"/>
      <c r="AW745" s="45"/>
      <c r="AX745" s="45"/>
      <c r="AY745" s="45"/>
      <c r="AZ745" s="45"/>
    </row>
    <row r="746" spans="1:60" s="11" customFormat="1">
      <c r="A746" s="26">
        <v>106</v>
      </c>
      <c r="B746" s="26"/>
      <c r="C746" s="7" t="s">
        <v>2</v>
      </c>
      <c r="D746" s="32">
        <v>4.6518699000000003</v>
      </c>
      <c r="E746" s="32">
        <v>40.854261999999999</v>
      </c>
      <c r="F746" s="32">
        <v>24.023281999999998</v>
      </c>
      <c r="G746" s="32">
        <v>5.3626424999999998</v>
      </c>
      <c r="H746" s="32"/>
      <c r="I746" s="66">
        <v>0.22322692999999999</v>
      </c>
      <c r="J746" s="32">
        <v>8.7823361000000002</v>
      </c>
      <c r="K746" s="38"/>
      <c r="L746" s="39">
        <f t="shared" ref="L746:L749" si="209">LN(I746)</f>
        <v>-1.4995664016312407</v>
      </c>
      <c r="M746" s="39">
        <f t="shared" ref="M746:M749" si="210">LN(J746)</f>
        <v>2.1727424428715509</v>
      </c>
      <c r="N746" s="10"/>
      <c r="O746" s="40">
        <v>3.1876394876553362E-3</v>
      </c>
      <c r="P746" s="40">
        <v>6.92243925007603E-3</v>
      </c>
      <c r="Q746" s="9"/>
      <c r="R746" s="56"/>
      <c r="S746" s="56"/>
      <c r="U746" s="9"/>
      <c r="W746" s="43"/>
      <c r="Z746" s="43"/>
      <c r="AC746" s="43"/>
    </row>
    <row r="747" spans="1:60" s="11" customFormat="1">
      <c r="A747" s="26">
        <v>106</v>
      </c>
      <c r="B747" s="26"/>
      <c r="C747" s="7" t="s">
        <v>3</v>
      </c>
      <c r="D747" s="32">
        <v>4.2362330000000004</v>
      </c>
      <c r="E747" s="32">
        <v>37.168973999999999</v>
      </c>
      <c r="F747" s="32">
        <v>22.185511000000002</v>
      </c>
      <c r="G747" s="32">
        <v>4.9499914</v>
      </c>
      <c r="H747" s="32"/>
      <c r="I747" s="66">
        <v>0.22311808</v>
      </c>
      <c r="J747" s="32">
        <v>8.7740550000000006</v>
      </c>
      <c r="K747" s="38"/>
      <c r="L747" s="39">
        <f t="shared" si="209"/>
        <v>-1.5000541409347801</v>
      </c>
      <c r="M747" s="39">
        <f t="shared" si="210"/>
        <v>2.1717990712450042</v>
      </c>
      <c r="N747" s="10"/>
      <c r="O747" s="47">
        <f>ABS(O746/O745)</f>
        <v>6.2467782092812457E-3</v>
      </c>
      <c r="P747" s="47">
        <f>ABS(P746/P745)</f>
        <v>2.6540165855259614E-3</v>
      </c>
      <c r="Q747" s="9"/>
      <c r="R747" s="56"/>
      <c r="S747" s="56"/>
      <c r="U747" s="9"/>
      <c r="W747" s="48"/>
      <c r="X747" s="48"/>
      <c r="Z747" s="48"/>
      <c r="AA747" s="48"/>
      <c r="AC747" s="48"/>
      <c r="AD747" s="48"/>
      <c r="AK747" s="48"/>
      <c r="AL747" s="48"/>
      <c r="AP747" s="49"/>
      <c r="AY747" s="43"/>
      <c r="AZ747" s="43"/>
    </row>
    <row r="748" spans="1:60" s="11" customFormat="1">
      <c r="A748" s="26">
        <v>106</v>
      </c>
      <c r="B748" s="26"/>
      <c r="C748" s="7" t="s">
        <v>4</v>
      </c>
      <c r="D748" s="32">
        <v>3.7711866000000001</v>
      </c>
      <c r="E748" s="32">
        <v>33.047395000000002</v>
      </c>
      <c r="F748" s="32">
        <v>20.050577000000001</v>
      </c>
      <c r="G748" s="32">
        <v>4.4708848999999997</v>
      </c>
      <c r="H748" s="32"/>
      <c r="I748" s="66">
        <v>0.22298027000000001</v>
      </c>
      <c r="J748" s="32">
        <v>8.7631222999999991</v>
      </c>
      <c r="K748" s="38"/>
      <c r="L748" s="39">
        <f t="shared" si="209"/>
        <v>-1.5006719867725147</v>
      </c>
      <c r="M748" s="39">
        <f t="shared" si="210"/>
        <v>2.1705522683839469</v>
      </c>
      <c r="N748" s="10"/>
      <c r="O748" s="50"/>
      <c r="P748" s="50"/>
      <c r="Q748" s="9"/>
      <c r="R748" s="56"/>
      <c r="S748" s="56"/>
      <c r="U748" s="9"/>
      <c r="W748" s="51"/>
      <c r="X748" s="51"/>
      <c r="Z748" s="51"/>
      <c r="AA748" s="51"/>
      <c r="AC748" s="51"/>
      <c r="AD748" s="51"/>
      <c r="AI748" s="52"/>
      <c r="AJ748" s="52"/>
      <c r="AK748" s="53"/>
      <c r="AL748" s="53"/>
      <c r="AM748" s="53"/>
      <c r="AN748" s="53"/>
      <c r="AO748" s="53"/>
    </row>
    <row r="749" spans="1:60" s="11" customFormat="1">
      <c r="A749" s="26">
        <v>106</v>
      </c>
      <c r="B749" s="26"/>
      <c r="C749" s="7" t="s">
        <v>5</v>
      </c>
      <c r="D749" s="32">
        <v>3.3549625000000001</v>
      </c>
      <c r="E749" s="32">
        <v>29.366871</v>
      </c>
      <c r="F749" s="32">
        <v>18.056491999999999</v>
      </c>
      <c r="G749" s="32">
        <v>4.0238293000000001</v>
      </c>
      <c r="H749" s="32"/>
      <c r="I749" s="66">
        <v>0.22284657999999999</v>
      </c>
      <c r="J749" s="32">
        <v>8.7532546999999994</v>
      </c>
      <c r="K749" s="54"/>
      <c r="L749" s="39">
        <f t="shared" si="209"/>
        <v>-1.5012717263530591</v>
      </c>
      <c r="M749" s="39">
        <f t="shared" si="210"/>
        <v>2.1694255969217124</v>
      </c>
      <c r="N749" s="10"/>
      <c r="Q749" s="9"/>
      <c r="R749" s="56"/>
      <c r="S749" s="56"/>
      <c r="U749" s="9"/>
      <c r="W749" s="51"/>
      <c r="X749" s="51"/>
      <c r="Z749" s="51"/>
      <c r="AA749" s="51"/>
      <c r="AC749" s="51"/>
      <c r="AD749" s="51"/>
      <c r="AI749" s="52"/>
      <c r="AJ749" s="52"/>
      <c r="AK749" s="53"/>
      <c r="AL749" s="53"/>
      <c r="AM749" s="53"/>
      <c r="AN749" s="53"/>
      <c r="AO749" s="53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</row>
    <row r="750" spans="1:60" s="11" customFormat="1">
      <c r="A750" s="6"/>
      <c r="B750" s="6"/>
      <c r="C750" s="7"/>
      <c r="D750" s="32"/>
      <c r="E750" s="32"/>
      <c r="F750" s="32"/>
      <c r="G750" s="32"/>
      <c r="H750" s="32"/>
      <c r="I750" s="32"/>
      <c r="J750" s="32"/>
      <c r="K750" s="9"/>
      <c r="L750" s="9"/>
      <c r="M750" s="9"/>
      <c r="N750" s="9"/>
      <c r="O750" s="9"/>
      <c r="P750" s="9"/>
      <c r="Q750" s="9"/>
      <c r="R750" s="56"/>
      <c r="S750" s="56"/>
      <c r="U750" s="9"/>
    </row>
    <row r="751" spans="1:60" s="11" customFormat="1">
      <c r="A751" s="26">
        <v>107</v>
      </c>
      <c r="B751" s="31">
        <v>43801</v>
      </c>
      <c r="C751" s="26" t="s">
        <v>0</v>
      </c>
      <c r="D751" s="32">
        <v>1.3568095E-3</v>
      </c>
      <c r="E751" s="32">
        <v>1.0986053000000001E-2</v>
      </c>
      <c r="F751" s="32">
        <v>9.2626771000000002E-4</v>
      </c>
      <c r="G751" s="32">
        <v>1.9185384E-4</v>
      </c>
      <c r="H751" s="32"/>
      <c r="I751" s="66"/>
      <c r="J751" s="66"/>
      <c r="K751" s="9"/>
      <c r="L751" s="9"/>
      <c r="M751" s="9"/>
      <c r="N751" s="10"/>
      <c r="O751" s="9"/>
      <c r="P751" s="9"/>
      <c r="Q751" s="9"/>
      <c r="R751" s="64"/>
      <c r="S751" s="65"/>
      <c r="U751" s="9"/>
    </row>
    <row r="752" spans="1:60" s="11" customFormat="1">
      <c r="A752" s="26">
        <v>107</v>
      </c>
      <c r="B752" s="26"/>
      <c r="C752" s="7" t="s">
        <v>1</v>
      </c>
      <c r="D752" s="32">
        <v>5.0108252999999996</v>
      </c>
      <c r="E752" s="32">
        <v>44.053249999999998</v>
      </c>
      <c r="F752" s="32">
        <v>25.260811</v>
      </c>
      <c r="G752" s="32">
        <v>5.6418742999999996</v>
      </c>
      <c r="H752" s="32"/>
      <c r="I752" s="32">
        <v>0.22334498</v>
      </c>
      <c r="J752" s="32">
        <v>8.7916193000000007</v>
      </c>
      <c r="K752" s="38"/>
      <c r="L752" s="39">
        <f>LN(I752)</f>
        <v>-1.4990377073712287</v>
      </c>
      <c r="M752" s="39">
        <f>LN(J752)</f>
        <v>2.1737989154358823</v>
      </c>
      <c r="N752" s="10"/>
      <c r="O752" s="40">
        <f t="array" ref="O752:P753">LINEST(L752:L756,M752:M756,TRUE,TRUE)</f>
        <v>0.50591180398714419</v>
      </c>
      <c r="P752" s="40">
        <v>-2.5987960072627017</v>
      </c>
      <c r="Q752" s="9"/>
      <c r="R752" s="41">
        <f>EXP(P752)*$R$4^O752</f>
        <v>0.21797206274360487</v>
      </c>
      <c r="S752" s="41">
        <f>R752*SQRT(P753^2+(LN($R$4))^2*O753^2+(O752/$R$4)^2*$S$4^2-2*LN($R$4)*AVERAGE(M752:M756)*O753^2)</f>
        <v>3.556489300267513E-5</v>
      </c>
      <c r="U752" s="9"/>
      <c r="AL752" s="42"/>
      <c r="AM752" s="43"/>
      <c r="AN752" s="43"/>
      <c r="AO752" s="43"/>
      <c r="AQ752" s="44"/>
      <c r="AR752" s="45"/>
      <c r="AS752" s="45"/>
      <c r="AT752" s="45"/>
      <c r="AU752" s="45"/>
      <c r="AV752" s="45"/>
      <c r="AW752" s="45"/>
      <c r="AX752" s="45"/>
      <c r="AY752" s="45"/>
      <c r="AZ752" s="45"/>
    </row>
    <row r="753" spans="1:60" s="11" customFormat="1">
      <c r="A753" s="26">
        <v>107</v>
      </c>
      <c r="B753" s="26"/>
      <c r="C753" s="7" t="s">
        <v>2</v>
      </c>
      <c r="D753" s="32">
        <v>4.5956638999999999</v>
      </c>
      <c r="E753" s="32">
        <v>40.351959000000001</v>
      </c>
      <c r="F753" s="32">
        <v>23.763477000000002</v>
      </c>
      <c r="G753" s="32">
        <v>5.3039288999999998</v>
      </c>
      <c r="H753" s="32"/>
      <c r="I753" s="32">
        <v>0.22319673000000001</v>
      </c>
      <c r="J753" s="32">
        <v>8.7804453999999996</v>
      </c>
      <c r="K753" s="38"/>
      <c r="L753" s="39">
        <f t="shared" ref="L753:L756" si="211">LN(I753)</f>
        <v>-1.4997016991199357</v>
      </c>
      <c r="M753" s="39">
        <f t="shared" ref="M753:M756" si="212">LN(J753)</f>
        <v>2.1725271352897417</v>
      </c>
      <c r="N753" s="10"/>
      <c r="O753" s="40">
        <v>2.8453530436465791E-3</v>
      </c>
      <c r="P753" s="40">
        <v>6.1785988297822789E-3</v>
      </c>
      <c r="Q753" s="9"/>
      <c r="R753" s="56"/>
      <c r="S753" s="56"/>
      <c r="U753" s="9"/>
      <c r="W753" s="43"/>
      <c r="Z753" s="43"/>
      <c r="AC753" s="43"/>
    </row>
    <row r="754" spans="1:60" s="11" customFormat="1">
      <c r="A754" s="26">
        <v>107</v>
      </c>
      <c r="B754" s="26"/>
      <c r="C754" s="7" t="s">
        <v>3</v>
      </c>
      <c r="D754" s="32">
        <v>4.2263969000000001</v>
      </c>
      <c r="E754" s="32">
        <v>37.074024999999999</v>
      </c>
      <c r="F754" s="32">
        <v>22.151088000000001</v>
      </c>
      <c r="G754" s="32">
        <v>4.9417064000000002</v>
      </c>
      <c r="H754" s="32"/>
      <c r="I754" s="32">
        <v>0.22309093999999999</v>
      </c>
      <c r="J754" s="32">
        <v>8.7720199999999995</v>
      </c>
      <c r="K754" s="38"/>
      <c r="L754" s="39">
        <f t="shared" si="211"/>
        <v>-1.5001757879603532</v>
      </c>
      <c r="M754" s="39">
        <f t="shared" si="212"/>
        <v>2.1715671105348027</v>
      </c>
      <c r="N754" s="10"/>
      <c r="O754" s="47">
        <f>ABS(O753/O752)</f>
        <v>5.6242076607465018E-3</v>
      </c>
      <c r="P754" s="47">
        <f>ABS(P753/P752)</f>
        <v>2.3774851171524483E-3</v>
      </c>
      <c r="Q754" s="9"/>
      <c r="R754" s="56"/>
      <c r="S754" s="56"/>
      <c r="U754" s="9"/>
      <c r="W754" s="48"/>
      <c r="X754" s="48"/>
      <c r="Z754" s="48"/>
      <c r="AA754" s="48"/>
      <c r="AC754" s="48"/>
      <c r="AD754" s="48"/>
      <c r="AK754" s="48"/>
      <c r="AL754" s="48"/>
      <c r="AP754" s="49"/>
      <c r="AY754" s="43"/>
      <c r="AZ754" s="43"/>
    </row>
    <row r="755" spans="1:60" s="11" customFormat="1">
      <c r="A755" s="26">
        <v>107</v>
      </c>
      <c r="B755" s="26"/>
      <c r="C755" s="7" t="s">
        <v>4</v>
      </c>
      <c r="D755" s="32">
        <v>3.7494814999999999</v>
      </c>
      <c r="E755" s="32">
        <v>32.847479999999997</v>
      </c>
      <c r="F755" s="32">
        <v>19.960418000000001</v>
      </c>
      <c r="G755" s="32">
        <v>4.4500861</v>
      </c>
      <c r="H755" s="32"/>
      <c r="I755" s="32">
        <v>0.22294548</v>
      </c>
      <c r="J755" s="32">
        <v>8.7605371000000005</v>
      </c>
      <c r="K755" s="38"/>
      <c r="L755" s="39">
        <f t="shared" si="211"/>
        <v>-1.5008280217181107</v>
      </c>
      <c r="M755" s="39">
        <f t="shared" si="212"/>
        <v>2.1702572158541362</v>
      </c>
      <c r="N755" s="10"/>
      <c r="O755" s="50"/>
      <c r="P755" s="50"/>
      <c r="Q755" s="9"/>
      <c r="R755" s="56"/>
      <c r="S755" s="56"/>
      <c r="U755" s="9"/>
      <c r="W755" s="51"/>
      <c r="X755" s="51"/>
      <c r="Z755" s="51"/>
      <c r="AA755" s="51"/>
      <c r="AC755" s="51"/>
      <c r="AD755" s="51"/>
      <c r="AI755" s="52"/>
      <c r="AJ755" s="52"/>
      <c r="AK755" s="53"/>
      <c r="AL755" s="53"/>
      <c r="AM755" s="53"/>
      <c r="AN755" s="53"/>
      <c r="AO755" s="53"/>
    </row>
    <row r="756" spans="1:60" s="11" customFormat="1">
      <c r="A756" s="26">
        <v>107</v>
      </c>
      <c r="B756" s="26"/>
      <c r="C756" s="7" t="s">
        <v>5</v>
      </c>
      <c r="D756" s="32">
        <v>3.3535778999999999</v>
      </c>
      <c r="E756" s="32">
        <v>29.348026000000001</v>
      </c>
      <c r="F756" s="32">
        <v>18.048786</v>
      </c>
      <c r="G756" s="32">
        <v>4.0216896999999996</v>
      </c>
      <c r="H756" s="32"/>
      <c r="I756" s="32">
        <v>0.22282316999999999</v>
      </c>
      <c r="J756" s="32">
        <v>8.7512512000000005</v>
      </c>
      <c r="K756" s="54"/>
      <c r="L756" s="39">
        <f t="shared" si="211"/>
        <v>-1.5013767817220696</v>
      </c>
      <c r="M756" s="39">
        <f t="shared" si="212"/>
        <v>2.1691966844325292</v>
      </c>
      <c r="N756" s="10"/>
      <c r="Q756" s="9"/>
      <c r="R756" s="56"/>
      <c r="S756" s="56"/>
      <c r="U756" s="9"/>
      <c r="W756" s="51"/>
      <c r="X756" s="51"/>
      <c r="Z756" s="51"/>
      <c r="AA756" s="51"/>
      <c r="AC756" s="51"/>
      <c r="AD756" s="51"/>
      <c r="AI756" s="52"/>
      <c r="AJ756" s="52"/>
      <c r="AK756" s="53"/>
      <c r="AL756" s="53"/>
      <c r="AM756" s="53"/>
      <c r="AN756" s="53"/>
      <c r="AO756" s="53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</row>
    <row r="757" spans="1:60" s="11" customFormat="1">
      <c r="A757" s="6"/>
      <c r="B757" s="6"/>
      <c r="C757" s="7"/>
      <c r="D757" s="32"/>
      <c r="E757" s="32"/>
      <c r="F757" s="32"/>
      <c r="G757" s="32"/>
      <c r="H757" s="32"/>
      <c r="I757" s="32"/>
      <c r="J757" s="32"/>
      <c r="K757" s="9"/>
      <c r="L757" s="9"/>
      <c r="M757" s="9"/>
      <c r="N757" s="9"/>
      <c r="O757" s="9"/>
      <c r="P757" s="9"/>
      <c r="Q757" s="9"/>
      <c r="R757" s="56"/>
      <c r="S757" s="56"/>
      <c r="U757" s="9"/>
    </row>
    <row r="758" spans="1:60" s="11" customFormat="1">
      <c r="A758" s="26">
        <v>108</v>
      </c>
      <c r="B758" s="31">
        <v>43801</v>
      </c>
      <c r="C758" s="26" t="s">
        <v>0</v>
      </c>
      <c r="D758" s="32">
        <v>1.3568095E-3</v>
      </c>
      <c r="E758" s="32">
        <v>1.0986053000000001E-2</v>
      </c>
      <c r="F758" s="32">
        <v>9.2626771000000002E-4</v>
      </c>
      <c r="G758" s="32">
        <v>1.9185384E-4</v>
      </c>
      <c r="H758" s="32"/>
      <c r="I758" s="66"/>
      <c r="J758" s="66"/>
      <c r="K758" s="9"/>
      <c r="L758" s="9"/>
      <c r="M758" s="9"/>
      <c r="N758" s="10"/>
      <c r="O758" s="9"/>
      <c r="P758" s="9"/>
      <c r="Q758" s="9"/>
      <c r="R758" s="64"/>
      <c r="S758" s="65"/>
      <c r="U758" s="9"/>
    </row>
    <row r="759" spans="1:60" s="11" customFormat="1">
      <c r="A759" s="26">
        <v>108</v>
      </c>
      <c r="B759" s="26"/>
      <c r="C759" s="7" t="s">
        <v>1</v>
      </c>
      <c r="D759" s="32">
        <v>5.0238833999999999</v>
      </c>
      <c r="E759" s="32">
        <v>44.165882000000003</v>
      </c>
      <c r="F759" s="32">
        <v>25.304345999999999</v>
      </c>
      <c r="G759" s="32">
        <v>5.6513891000000003</v>
      </c>
      <c r="H759" s="32"/>
      <c r="I759" s="32">
        <v>0.22333676999999999</v>
      </c>
      <c r="J759" s="32">
        <v>8.7911862000000003</v>
      </c>
      <c r="K759" s="38"/>
      <c r="L759" s="39">
        <f>LN(I759)</f>
        <v>-1.4990744673239285</v>
      </c>
      <c r="M759" s="39">
        <f>LN(J759)</f>
        <v>2.1737496513977757</v>
      </c>
      <c r="N759" s="10"/>
      <c r="O759" s="40">
        <f t="array" ref="O759:P760">LINEST(L759:L763,M759:M763,TRUE,TRUE)</f>
        <v>0.50176083209879052</v>
      </c>
      <c r="P759" s="40">
        <v>-2.5897800556989772</v>
      </c>
      <c r="Q759" s="9"/>
      <c r="R759" s="41">
        <f>EXP(P759)*$R$4^O759</f>
        <v>0.21801398393874519</v>
      </c>
      <c r="S759" s="41">
        <f>R759*SQRT(P760^2+(LN($R$4))^2*O760^2+(O759/$R$4)^2*$S$4^2-2*LN($R$4)*AVERAGE(M759:M763)*O760^2)</f>
        <v>2.5569928539685494E-5</v>
      </c>
      <c r="U759" s="9"/>
      <c r="AL759" s="42"/>
      <c r="AM759" s="43"/>
      <c r="AN759" s="43"/>
      <c r="AO759" s="43"/>
      <c r="AQ759" s="44"/>
      <c r="AR759" s="45"/>
      <c r="AS759" s="45"/>
      <c r="AT759" s="45"/>
      <c r="AU759" s="45"/>
      <c r="AV759" s="45"/>
      <c r="AW759" s="45"/>
      <c r="AX759" s="45"/>
      <c r="AY759" s="45"/>
      <c r="AZ759" s="45"/>
    </row>
    <row r="760" spans="1:60" s="11" customFormat="1">
      <c r="A760" s="26">
        <v>108</v>
      </c>
      <c r="B760" s="26"/>
      <c r="C760" s="7" t="s">
        <v>2</v>
      </c>
      <c r="D760" s="32">
        <v>4.5825863</v>
      </c>
      <c r="E760" s="32">
        <v>40.234279999999998</v>
      </c>
      <c r="F760" s="32">
        <v>23.679708000000002</v>
      </c>
      <c r="G760" s="32">
        <v>5.2850685999999998</v>
      </c>
      <c r="H760" s="32"/>
      <c r="I760" s="32">
        <v>0.22318980999999999</v>
      </c>
      <c r="J760" s="32">
        <v>8.7798239000000002</v>
      </c>
      <c r="K760" s="38"/>
      <c r="L760" s="39">
        <f t="shared" ref="L760:L763" si="213">LN(I760)</f>
        <v>-1.4997327036390262</v>
      </c>
      <c r="M760" s="39">
        <f t="shared" ref="M760:M763" si="214">LN(J760)</f>
        <v>2.1724563504982739</v>
      </c>
      <c r="N760" s="10"/>
      <c r="O760" s="40">
        <v>1.4230808833022176E-3</v>
      </c>
      <c r="P760" s="40">
        <v>3.0904574269130535E-3</v>
      </c>
      <c r="Q760" s="9"/>
      <c r="R760" s="56"/>
      <c r="S760" s="56"/>
      <c r="U760" s="9"/>
      <c r="W760" s="43"/>
      <c r="Z760" s="43"/>
      <c r="AC760" s="43"/>
    </row>
    <row r="761" spans="1:60" s="11" customFormat="1">
      <c r="A761" s="26">
        <v>108</v>
      </c>
      <c r="B761" s="26"/>
      <c r="C761" s="7" t="s">
        <v>3</v>
      </c>
      <c r="D761" s="32">
        <v>4.2231357999999997</v>
      </c>
      <c r="E761" s="32">
        <v>37.042270000000002</v>
      </c>
      <c r="F761" s="32">
        <v>22.126518999999998</v>
      </c>
      <c r="G761" s="32">
        <v>4.9360385999999998</v>
      </c>
      <c r="H761" s="32"/>
      <c r="I761" s="32">
        <v>0.22308253</v>
      </c>
      <c r="J761" s="32">
        <v>8.7712725999999996</v>
      </c>
      <c r="K761" s="38"/>
      <c r="L761" s="39">
        <f t="shared" si="213"/>
        <v>-1.5002134863022156</v>
      </c>
      <c r="M761" s="39">
        <f t="shared" si="214"/>
        <v>2.1714819041807285</v>
      </c>
      <c r="N761" s="10"/>
      <c r="O761" s="47">
        <f>ABS(O760/O759)</f>
        <v>2.8361737151735879E-3</v>
      </c>
      <c r="P761" s="47">
        <f>ABS(P760/P759)</f>
        <v>1.1933281438755016E-3</v>
      </c>
      <c r="Q761" s="9"/>
      <c r="R761" s="56"/>
      <c r="S761" s="56"/>
      <c r="U761" s="9"/>
      <c r="W761" s="48"/>
      <c r="X761" s="48"/>
      <c r="Z761" s="48"/>
      <c r="AA761" s="48"/>
      <c r="AC761" s="48"/>
      <c r="AD761" s="48"/>
      <c r="AK761" s="48"/>
      <c r="AL761" s="48"/>
      <c r="AP761" s="49"/>
      <c r="AY761" s="43"/>
      <c r="AZ761" s="43"/>
    </row>
    <row r="762" spans="1:60" s="11" customFormat="1">
      <c r="A762" s="26">
        <v>108</v>
      </c>
      <c r="B762" s="26"/>
      <c r="C762" s="7" t="s">
        <v>4</v>
      </c>
      <c r="D762" s="32">
        <v>3.7002468999999998</v>
      </c>
      <c r="E762" s="32">
        <v>32.418253999999997</v>
      </c>
      <c r="F762" s="32">
        <v>19.66309</v>
      </c>
      <c r="G762" s="32">
        <v>4.3839326999999999</v>
      </c>
      <c r="H762" s="32"/>
      <c r="I762" s="32">
        <v>0.22295239</v>
      </c>
      <c r="J762" s="32">
        <v>8.7611039000000002</v>
      </c>
      <c r="K762" s="38"/>
      <c r="L762" s="39">
        <f t="shared" si="213"/>
        <v>-1.5007970280737566</v>
      </c>
      <c r="M762" s="39">
        <f t="shared" si="214"/>
        <v>2.1703219129906883</v>
      </c>
      <c r="N762" s="10"/>
      <c r="O762" s="50"/>
      <c r="P762" s="50"/>
      <c r="Q762" s="9"/>
      <c r="R762" s="56"/>
      <c r="S762" s="56"/>
      <c r="U762" s="9"/>
      <c r="W762" s="51"/>
      <c r="X762" s="51"/>
      <c r="Z762" s="51"/>
      <c r="AA762" s="51"/>
      <c r="AC762" s="51"/>
      <c r="AD762" s="51"/>
      <c r="AI762" s="52"/>
      <c r="AJ762" s="52"/>
      <c r="AK762" s="53"/>
      <c r="AL762" s="53"/>
      <c r="AM762" s="53"/>
      <c r="AN762" s="53"/>
      <c r="AO762" s="53"/>
    </row>
    <row r="763" spans="1:60" s="11" customFormat="1">
      <c r="A763" s="26">
        <v>108</v>
      </c>
      <c r="B763" s="26"/>
      <c r="C763" s="7" t="s">
        <v>5</v>
      </c>
      <c r="D763" s="32">
        <v>3.7002468999999998</v>
      </c>
      <c r="E763" s="32">
        <v>32.418253999999997</v>
      </c>
      <c r="F763" s="32">
        <v>19.66309</v>
      </c>
      <c r="G763" s="32">
        <v>4.3839326999999999</v>
      </c>
      <c r="H763" s="32"/>
      <c r="I763" s="32">
        <v>0.22295239</v>
      </c>
      <c r="J763" s="32">
        <v>8.7611039000000002</v>
      </c>
      <c r="K763" s="54"/>
      <c r="L763" s="39">
        <f t="shared" si="213"/>
        <v>-1.5007970280737566</v>
      </c>
      <c r="M763" s="39">
        <f t="shared" si="214"/>
        <v>2.1703219129906883</v>
      </c>
      <c r="N763" s="10"/>
      <c r="Q763" s="9"/>
      <c r="R763" s="56"/>
      <c r="S763" s="56"/>
      <c r="U763" s="9"/>
      <c r="W763" s="51"/>
      <c r="X763" s="51"/>
      <c r="Z763" s="51"/>
      <c r="AA763" s="51"/>
      <c r="AC763" s="51"/>
      <c r="AD763" s="51"/>
      <c r="AI763" s="52"/>
      <c r="AJ763" s="52"/>
      <c r="AK763" s="53"/>
      <c r="AL763" s="53"/>
      <c r="AM763" s="53"/>
      <c r="AN763" s="53"/>
      <c r="AO763" s="53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</row>
    <row r="764" spans="1:60" s="11" customFormat="1">
      <c r="A764" s="6"/>
      <c r="B764" s="6"/>
      <c r="C764" s="7"/>
      <c r="D764" s="32"/>
      <c r="E764" s="32"/>
      <c r="F764" s="32"/>
      <c r="G764" s="32"/>
      <c r="H764" s="32"/>
      <c r="I764" s="32"/>
      <c r="J764" s="32"/>
      <c r="K764" s="9"/>
      <c r="L764" s="9"/>
      <c r="M764" s="9"/>
      <c r="N764" s="9"/>
      <c r="O764" s="9"/>
      <c r="P764" s="9"/>
      <c r="Q764" s="9"/>
      <c r="R764" s="56"/>
      <c r="S764" s="56"/>
      <c r="U764" s="9"/>
    </row>
    <row r="765" spans="1:60" s="11" customFormat="1">
      <c r="A765" s="26">
        <v>109</v>
      </c>
      <c r="B765" s="31">
        <v>43801</v>
      </c>
      <c r="C765" s="26" t="s">
        <v>0</v>
      </c>
      <c r="D765" s="32">
        <v>1.3568095E-3</v>
      </c>
      <c r="E765" s="32">
        <v>1.0986053000000001E-2</v>
      </c>
      <c r="F765" s="32">
        <v>9.2626771000000002E-4</v>
      </c>
      <c r="G765" s="32">
        <v>1.9185384E-4</v>
      </c>
      <c r="H765" s="32"/>
      <c r="I765" s="66"/>
      <c r="J765" s="66"/>
      <c r="K765" s="9"/>
      <c r="L765" s="9"/>
      <c r="M765" s="9"/>
      <c r="N765" s="10"/>
      <c r="O765" s="9"/>
      <c r="P765" s="9"/>
      <c r="Q765" s="9"/>
      <c r="R765" s="64"/>
      <c r="S765" s="65"/>
      <c r="U765" s="9"/>
    </row>
    <row r="766" spans="1:60" s="11" customFormat="1">
      <c r="A766" s="26">
        <v>109</v>
      </c>
      <c r="B766" s="26"/>
      <c r="C766" s="7" t="s">
        <v>1</v>
      </c>
      <c r="D766" s="32">
        <v>5.0133825999999999</v>
      </c>
      <c r="E766" s="32">
        <v>44.069274999999998</v>
      </c>
      <c r="F766" s="32">
        <v>25.228808999999998</v>
      </c>
      <c r="G766" s="32">
        <v>5.6342065000000003</v>
      </c>
      <c r="H766" s="32"/>
      <c r="I766" s="32">
        <v>0.22332440000000001</v>
      </c>
      <c r="J766" s="32">
        <v>8.7903309000000007</v>
      </c>
      <c r="K766" s="38"/>
      <c r="L766" s="39">
        <f>LN(I766)</f>
        <v>-1.4991298560652564</v>
      </c>
      <c r="M766" s="39">
        <f>LN(J766)</f>
        <v>2.1736523560397232</v>
      </c>
      <c r="N766" s="10"/>
      <c r="O766" s="40">
        <f t="array" ref="O766:P767">LINEST(L766:L770,M766:M770,TRUE,TRUE)</f>
        <v>0.50512444634701226</v>
      </c>
      <c r="P766" s="40">
        <v>-2.5970892798769185</v>
      </c>
      <c r="Q766" s="9"/>
      <c r="R766" s="41">
        <f>EXP(P766)*$R$4^O766</f>
        <v>0.21797926801625556</v>
      </c>
      <c r="S766" s="41">
        <f>R766*SQRT(P767^2+(LN($R$4))^2*O767^2+(O766/$R$4)^2*$S$4^2-2*LN($R$4)*AVERAGE(M766:M770)*O767^2)</f>
        <v>2.7042881322791127E-5</v>
      </c>
      <c r="U766" s="9"/>
      <c r="AL766" s="42"/>
      <c r="AM766" s="43"/>
      <c r="AN766" s="43"/>
      <c r="AO766" s="43"/>
      <c r="AQ766" s="44"/>
      <c r="AR766" s="45"/>
      <c r="AS766" s="45"/>
      <c r="AT766" s="45"/>
      <c r="AU766" s="45"/>
      <c r="AV766" s="45"/>
      <c r="AW766" s="45"/>
      <c r="AX766" s="45"/>
      <c r="AY766" s="45"/>
      <c r="AZ766" s="45"/>
    </row>
    <row r="767" spans="1:60" s="11" customFormat="1">
      <c r="A767" s="26">
        <v>109</v>
      </c>
      <c r="B767" s="26"/>
      <c r="C767" s="7" t="s">
        <v>2</v>
      </c>
      <c r="D767" s="32">
        <v>4.5875465000000002</v>
      </c>
      <c r="E767" s="32">
        <v>40.282528999999997</v>
      </c>
      <c r="F767" s="32">
        <v>23.643519000000001</v>
      </c>
      <c r="G767" s="32">
        <v>5.2773589999999997</v>
      </c>
      <c r="H767" s="32"/>
      <c r="I767" s="32">
        <v>0.22320536999999999</v>
      </c>
      <c r="J767" s="32">
        <v>8.7808452999999993</v>
      </c>
      <c r="K767" s="38"/>
      <c r="L767" s="39">
        <f t="shared" ref="L767:L770" si="215">LN(I767)</f>
        <v>-1.4996629896246128</v>
      </c>
      <c r="M767" s="39">
        <f t="shared" ref="M767:M770" si="216">LN(J767)</f>
        <v>2.1725726786392481</v>
      </c>
      <c r="N767" s="10"/>
      <c r="O767" s="40">
        <v>1.6598231238766838E-3</v>
      </c>
      <c r="P767" s="40">
        <v>3.6043320887693179E-3</v>
      </c>
      <c r="Q767" s="9"/>
      <c r="R767" s="56"/>
      <c r="S767" s="56"/>
      <c r="U767" s="9"/>
      <c r="W767" s="43"/>
      <c r="Z767" s="43"/>
      <c r="AC767" s="43"/>
    </row>
    <row r="768" spans="1:60" s="11" customFormat="1">
      <c r="A768" s="26">
        <v>109</v>
      </c>
      <c r="B768" s="26"/>
      <c r="C768" s="7" t="s">
        <v>3</v>
      </c>
      <c r="D768" s="32">
        <v>4.2652011999999999</v>
      </c>
      <c r="E768" s="32">
        <v>37.416161000000002</v>
      </c>
      <c r="F768" s="32">
        <v>22.282554999999999</v>
      </c>
      <c r="G768" s="32">
        <v>4.9711558</v>
      </c>
      <c r="H768" s="32"/>
      <c r="I768" s="32">
        <v>0.22309631999999999</v>
      </c>
      <c r="J768" s="32">
        <v>8.7724270999999998</v>
      </c>
      <c r="K768" s="38"/>
      <c r="L768" s="39">
        <f t="shared" si="215"/>
        <v>-1.5001516725250525</v>
      </c>
      <c r="M768" s="39">
        <f t="shared" si="216"/>
        <v>2.1716135183808585</v>
      </c>
      <c r="N768" s="10"/>
      <c r="O768" s="47">
        <f>ABS(O767/O766)</f>
        <v>3.2859687070785964E-3</v>
      </c>
      <c r="P768" s="47">
        <f>ABS(P767/P766)</f>
        <v>1.3878352649240209E-3</v>
      </c>
      <c r="Q768" s="9"/>
      <c r="R768" s="56"/>
      <c r="S768" s="56"/>
      <c r="U768" s="9"/>
      <c r="W768" s="48"/>
      <c r="X768" s="48"/>
      <c r="Z768" s="48"/>
      <c r="AA768" s="48"/>
      <c r="AC768" s="48"/>
      <c r="AD768" s="48"/>
      <c r="AK768" s="48"/>
      <c r="AL768" s="48"/>
      <c r="AP768" s="49"/>
      <c r="AY768" s="43"/>
      <c r="AZ768" s="43"/>
    </row>
    <row r="769" spans="1:60" s="11" customFormat="1">
      <c r="A769" s="26">
        <v>109</v>
      </c>
      <c r="B769" s="26"/>
      <c r="C769" s="7" t="s">
        <v>4</v>
      </c>
      <c r="D769" s="32">
        <v>3.7739289999999999</v>
      </c>
      <c r="E769" s="32">
        <v>33.064366</v>
      </c>
      <c r="F769" s="32">
        <v>20.026719</v>
      </c>
      <c r="G769" s="32">
        <v>4.4649840999999997</v>
      </c>
      <c r="H769" s="32"/>
      <c r="I769" s="32">
        <v>0.22295131000000001</v>
      </c>
      <c r="J769" s="32">
        <v>8.7612500999999998</v>
      </c>
      <c r="K769" s="38"/>
      <c r="L769" s="39">
        <f t="shared" si="215"/>
        <v>-1.5008018721690173</v>
      </c>
      <c r="M769" s="39">
        <f t="shared" si="216"/>
        <v>2.1703386002462937</v>
      </c>
      <c r="N769" s="10"/>
      <c r="O769" s="50"/>
      <c r="P769" s="50"/>
      <c r="Q769" s="9"/>
      <c r="R769" s="56"/>
      <c r="S769" s="56"/>
      <c r="U769" s="9"/>
      <c r="W769" s="51"/>
      <c r="X769" s="51"/>
      <c r="Z769" s="51"/>
      <c r="AA769" s="51"/>
      <c r="AC769" s="51"/>
      <c r="AD769" s="51"/>
      <c r="AI769" s="52"/>
      <c r="AJ769" s="52"/>
      <c r="AK769" s="53"/>
      <c r="AL769" s="53"/>
      <c r="AM769" s="53"/>
      <c r="AN769" s="53"/>
      <c r="AO769" s="53"/>
    </row>
    <row r="770" spans="1:60" s="11" customFormat="1">
      <c r="A770" s="26">
        <v>109</v>
      </c>
      <c r="B770" s="26"/>
      <c r="C770" s="7" t="s">
        <v>5</v>
      </c>
      <c r="D770" s="32">
        <v>3.4168278999999999</v>
      </c>
      <c r="E770" s="32">
        <v>29.907589000000002</v>
      </c>
      <c r="F770" s="32">
        <v>18.324615000000001</v>
      </c>
      <c r="G770" s="32">
        <v>4.0835751</v>
      </c>
      <c r="H770" s="32"/>
      <c r="I770" s="32">
        <v>0.22284633000000001</v>
      </c>
      <c r="J770" s="32">
        <v>8.7530222000000002</v>
      </c>
      <c r="K770" s="54"/>
      <c r="L770" s="39">
        <f t="shared" si="215"/>
        <v>-1.5012728482017328</v>
      </c>
      <c r="M770" s="39">
        <f t="shared" si="216"/>
        <v>2.1693990350203625</v>
      </c>
      <c r="N770" s="10"/>
      <c r="Q770" s="9"/>
      <c r="R770" s="56"/>
      <c r="S770" s="56"/>
      <c r="U770" s="9"/>
      <c r="W770" s="51"/>
      <c r="X770" s="51"/>
      <c r="Z770" s="51"/>
      <c r="AA770" s="51"/>
      <c r="AC770" s="51"/>
      <c r="AD770" s="51"/>
      <c r="AI770" s="52"/>
      <c r="AJ770" s="52"/>
      <c r="AK770" s="53"/>
      <c r="AL770" s="53"/>
      <c r="AM770" s="53"/>
      <c r="AN770" s="53"/>
      <c r="AO770" s="53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</row>
    <row r="771" spans="1:60" s="11" customFormat="1">
      <c r="A771" s="6"/>
      <c r="B771" s="6"/>
      <c r="C771" s="7"/>
      <c r="D771" s="32"/>
      <c r="E771" s="32"/>
      <c r="F771" s="32"/>
      <c r="G771" s="32"/>
      <c r="H771" s="32"/>
      <c r="I771" s="32"/>
      <c r="J771" s="32"/>
      <c r="K771" s="9"/>
      <c r="L771" s="9"/>
      <c r="M771" s="9"/>
      <c r="N771" s="9"/>
      <c r="O771" s="9"/>
      <c r="P771" s="9"/>
      <c r="Q771" s="9"/>
      <c r="R771" s="56"/>
      <c r="S771" s="56"/>
      <c r="U771" s="9"/>
    </row>
    <row r="772" spans="1:60" s="11" customFormat="1">
      <c r="A772" s="26">
        <v>110</v>
      </c>
      <c r="B772" s="31">
        <v>43801</v>
      </c>
      <c r="C772" s="26" t="s">
        <v>0</v>
      </c>
      <c r="D772" s="32">
        <v>1.3568095E-3</v>
      </c>
      <c r="E772" s="32">
        <v>1.0986053000000001E-2</v>
      </c>
      <c r="F772" s="32">
        <v>9.2626771000000002E-4</v>
      </c>
      <c r="G772" s="32">
        <v>1.9185384E-4</v>
      </c>
      <c r="H772" s="32"/>
      <c r="I772" s="66"/>
      <c r="J772" s="66"/>
      <c r="K772" s="9"/>
      <c r="L772" s="9"/>
      <c r="M772" s="9"/>
      <c r="N772" s="10"/>
      <c r="O772" s="9"/>
      <c r="P772" s="9"/>
      <c r="Q772" s="9"/>
      <c r="R772" s="64"/>
      <c r="S772" s="65"/>
      <c r="U772" s="9"/>
    </row>
    <row r="773" spans="1:60" s="11" customFormat="1">
      <c r="A773" s="26">
        <v>110</v>
      </c>
      <c r="B773" s="26"/>
      <c r="C773" s="7" t="s">
        <v>1</v>
      </c>
      <c r="D773" s="32">
        <v>5.0621001999999997</v>
      </c>
      <c r="E773" s="32">
        <v>44.501199999999997</v>
      </c>
      <c r="F773" s="32">
        <v>25.359037000000001</v>
      </c>
      <c r="G773" s="32">
        <v>5.6635084999999998</v>
      </c>
      <c r="H773" s="32"/>
      <c r="I773" s="32">
        <v>0.22333301999999999</v>
      </c>
      <c r="J773" s="32">
        <v>8.7910585000000001</v>
      </c>
      <c r="K773" s="38"/>
      <c r="L773" s="39">
        <f>LN(I773)</f>
        <v>-1.4990912582512939</v>
      </c>
      <c r="M773" s="39">
        <f>LN(J773)</f>
        <v>2.1737351253799453</v>
      </c>
      <c r="N773" s="10"/>
      <c r="O773" s="40">
        <f t="array" ref="O773:P774">LINEST(L773:L777,M773:M777,TRUE,TRUE)</f>
        <v>0.50491735319461062</v>
      </c>
      <c r="P773" s="40">
        <v>-2.5966465912942334</v>
      </c>
      <c r="Q773" s="9"/>
      <c r="R773" s="41">
        <f>EXP(P773)*$R$4^O773</f>
        <v>0.21797980738268069</v>
      </c>
      <c r="S773" s="41">
        <f>R773*SQRT(P774^2+(LN($R$4))^2*O774^2+(O773/$R$4)^2*$S$4^2-2*LN($R$4)*AVERAGE(M773:M777)*O774^2)</f>
        <v>2.9018124279224833E-5</v>
      </c>
      <c r="U773" s="9"/>
      <c r="AL773" s="42"/>
      <c r="AM773" s="43"/>
      <c r="AN773" s="43"/>
      <c r="AO773" s="43"/>
      <c r="AQ773" s="44"/>
      <c r="AR773" s="45"/>
      <c r="AS773" s="45"/>
      <c r="AT773" s="45"/>
      <c r="AU773" s="45"/>
      <c r="AV773" s="45"/>
      <c r="AW773" s="45"/>
      <c r="AX773" s="45"/>
      <c r="AY773" s="45"/>
      <c r="AZ773" s="45"/>
    </row>
    <row r="774" spans="1:60" s="11" customFormat="1">
      <c r="A774" s="26">
        <v>110</v>
      </c>
      <c r="B774" s="26"/>
      <c r="C774" s="7" t="s">
        <v>2</v>
      </c>
      <c r="D774" s="32">
        <v>4.5917757000000003</v>
      </c>
      <c r="E774" s="32">
        <v>40.317667999999998</v>
      </c>
      <c r="F774" s="32">
        <v>23.656067</v>
      </c>
      <c r="G774" s="32">
        <v>5.2799727000000001</v>
      </c>
      <c r="H774" s="32"/>
      <c r="I774" s="32">
        <v>0.22319744999999999</v>
      </c>
      <c r="J774" s="32">
        <v>8.7804120000000001</v>
      </c>
      <c r="K774" s="38"/>
      <c r="L774" s="39">
        <f t="shared" ref="L774:L777" si="217">LN(I774)</f>
        <v>-1.4996984732714267</v>
      </c>
      <c r="M774" s="39">
        <f t="shared" ref="M774:M777" si="218">LN(J774)</f>
        <v>2.1725233313752472</v>
      </c>
      <c r="N774" s="10"/>
      <c r="O774" s="40">
        <v>1.9662994115090572E-3</v>
      </c>
      <c r="P774" s="40">
        <v>4.2698548113341284E-3</v>
      </c>
      <c r="Q774" s="9"/>
      <c r="R774" s="56"/>
      <c r="S774" s="56"/>
      <c r="U774" s="9"/>
      <c r="W774" s="43"/>
      <c r="Z774" s="43"/>
      <c r="AC774" s="43"/>
    </row>
    <row r="775" spans="1:60" s="11" customFormat="1">
      <c r="A775" s="26">
        <v>110</v>
      </c>
      <c r="B775" s="26"/>
      <c r="C775" s="7" t="s">
        <v>3</v>
      </c>
      <c r="D775" s="32">
        <v>4.2566512000000003</v>
      </c>
      <c r="E775" s="32">
        <v>37.341470999999999</v>
      </c>
      <c r="F775" s="32">
        <v>22.219424</v>
      </c>
      <c r="G775" s="32">
        <v>4.9570147000000002</v>
      </c>
      <c r="H775" s="32"/>
      <c r="I775" s="32">
        <v>0.22309377999999999</v>
      </c>
      <c r="J775" s="32">
        <v>8.7725021000000005</v>
      </c>
      <c r="K775" s="38"/>
      <c r="L775" s="39">
        <f t="shared" si="217"/>
        <v>-1.5001630578067968</v>
      </c>
      <c r="M775" s="39">
        <f t="shared" si="218"/>
        <v>2.1716220678596447</v>
      </c>
      <c r="N775" s="10"/>
      <c r="O775" s="47">
        <f>ABS(O774/O773)</f>
        <v>3.8942995305435366E-3</v>
      </c>
      <c r="P775" s="47">
        <f>ABS(P774/P773)</f>
        <v>1.6443727173538569E-3</v>
      </c>
      <c r="Q775" s="9"/>
      <c r="R775" s="56"/>
      <c r="S775" s="56"/>
      <c r="U775" s="9"/>
      <c r="W775" s="48"/>
      <c r="X775" s="48"/>
      <c r="Z775" s="48"/>
      <c r="AA775" s="48"/>
      <c r="AC775" s="48"/>
      <c r="AD775" s="48"/>
      <c r="AK775" s="48"/>
      <c r="AL775" s="48"/>
      <c r="AP775" s="49"/>
      <c r="AY775" s="43"/>
      <c r="AZ775" s="43"/>
    </row>
    <row r="776" spans="1:60" s="11" customFormat="1">
      <c r="A776" s="26">
        <v>110</v>
      </c>
      <c r="B776" s="26"/>
      <c r="C776" s="7" t="s">
        <v>4</v>
      </c>
      <c r="D776" s="32">
        <v>3.7689908000000001</v>
      </c>
      <c r="E776" s="32">
        <v>33.022357</v>
      </c>
      <c r="F776" s="32">
        <v>19.986923000000001</v>
      </c>
      <c r="G776" s="32">
        <v>4.4562214000000004</v>
      </c>
      <c r="H776" s="32"/>
      <c r="I776" s="32">
        <v>0.22295690000000001</v>
      </c>
      <c r="J776" s="32">
        <v>8.7615938999999994</v>
      </c>
      <c r="K776" s="38"/>
      <c r="L776" s="39">
        <f t="shared" si="217"/>
        <v>-1.5007767997443571</v>
      </c>
      <c r="M776" s="39">
        <f t="shared" si="218"/>
        <v>2.170377840451827</v>
      </c>
      <c r="N776" s="10"/>
      <c r="O776" s="50"/>
      <c r="P776" s="50"/>
      <c r="Q776" s="9"/>
      <c r="R776" s="56"/>
      <c r="S776" s="56"/>
      <c r="U776" s="9"/>
      <c r="W776" s="51"/>
      <c r="X776" s="51"/>
      <c r="Z776" s="51"/>
      <c r="AA776" s="51"/>
      <c r="AC776" s="51"/>
      <c r="AD776" s="51"/>
      <c r="AI776" s="52"/>
      <c r="AJ776" s="52"/>
      <c r="AK776" s="53"/>
      <c r="AL776" s="53"/>
      <c r="AM776" s="53"/>
      <c r="AN776" s="53"/>
      <c r="AO776" s="53"/>
    </row>
    <row r="777" spans="1:60" s="11" customFormat="1">
      <c r="A777" s="26">
        <v>110</v>
      </c>
      <c r="B777" s="26"/>
      <c r="C777" s="7" t="s">
        <v>5</v>
      </c>
      <c r="D777" s="32">
        <v>3.358069</v>
      </c>
      <c r="E777" s="32">
        <v>29.391227000000001</v>
      </c>
      <c r="F777" s="32">
        <v>18.011931000000001</v>
      </c>
      <c r="G777" s="32">
        <v>4.0137080000000003</v>
      </c>
      <c r="H777" s="32"/>
      <c r="I777" s="32">
        <v>0.22283607999999999</v>
      </c>
      <c r="J777" s="32">
        <v>8.7524134999999994</v>
      </c>
      <c r="K777" s="54"/>
      <c r="L777" s="39">
        <f t="shared" si="217"/>
        <v>-1.5013188450809984</v>
      </c>
      <c r="M777" s="39">
        <f t="shared" si="218"/>
        <v>2.1693294909072449</v>
      </c>
      <c r="N777" s="10"/>
      <c r="Q777" s="9"/>
      <c r="R777" s="56"/>
      <c r="S777" s="56"/>
      <c r="U777" s="9"/>
      <c r="W777" s="51"/>
      <c r="X777" s="51"/>
      <c r="Z777" s="51"/>
      <c r="AA777" s="51"/>
      <c r="AC777" s="51"/>
      <c r="AD777" s="51"/>
      <c r="AI777" s="52"/>
      <c r="AJ777" s="52"/>
      <c r="AK777" s="53"/>
      <c r="AL777" s="53"/>
      <c r="AM777" s="53"/>
      <c r="AN777" s="53"/>
      <c r="AO777" s="53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</row>
    <row r="778" spans="1:60" s="11" customFormat="1">
      <c r="A778" s="6"/>
      <c r="B778" s="6"/>
      <c r="C778" s="7"/>
      <c r="D778" s="32"/>
      <c r="E778" s="32"/>
      <c r="F778" s="32"/>
      <c r="G778" s="32"/>
      <c r="H778" s="32"/>
      <c r="I778" s="32"/>
      <c r="J778" s="32"/>
      <c r="K778" s="9"/>
      <c r="L778" s="9"/>
      <c r="M778" s="9"/>
      <c r="N778" s="9"/>
      <c r="O778" s="9"/>
      <c r="P778" s="9"/>
      <c r="Q778" s="9"/>
      <c r="R778" s="56"/>
      <c r="S778" s="56"/>
      <c r="U778" s="9"/>
    </row>
    <row r="779" spans="1:60" s="11" customFormat="1">
      <c r="A779" s="26">
        <v>111</v>
      </c>
      <c r="B779" s="31">
        <v>43802</v>
      </c>
      <c r="C779" s="26" t="s">
        <v>0</v>
      </c>
      <c r="D779" s="32">
        <v>1.0711039E-3</v>
      </c>
      <c r="E779" s="32">
        <v>8.9624470000000001E-3</v>
      </c>
      <c r="F779" s="32">
        <v>7.7991233999999995E-4</v>
      </c>
      <c r="G779" s="32">
        <v>1.5229568000000001E-4</v>
      </c>
      <c r="H779" s="32"/>
      <c r="I779" s="66"/>
      <c r="J779" s="66"/>
      <c r="K779" s="9"/>
      <c r="L779" s="9"/>
      <c r="M779" s="9"/>
      <c r="N779" s="10"/>
      <c r="O779" s="9"/>
      <c r="P779" s="9"/>
      <c r="Q779" s="9"/>
      <c r="R779" s="64"/>
      <c r="S779" s="65"/>
      <c r="U779" s="9"/>
    </row>
    <row r="780" spans="1:60" s="11" customFormat="1">
      <c r="A780" s="26">
        <v>111</v>
      </c>
      <c r="B780" s="26"/>
      <c r="C780" s="7" t="s">
        <v>1</v>
      </c>
      <c r="D780" s="32">
        <v>4.2788637999999999</v>
      </c>
      <c r="E780" s="32">
        <v>37.695799999999998</v>
      </c>
      <c r="F780" s="32">
        <v>21.071596</v>
      </c>
      <c r="G780" s="32">
        <v>4.7115385999999999</v>
      </c>
      <c r="H780" s="32"/>
      <c r="I780" s="66">
        <v>0.22359688999999999</v>
      </c>
      <c r="J780" s="32">
        <v>8.8097806999999992</v>
      </c>
      <c r="K780" s="38"/>
      <c r="L780" s="39">
        <f>LN(I780)</f>
        <v>-1.4979104465635737</v>
      </c>
      <c r="M780" s="39">
        <f>LN(J780)</f>
        <v>2.175862547470282</v>
      </c>
      <c r="N780" s="10"/>
      <c r="O780" s="40">
        <f t="array" ref="O780:P781">LINEST(L780:L784,M780:M784,TRUE,TRUE)</f>
        <v>0.50506739667480383</v>
      </c>
      <c r="P780" s="40">
        <v>-2.5968634309018057</v>
      </c>
      <c r="Q780" s="9"/>
      <c r="R780" s="41">
        <f>EXP(P780)*$R$4^O780</f>
        <v>0.21800206537380099</v>
      </c>
      <c r="S780" s="41">
        <f>R780*SQRT(P781^2+(LN($R$4))^2*O781^2+(O780/$R$4)^2*$S$4^2-2*LN($R$4)*AVERAGE(M780:M784)*O781^2)</f>
        <v>3.9500138556969715E-5</v>
      </c>
      <c r="U780" s="9"/>
      <c r="AL780" s="42"/>
      <c r="AM780" s="43"/>
      <c r="AN780" s="43"/>
      <c r="AO780" s="43"/>
      <c r="AQ780" s="44"/>
      <c r="AR780" s="45"/>
      <c r="AS780" s="45"/>
      <c r="AT780" s="45"/>
      <c r="AU780" s="45"/>
      <c r="AV780" s="45"/>
      <c r="AW780" s="45"/>
      <c r="AX780" s="45"/>
      <c r="AY780" s="45"/>
      <c r="AZ780" s="45"/>
    </row>
    <row r="781" spans="1:60" s="11" customFormat="1">
      <c r="A781" s="26">
        <v>111</v>
      </c>
      <c r="B781" s="26"/>
      <c r="C781" s="7" t="s">
        <v>2</v>
      </c>
      <c r="D781" s="32">
        <v>3.9845011000000001</v>
      </c>
      <c r="E781" s="32">
        <v>35.068821</v>
      </c>
      <c r="F781" s="32">
        <v>20.017520000000001</v>
      </c>
      <c r="G781" s="32">
        <v>4.4736815999999999</v>
      </c>
      <c r="H781" s="32"/>
      <c r="I781" s="66">
        <v>0.22348849000000001</v>
      </c>
      <c r="J781" s="32">
        <v>8.8013180999999996</v>
      </c>
      <c r="K781" s="38"/>
      <c r="L781" s="39">
        <f t="shared" ref="L781:L784" si="219">LN(I781)</f>
        <v>-1.4983953651360582</v>
      </c>
      <c r="M781" s="39">
        <f t="shared" ref="M781:M784" si="220">LN(J781)</f>
        <v>2.174901494358553</v>
      </c>
      <c r="N781" s="10"/>
      <c r="O781" s="40">
        <v>3.1715094494756046E-3</v>
      </c>
      <c r="P781" s="40">
        <v>6.8939664004691601E-3</v>
      </c>
      <c r="Q781" s="9"/>
      <c r="R781" s="56"/>
      <c r="S781" s="56"/>
      <c r="U781" s="9"/>
      <c r="W781" s="43"/>
      <c r="Z781" s="43"/>
      <c r="AC781" s="43"/>
    </row>
    <row r="782" spans="1:60" s="11" customFormat="1">
      <c r="A782" s="26">
        <v>111</v>
      </c>
      <c r="B782" s="26"/>
      <c r="C782" s="7" t="s">
        <v>3</v>
      </c>
      <c r="D782" s="32">
        <v>3.6515070999999999</v>
      </c>
      <c r="E782" s="32">
        <v>32.104553000000003</v>
      </c>
      <c r="F782" s="32">
        <v>18.629639999999998</v>
      </c>
      <c r="G782" s="32">
        <v>4.1613489000000001</v>
      </c>
      <c r="H782" s="32"/>
      <c r="I782" s="66">
        <v>0.22337245999999999</v>
      </c>
      <c r="J782" s="32">
        <v>8.7921285000000005</v>
      </c>
      <c r="K782" s="38"/>
      <c r="L782" s="39">
        <f t="shared" si="219"/>
        <v>-1.4989146765800661</v>
      </c>
      <c r="M782" s="39">
        <f t="shared" si="220"/>
        <v>2.1738568325541139</v>
      </c>
      <c r="N782" s="10"/>
      <c r="O782" s="47">
        <f>ABS(O781/O780)</f>
        <v>6.2793786935283697E-3</v>
      </c>
      <c r="P782" s="47">
        <f>ABS(P781/P780)</f>
        <v>2.6547281302640975E-3</v>
      </c>
      <c r="Q782" s="9"/>
      <c r="R782" s="56"/>
      <c r="S782" s="56"/>
      <c r="U782" s="9"/>
      <c r="W782" s="48"/>
      <c r="X782" s="48"/>
      <c r="Z782" s="48"/>
      <c r="AA782" s="48"/>
      <c r="AC782" s="48"/>
      <c r="AD782" s="48"/>
      <c r="AK782" s="48"/>
      <c r="AL782" s="48"/>
      <c r="AP782" s="49"/>
      <c r="AY782" s="43"/>
      <c r="AZ782" s="43"/>
    </row>
    <row r="783" spans="1:60" s="11" customFormat="1">
      <c r="A783" s="26">
        <v>111</v>
      </c>
      <c r="B783" s="26"/>
      <c r="C783" s="7" t="s">
        <v>4</v>
      </c>
      <c r="D783" s="32">
        <v>3.3081515000000001</v>
      </c>
      <c r="E783" s="32">
        <v>29.052454999999998</v>
      </c>
      <c r="F783" s="32">
        <v>17.129263000000002</v>
      </c>
      <c r="G783" s="32">
        <v>3.8240352</v>
      </c>
      <c r="H783" s="32"/>
      <c r="I783" s="66">
        <v>0.22324578</v>
      </c>
      <c r="J783" s="32">
        <v>8.7820820000000008</v>
      </c>
      <c r="K783" s="38"/>
      <c r="L783" s="39">
        <f t="shared" si="219"/>
        <v>-1.4994819619797723</v>
      </c>
      <c r="M783" s="39">
        <f t="shared" si="220"/>
        <v>2.1727135093767354</v>
      </c>
      <c r="N783" s="10"/>
      <c r="O783" s="50"/>
      <c r="P783" s="50"/>
      <c r="Q783" s="9"/>
      <c r="R783" s="56"/>
      <c r="S783" s="56"/>
      <c r="U783" s="9"/>
      <c r="W783" s="51"/>
      <c r="X783" s="51"/>
      <c r="Z783" s="51"/>
      <c r="AA783" s="51"/>
      <c r="AC783" s="51"/>
      <c r="AD783" s="51"/>
      <c r="AI783" s="52"/>
      <c r="AJ783" s="52"/>
      <c r="AK783" s="53"/>
      <c r="AL783" s="53"/>
      <c r="AM783" s="53"/>
      <c r="AN783" s="53"/>
      <c r="AO783" s="53"/>
    </row>
    <row r="784" spans="1:60" s="11" customFormat="1">
      <c r="A784" s="26">
        <v>111</v>
      </c>
      <c r="B784" s="26"/>
      <c r="C784" s="7" t="s">
        <v>5</v>
      </c>
      <c r="D784" s="32">
        <v>2.9302646999999999</v>
      </c>
      <c r="E784" s="32">
        <v>25.696269000000001</v>
      </c>
      <c r="F784" s="32">
        <v>15.416392999999999</v>
      </c>
      <c r="G784" s="32">
        <v>3.4390173000000002</v>
      </c>
      <c r="H784" s="32"/>
      <c r="I784" s="66">
        <v>0.22307519000000001</v>
      </c>
      <c r="J784" s="32">
        <v>8.7692508</v>
      </c>
      <c r="K784" s="54"/>
      <c r="L784" s="39">
        <f t="shared" si="219"/>
        <v>-1.5002463894648042</v>
      </c>
      <c r="M784" s="39">
        <f t="shared" si="220"/>
        <v>2.1712513751408764</v>
      </c>
      <c r="N784" s="10"/>
      <c r="Q784" s="9"/>
      <c r="R784" s="56"/>
      <c r="S784" s="56"/>
      <c r="U784" s="9"/>
      <c r="W784" s="51"/>
      <c r="X784" s="51"/>
      <c r="Z784" s="51"/>
      <c r="AA784" s="51"/>
      <c r="AC784" s="51"/>
      <c r="AD784" s="51"/>
      <c r="AI784" s="52"/>
      <c r="AJ784" s="52"/>
      <c r="AK784" s="53"/>
      <c r="AL784" s="53"/>
      <c r="AM784" s="53"/>
      <c r="AN784" s="53"/>
      <c r="AO784" s="53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</row>
    <row r="785" spans="1:60" s="11" customFormat="1">
      <c r="A785" s="6"/>
      <c r="B785" s="6"/>
      <c r="C785" s="7"/>
      <c r="D785" s="32"/>
      <c r="E785" s="32"/>
      <c r="F785" s="32"/>
      <c r="G785" s="32"/>
      <c r="H785" s="32"/>
      <c r="I785" s="32"/>
      <c r="J785" s="32"/>
      <c r="K785" s="9"/>
      <c r="L785" s="9"/>
      <c r="M785" s="9"/>
      <c r="N785" s="9"/>
      <c r="O785" s="9"/>
      <c r="P785" s="9"/>
      <c r="Q785" s="9"/>
      <c r="R785" s="56"/>
      <c r="S785" s="56"/>
      <c r="U785" s="9"/>
    </row>
    <row r="786" spans="1:60" s="11" customFormat="1">
      <c r="A786" s="26">
        <v>112</v>
      </c>
      <c r="B786" s="31">
        <v>43802</v>
      </c>
      <c r="C786" s="26" t="s">
        <v>0</v>
      </c>
      <c r="D786" s="32">
        <v>1.0711039E-3</v>
      </c>
      <c r="E786" s="32">
        <v>8.9624470000000001E-3</v>
      </c>
      <c r="F786" s="32">
        <v>7.7991233999999995E-4</v>
      </c>
      <c r="G786" s="32">
        <v>1.5229568000000001E-4</v>
      </c>
      <c r="H786" s="32"/>
      <c r="I786" s="66"/>
      <c r="J786" s="66"/>
      <c r="K786" s="9"/>
      <c r="L786" s="9"/>
      <c r="M786" s="9"/>
      <c r="N786" s="10"/>
      <c r="O786" s="9"/>
      <c r="P786" s="9"/>
      <c r="Q786" s="9"/>
      <c r="R786" s="64"/>
      <c r="S786" s="65"/>
      <c r="U786" s="9"/>
    </row>
    <row r="787" spans="1:60" s="11" customFormat="1">
      <c r="A787" s="26">
        <v>112</v>
      </c>
      <c r="B787" s="26"/>
      <c r="C787" s="7" t="s">
        <v>1</v>
      </c>
      <c r="D787" s="32">
        <v>4.3878956999999996</v>
      </c>
      <c r="E787" s="32">
        <v>38.676566999999999</v>
      </c>
      <c r="F787" s="32">
        <v>21.297929</v>
      </c>
      <c r="G787" s="32">
        <v>4.7633893</v>
      </c>
      <c r="H787" s="32"/>
      <c r="I787" s="66">
        <v>0.22365507000000001</v>
      </c>
      <c r="J787" s="32">
        <v>8.8143820000000002</v>
      </c>
      <c r="K787" s="38"/>
      <c r="L787" s="39">
        <f>LN(I787)</f>
        <v>-1.4976502800107958</v>
      </c>
      <c r="M787" s="39">
        <f>LN(J787)</f>
        <v>2.1763847056213237</v>
      </c>
      <c r="N787" s="10"/>
      <c r="O787" s="40">
        <f t="array" ref="O787:P788">LINEST(L787:L791,M787:M791,TRUE,TRUE)</f>
        <v>0.5033492392115233</v>
      </c>
      <c r="P787" s="40">
        <v>-2.5931441608494747</v>
      </c>
      <c r="Q787" s="9"/>
      <c r="R787" s="41">
        <f>EXP(P787)*$R$4^O787</f>
        <v>0.21801667496839675</v>
      </c>
      <c r="S787" s="41">
        <f>R787*SQRT(P788^2+(LN($R$4))^2*O788^2+(O787/$R$4)^2*$S$4^2-2*LN($R$4)*AVERAGE(M787:M791)*O788^2)</f>
        <v>4.0990318911991554E-5</v>
      </c>
      <c r="U787" s="9"/>
      <c r="AL787" s="42"/>
      <c r="AM787" s="43"/>
      <c r="AN787" s="43"/>
      <c r="AO787" s="43"/>
      <c r="AQ787" s="44"/>
      <c r="AR787" s="45"/>
      <c r="AS787" s="45"/>
      <c r="AT787" s="45"/>
      <c r="AU787" s="45"/>
      <c r="AV787" s="45"/>
      <c r="AW787" s="45"/>
      <c r="AX787" s="45"/>
      <c r="AY787" s="45"/>
      <c r="AZ787" s="45"/>
    </row>
    <row r="788" spans="1:60" s="11" customFormat="1">
      <c r="A788" s="26">
        <v>112</v>
      </c>
      <c r="B788" s="26"/>
      <c r="C788" s="7" t="s">
        <v>2</v>
      </c>
      <c r="D788" s="32">
        <v>4.0630284000000003</v>
      </c>
      <c r="E788" s="32">
        <v>35.764890999999999</v>
      </c>
      <c r="F788" s="32">
        <v>20.337371999999998</v>
      </c>
      <c r="G788" s="32">
        <v>4.5453336000000002</v>
      </c>
      <c r="H788" s="32"/>
      <c r="I788" s="66">
        <v>0.22349670999999999</v>
      </c>
      <c r="J788" s="32">
        <v>8.8025257999999997</v>
      </c>
      <c r="K788" s="38"/>
      <c r="L788" s="39">
        <f t="shared" ref="L788:L791" si="221">LN(I788)</f>
        <v>-1.4983585853948009</v>
      </c>
      <c r="M788" s="39">
        <f t="shared" ref="M788:M791" si="222">LN(J788)</f>
        <v>2.1750387030282905</v>
      </c>
      <c r="N788" s="10"/>
      <c r="O788" s="40">
        <v>3.3300437529723594E-3</v>
      </c>
      <c r="P788" s="40">
        <v>7.2391920548462666E-3</v>
      </c>
      <c r="Q788" s="9"/>
      <c r="R788" s="56"/>
      <c r="S788" s="56"/>
      <c r="U788" s="9"/>
      <c r="W788" s="43"/>
      <c r="Z788" s="43"/>
      <c r="AC788" s="43"/>
    </row>
    <row r="789" spans="1:60" s="11" customFormat="1">
      <c r="A789" s="26">
        <v>112</v>
      </c>
      <c r="B789" s="26"/>
      <c r="C789" s="7" t="s">
        <v>3</v>
      </c>
      <c r="D789" s="32">
        <v>3.8363841000000001</v>
      </c>
      <c r="E789" s="32">
        <v>33.738683000000002</v>
      </c>
      <c r="F789" s="32">
        <v>19.48864</v>
      </c>
      <c r="G789" s="32">
        <v>4.3537146</v>
      </c>
      <c r="H789" s="32"/>
      <c r="I789" s="66">
        <v>0.22339748000000001</v>
      </c>
      <c r="J789" s="32">
        <v>8.7943905999999998</v>
      </c>
      <c r="K789" s="38"/>
      <c r="L789" s="39">
        <f t="shared" si="221"/>
        <v>-1.4988026726255199</v>
      </c>
      <c r="M789" s="39">
        <f t="shared" si="222"/>
        <v>2.1741140864199426</v>
      </c>
      <c r="N789" s="10"/>
      <c r="O789" s="47">
        <f>ABS(O788/O787)</f>
        <v>6.6157719006166398E-3</v>
      </c>
      <c r="P789" s="47">
        <f>ABS(P788/P787)</f>
        <v>2.7916658719331737E-3</v>
      </c>
      <c r="Q789" s="9"/>
      <c r="R789" s="56"/>
      <c r="S789" s="56"/>
      <c r="U789" s="9"/>
      <c r="W789" s="48"/>
      <c r="X789" s="48"/>
      <c r="Z789" s="48"/>
      <c r="AA789" s="48"/>
      <c r="AC789" s="48"/>
      <c r="AD789" s="48"/>
      <c r="AK789" s="48"/>
      <c r="AL789" s="48"/>
      <c r="AP789" s="49"/>
      <c r="AY789" s="43"/>
      <c r="AZ789" s="43"/>
    </row>
    <row r="790" spans="1:60" s="11" customFormat="1">
      <c r="A790" s="26">
        <v>112</v>
      </c>
      <c r="B790" s="26"/>
      <c r="C790" s="7" t="s">
        <v>4</v>
      </c>
      <c r="D790" s="32">
        <v>3.4153654000000002</v>
      </c>
      <c r="E790" s="32">
        <v>29.991904999999999</v>
      </c>
      <c r="F790" s="32">
        <v>17.699204000000002</v>
      </c>
      <c r="G790" s="32">
        <v>3.9510163</v>
      </c>
      <c r="H790" s="32"/>
      <c r="I790" s="66">
        <v>0.22323125999999999</v>
      </c>
      <c r="J790" s="32">
        <v>8.7814628999999993</v>
      </c>
      <c r="K790" s="38"/>
      <c r="L790" s="39">
        <f t="shared" si="221"/>
        <v>-1.4995470045181531</v>
      </c>
      <c r="M790" s="39">
        <f t="shared" si="222"/>
        <v>2.1726430110799755</v>
      </c>
      <c r="N790" s="10"/>
      <c r="O790" s="50"/>
      <c r="P790" s="50"/>
      <c r="Q790" s="9"/>
      <c r="R790" s="56"/>
      <c r="S790" s="56"/>
      <c r="U790" s="9"/>
      <c r="W790" s="51"/>
      <c r="X790" s="51"/>
      <c r="Z790" s="51"/>
      <c r="AA790" s="51"/>
      <c r="AC790" s="51"/>
      <c r="AD790" s="51"/>
      <c r="AI790" s="52"/>
      <c r="AJ790" s="52"/>
      <c r="AK790" s="53"/>
      <c r="AL790" s="53"/>
      <c r="AM790" s="53"/>
      <c r="AN790" s="53"/>
      <c r="AO790" s="53"/>
    </row>
    <row r="791" spans="1:60" s="11" customFormat="1">
      <c r="A791" s="26">
        <v>112</v>
      </c>
      <c r="B791" s="26"/>
      <c r="C791" s="7" t="s">
        <v>5</v>
      </c>
      <c r="D791" s="32">
        <v>3.0586272000000001</v>
      </c>
      <c r="E791" s="32">
        <v>26.824027000000001</v>
      </c>
      <c r="F791" s="32">
        <v>16.083075999999998</v>
      </c>
      <c r="G791" s="32">
        <v>3.5878961</v>
      </c>
      <c r="H791" s="32"/>
      <c r="I791" s="66">
        <v>0.22308509000000001</v>
      </c>
      <c r="J791" s="32">
        <v>8.7699473999999995</v>
      </c>
      <c r="K791" s="54"/>
      <c r="L791" s="39">
        <f t="shared" si="221"/>
        <v>-1.5002020107944232</v>
      </c>
      <c r="M791" s="39">
        <f t="shared" si="222"/>
        <v>2.1713308086466068</v>
      </c>
      <c r="N791" s="10"/>
      <c r="Q791" s="9"/>
      <c r="R791" s="56"/>
      <c r="S791" s="56"/>
      <c r="U791" s="9"/>
      <c r="W791" s="51"/>
      <c r="X791" s="51"/>
      <c r="Z791" s="51"/>
      <c r="AA791" s="51"/>
      <c r="AC791" s="51"/>
      <c r="AD791" s="51"/>
      <c r="AI791" s="52"/>
      <c r="AJ791" s="52"/>
      <c r="AK791" s="53"/>
      <c r="AL791" s="53"/>
      <c r="AM791" s="53"/>
      <c r="AN791" s="53"/>
      <c r="AO791" s="53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</row>
    <row r="792" spans="1:60" s="11" customFormat="1">
      <c r="A792" s="6"/>
      <c r="B792" s="6"/>
      <c r="C792" s="7"/>
      <c r="D792" s="32"/>
      <c r="E792" s="32"/>
      <c r="F792" s="32"/>
      <c r="G792" s="32"/>
      <c r="H792" s="32"/>
      <c r="I792" s="32"/>
      <c r="J792" s="32"/>
      <c r="K792" s="9"/>
      <c r="L792" s="9"/>
      <c r="M792" s="9"/>
      <c r="N792" s="9"/>
      <c r="O792" s="9"/>
      <c r="P792" s="9"/>
      <c r="Q792" s="9"/>
      <c r="R792" s="56"/>
      <c r="S792" s="56"/>
      <c r="U792" s="9"/>
    </row>
    <row r="793" spans="1:60" s="11" customFormat="1">
      <c r="A793" s="26">
        <v>113</v>
      </c>
      <c r="B793" s="31">
        <v>43802</v>
      </c>
      <c r="C793" s="26" t="s">
        <v>0</v>
      </c>
      <c r="D793" s="32">
        <v>1.0711039E-3</v>
      </c>
      <c r="E793" s="32">
        <v>8.9624470000000001E-3</v>
      </c>
      <c r="F793" s="32">
        <v>7.7991233999999995E-4</v>
      </c>
      <c r="G793" s="32">
        <v>1.5229568000000001E-4</v>
      </c>
      <c r="H793" s="32"/>
      <c r="I793" s="66"/>
      <c r="J793" s="66"/>
      <c r="K793" s="9"/>
      <c r="L793" s="9"/>
      <c r="M793" s="9"/>
      <c r="N793" s="10"/>
      <c r="O793" s="9"/>
      <c r="P793" s="9"/>
      <c r="Q793" s="9"/>
      <c r="R793" s="64"/>
      <c r="S793" s="65"/>
      <c r="U793" s="9"/>
    </row>
    <row r="794" spans="1:60" s="11" customFormat="1">
      <c r="A794" s="26">
        <v>113</v>
      </c>
      <c r="B794" s="26"/>
      <c r="C794" s="7" t="s">
        <v>1</v>
      </c>
      <c r="D794" s="32">
        <v>4.3744892999999996</v>
      </c>
      <c r="E794" s="32">
        <v>38.556927999999999</v>
      </c>
      <c r="F794" s="32">
        <v>21.234812000000002</v>
      </c>
      <c r="G794" s="32">
        <v>4.7490801999999999</v>
      </c>
      <c r="H794" s="32"/>
      <c r="I794" s="32">
        <v>0.22364607</v>
      </c>
      <c r="J794" s="32">
        <v>8.8140485000000002</v>
      </c>
      <c r="K794" s="38"/>
      <c r="L794" s="39">
        <f>LN(I794)</f>
        <v>-1.4976905213569334</v>
      </c>
      <c r="M794" s="39">
        <f>LN(J794)</f>
        <v>2.1763468690141408</v>
      </c>
      <c r="N794" s="10"/>
      <c r="O794" s="40">
        <f t="array" ref="O794:P795">LINEST(L794:L798,M794:M798,TRUE,TRUE)</f>
        <v>0.50282683217091817</v>
      </c>
      <c r="P794" s="40">
        <v>-2.5920216624374475</v>
      </c>
      <c r="Q794" s="9"/>
      <c r="R794" s="41">
        <f>EXP(P794)*$R$4^O794</f>
        <v>0.21801929710421739</v>
      </c>
      <c r="S794" s="41">
        <f>R794*SQRT(P795^2+(LN($R$4))^2*O795^2+(O794/$R$4)^2*$S$4^2-2*LN($R$4)*AVERAGE(M794:M798)*O795^2)</f>
        <v>4.3458999910183864E-5</v>
      </c>
      <c r="U794" s="9"/>
      <c r="AL794" s="42"/>
      <c r="AM794" s="43"/>
      <c r="AN794" s="43"/>
      <c r="AO794" s="43"/>
      <c r="AQ794" s="44"/>
      <c r="AR794" s="45"/>
      <c r="AS794" s="45"/>
      <c r="AT794" s="45"/>
      <c r="AU794" s="45"/>
      <c r="AV794" s="45"/>
      <c r="AW794" s="45"/>
      <c r="AX794" s="45"/>
      <c r="AY794" s="45"/>
      <c r="AZ794" s="45"/>
    </row>
    <row r="795" spans="1:60" s="11" customFormat="1">
      <c r="A795" s="26">
        <v>113</v>
      </c>
      <c r="B795" s="26"/>
      <c r="C795" s="7" t="s">
        <v>2</v>
      </c>
      <c r="D795" s="32">
        <v>4.1310357</v>
      </c>
      <c r="E795" s="32">
        <v>36.360680000000002</v>
      </c>
      <c r="F795" s="32">
        <v>20.721443000000001</v>
      </c>
      <c r="G795" s="32">
        <v>4.6309744000000004</v>
      </c>
      <c r="H795" s="32"/>
      <c r="I795" s="32">
        <v>0.22348715</v>
      </c>
      <c r="J795" s="32">
        <v>8.8018359000000004</v>
      </c>
      <c r="K795" s="38"/>
      <c r="L795" s="39">
        <f t="shared" ref="L795:L798" si="223">LN(I795)</f>
        <v>-1.4984013609885392</v>
      </c>
      <c r="M795" s="39">
        <f t="shared" ref="M795:M798" si="224">LN(J795)</f>
        <v>2.1749603247249918</v>
      </c>
      <c r="N795" s="10"/>
      <c r="O795" s="40">
        <v>3.6140772590956488E-3</v>
      </c>
      <c r="P795" s="40">
        <v>7.8561059776953903E-3</v>
      </c>
      <c r="Q795" s="9"/>
      <c r="R795" s="56"/>
      <c r="S795" s="56"/>
      <c r="U795" s="9"/>
      <c r="W795" s="43"/>
      <c r="Z795" s="43"/>
      <c r="AC795" s="43"/>
    </row>
    <row r="796" spans="1:60" s="11" customFormat="1">
      <c r="A796" s="26">
        <v>113</v>
      </c>
      <c r="B796" s="26"/>
      <c r="C796" s="7" t="s">
        <v>3</v>
      </c>
      <c r="D796" s="32">
        <v>3.8079063</v>
      </c>
      <c r="E796" s="32">
        <v>33.479948999999998</v>
      </c>
      <c r="F796" s="32">
        <v>19.447220000000002</v>
      </c>
      <c r="G796" s="32">
        <v>4.3438080000000001</v>
      </c>
      <c r="H796" s="32"/>
      <c r="I796" s="32">
        <v>0.22336400000000001</v>
      </c>
      <c r="J796" s="32">
        <v>8.7922170000000008</v>
      </c>
      <c r="K796" s="38"/>
      <c r="L796" s="39">
        <f t="shared" si="223"/>
        <v>-1.4989525512590256</v>
      </c>
      <c r="M796" s="39">
        <f t="shared" si="224"/>
        <v>2.1738668983253988</v>
      </c>
      <c r="N796" s="10"/>
      <c r="O796" s="47">
        <f>ABS(O795/O794)</f>
        <v>7.187518700010765E-3</v>
      </c>
      <c r="P796" s="47">
        <f>ABS(P795/P794)</f>
        <v>3.0308797536467268E-3</v>
      </c>
      <c r="Q796" s="9"/>
      <c r="R796" s="56"/>
      <c r="S796" s="56"/>
      <c r="U796" s="9"/>
      <c r="W796" s="48"/>
      <c r="X796" s="48"/>
      <c r="Z796" s="48"/>
      <c r="AA796" s="48"/>
      <c r="AC796" s="48"/>
      <c r="AD796" s="48"/>
      <c r="AK796" s="48"/>
      <c r="AL796" s="48"/>
      <c r="AP796" s="49"/>
      <c r="AY796" s="43"/>
      <c r="AZ796" s="43"/>
    </row>
    <row r="797" spans="1:60" s="11" customFormat="1">
      <c r="A797" s="26">
        <v>113</v>
      </c>
      <c r="B797" s="26"/>
      <c r="C797" s="7" t="s">
        <v>4</v>
      </c>
      <c r="D797" s="32">
        <v>3.4186141000000001</v>
      </c>
      <c r="E797" s="32">
        <v>30.016137000000001</v>
      </c>
      <c r="F797" s="32">
        <v>17.765611</v>
      </c>
      <c r="G797" s="32">
        <v>3.9655890999999999</v>
      </c>
      <c r="H797" s="32"/>
      <c r="I797" s="32">
        <v>0.22321721999999999</v>
      </c>
      <c r="J797" s="32">
        <v>8.7802112000000001</v>
      </c>
      <c r="K797" s="38"/>
      <c r="L797" s="39">
        <f t="shared" si="223"/>
        <v>-1.4996099009132964</v>
      </c>
      <c r="M797" s="39">
        <f t="shared" si="224"/>
        <v>2.1725004620274202</v>
      </c>
      <c r="N797" s="10"/>
      <c r="O797" s="50"/>
      <c r="P797" s="50"/>
      <c r="Q797" s="9"/>
      <c r="R797" s="56"/>
      <c r="S797" s="56"/>
      <c r="U797" s="9"/>
      <c r="W797" s="51"/>
      <c r="X797" s="51"/>
      <c r="Z797" s="51"/>
      <c r="AA797" s="51"/>
      <c r="AC797" s="51"/>
      <c r="AD797" s="51"/>
      <c r="AI797" s="52"/>
      <c r="AJ797" s="52"/>
      <c r="AK797" s="53"/>
      <c r="AL797" s="53"/>
      <c r="AM797" s="53"/>
      <c r="AN797" s="53"/>
      <c r="AO797" s="53"/>
    </row>
    <row r="798" spans="1:60" s="11" customFormat="1">
      <c r="A798" s="26">
        <v>113</v>
      </c>
      <c r="B798" s="26"/>
      <c r="C798" s="7" t="s">
        <v>5</v>
      </c>
      <c r="D798" s="32">
        <v>3.0313268</v>
      </c>
      <c r="E798" s="32">
        <v>26.577922000000001</v>
      </c>
      <c r="F798" s="32">
        <v>15.994232</v>
      </c>
      <c r="G798" s="32">
        <v>3.5675385999999998</v>
      </c>
      <c r="H798" s="32"/>
      <c r="I798" s="32">
        <v>0.22305142</v>
      </c>
      <c r="J798" s="32">
        <v>8.7677411999999997</v>
      </c>
      <c r="K798" s="54"/>
      <c r="L798" s="39">
        <f t="shared" si="223"/>
        <v>-1.5003529511425417</v>
      </c>
      <c r="M798" s="39">
        <f t="shared" si="224"/>
        <v>2.1710792133466836</v>
      </c>
      <c r="N798" s="10"/>
      <c r="Q798" s="9"/>
      <c r="R798" s="56"/>
      <c r="S798" s="56"/>
      <c r="U798" s="9"/>
      <c r="W798" s="51"/>
      <c r="X798" s="51"/>
      <c r="Z798" s="51"/>
      <c r="AA798" s="51"/>
      <c r="AC798" s="51"/>
      <c r="AD798" s="51"/>
      <c r="AI798" s="52"/>
      <c r="AJ798" s="52"/>
      <c r="AK798" s="53"/>
      <c r="AL798" s="53"/>
      <c r="AM798" s="53"/>
      <c r="AN798" s="53"/>
      <c r="AO798" s="53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</row>
    <row r="799" spans="1:60" s="11" customFormat="1">
      <c r="A799" s="6"/>
      <c r="B799" s="6"/>
      <c r="C799" s="7"/>
      <c r="D799" s="32"/>
      <c r="E799" s="32"/>
      <c r="F799" s="32"/>
      <c r="G799" s="32"/>
      <c r="H799" s="32"/>
      <c r="I799" s="32"/>
      <c r="J799" s="32"/>
      <c r="K799" s="9"/>
      <c r="L799" s="9"/>
      <c r="M799" s="9"/>
      <c r="N799" s="9"/>
      <c r="O799" s="9"/>
      <c r="P799" s="9"/>
      <c r="Q799" s="9"/>
      <c r="R799" s="56"/>
      <c r="S799" s="56"/>
      <c r="U799" s="9"/>
    </row>
    <row r="800" spans="1:60" s="11" customFormat="1">
      <c r="A800" s="26">
        <v>114</v>
      </c>
      <c r="B800" s="31">
        <v>43802</v>
      </c>
      <c r="C800" s="26" t="s">
        <v>0</v>
      </c>
      <c r="D800" s="32">
        <v>1.0711039E-3</v>
      </c>
      <c r="E800" s="32">
        <v>8.9624470000000001E-3</v>
      </c>
      <c r="F800" s="32">
        <v>7.7991233999999995E-4</v>
      </c>
      <c r="G800" s="32">
        <v>1.5229568000000001E-4</v>
      </c>
      <c r="H800" s="32"/>
      <c r="I800" s="66"/>
      <c r="J800" s="66"/>
      <c r="K800" s="9"/>
      <c r="L800" s="9"/>
      <c r="M800" s="9"/>
      <c r="N800" s="10"/>
      <c r="O800" s="9"/>
      <c r="P800" s="9"/>
      <c r="Q800" s="9"/>
      <c r="R800" s="64"/>
      <c r="S800" s="65"/>
      <c r="U800" s="9"/>
    </row>
    <row r="801" spans="1:60" s="11" customFormat="1">
      <c r="A801" s="26">
        <v>114</v>
      </c>
      <c r="B801" s="26"/>
      <c r="C801" s="7" t="s">
        <v>1</v>
      </c>
      <c r="D801" s="32">
        <v>5.3728783</v>
      </c>
      <c r="E801" s="32">
        <v>47.262385999999999</v>
      </c>
      <c r="F801" s="32">
        <v>26.292114000000002</v>
      </c>
      <c r="G801" s="32">
        <v>5.8736148999999997</v>
      </c>
      <c r="H801" s="32"/>
      <c r="I801" s="32">
        <v>0.22339840999999999</v>
      </c>
      <c r="J801" s="32">
        <v>8.7964768000000007</v>
      </c>
      <c r="K801" s="38"/>
      <c r="L801" s="39">
        <f>LN(I801)</f>
        <v>-1.498798509650789</v>
      </c>
      <c r="M801" s="39">
        <f>LN(J801)</f>
        <v>2.1743512776808784</v>
      </c>
      <c r="N801" s="10"/>
      <c r="O801" s="40">
        <f t="array" ref="O801:P802">LINEST(L801:L805,M801:M805,TRUE,TRUE)</f>
        <v>0.49885006823223071</v>
      </c>
      <c r="P801" s="40">
        <v>-2.5834849717180184</v>
      </c>
      <c r="Q801" s="9"/>
      <c r="R801" s="41">
        <f>EXP(P801)*$R$4^O801</f>
        <v>0.21803747087736633</v>
      </c>
      <c r="S801" s="41">
        <f>R801*SQRT(P802^2+(LN($R$4))^2*O802^2+(O801/$R$4)^2*$S$4^2-2*LN($R$4)*AVERAGE(M801:M805)*O802^2)</f>
        <v>3.9008756762779093E-5</v>
      </c>
      <c r="U801" s="9"/>
      <c r="AL801" s="42"/>
      <c r="AM801" s="43"/>
      <c r="AN801" s="43"/>
      <c r="AO801" s="43"/>
      <c r="AQ801" s="44"/>
      <c r="AR801" s="45"/>
      <c r="AS801" s="45"/>
      <c r="AT801" s="45"/>
      <c r="AU801" s="45"/>
      <c r="AV801" s="45"/>
      <c r="AW801" s="45"/>
      <c r="AX801" s="45"/>
      <c r="AY801" s="45"/>
      <c r="AZ801" s="45"/>
    </row>
    <row r="802" spans="1:60" s="11" customFormat="1">
      <c r="A802" s="26">
        <v>114</v>
      </c>
      <c r="B802" s="26"/>
      <c r="C802" s="7" t="s">
        <v>2</v>
      </c>
      <c r="D802" s="32">
        <v>5.1116684000000001</v>
      </c>
      <c r="E802" s="32">
        <v>44.913133000000002</v>
      </c>
      <c r="F802" s="32">
        <v>26.019013999999999</v>
      </c>
      <c r="G802" s="32">
        <v>5.8091508000000003</v>
      </c>
      <c r="H802" s="32"/>
      <c r="I802" s="32">
        <v>0.22326565000000001</v>
      </c>
      <c r="J802" s="32">
        <v>8.7863959999999999</v>
      </c>
      <c r="K802" s="38"/>
      <c r="L802" s="39">
        <f t="shared" ref="L802:L805" si="225">LN(I802)</f>
        <v>-1.4993929608985992</v>
      </c>
      <c r="M802" s="39">
        <f t="shared" ref="M802:M805" si="226">LN(J802)</f>
        <v>2.1732046162428742</v>
      </c>
      <c r="N802" s="10"/>
      <c r="O802" s="40">
        <v>3.2378595837715641E-3</v>
      </c>
      <c r="P802" s="40">
        <v>7.0330595585299353E-3</v>
      </c>
      <c r="Q802" s="9"/>
      <c r="R802" s="56"/>
      <c r="S802" s="56"/>
      <c r="U802" s="9"/>
      <c r="W802" s="43"/>
      <c r="Z802" s="43"/>
      <c r="AC802" s="43"/>
    </row>
    <row r="803" spans="1:60" s="11" customFormat="1">
      <c r="A803" s="26">
        <v>114</v>
      </c>
      <c r="B803" s="26"/>
      <c r="C803" s="7" t="s">
        <v>3</v>
      </c>
      <c r="D803" s="32">
        <v>4.7721315000000004</v>
      </c>
      <c r="E803" s="32">
        <v>41.895958999999998</v>
      </c>
      <c r="F803" s="32">
        <v>24.679784999999999</v>
      </c>
      <c r="G803" s="32">
        <v>5.5079893000000002</v>
      </c>
      <c r="H803" s="32"/>
      <c r="I803" s="32">
        <v>0.22317822000000001</v>
      </c>
      <c r="J803" s="32">
        <v>8.7792981999999995</v>
      </c>
      <c r="K803" s="38"/>
      <c r="L803" s="39">
        <f t="shared" si="225"/>
        <v>-1.4997846338814433</v>
      </c>
      <c r="M803" s="39">
        <f t="shared" si="226"/>
        <v>2.1723964727894494</v>
      </c>
      <c r="N803" s="10"/>
      <c r="O803" s="47">
        <f>ABS(O802/O801)</f>
        <v>6.4906467693700634E-3</v>
      </c>
      <c r="P803" s="47">
        <f>ABS(P802/P801)</f>
        <v>2.7223148713936387E-3</v>
      </c>
      <c r="Q803" s="9"/>
      <c r="R803" s="56"/>
      <c r="S803" s="56"/>
      <c r="U803" s="9"/>
      <c r="W803" s="48"/>
      <c r="X803" s="48"/>
      <c r="Z803" s="48"/>
      <c r="AA803" s="48"/>
      <c r="AC803" s="48"/>
      <c r="AD803" s="48"/>
      <c r="AK803" s="48"/>
      <c r="AL803" s="48"/>
      <c r="AP803" s="49"/>
      <c r="AY803" s="43"/>
      <c r="AZ803" s="43"/>
    </row>
    <row r="804" spans="1:60" s="11" customFormat="1">
      <c r="A804" s="26">
        <v>114</v>
      </c>
      <c r="B804" s="26"/>
      <c r="C804" s="7" t="s">
        <v>4</v>
      </c>
      <c r="D804" s="32">
        <v>4.3299038999999997</v>
      </c>
      <c r="E804" s="32">
        <v>37.962567</v>
      </c>
      <c r="F804" s="32">
        <v>22.791792000000001</v>
      </c>
      <c r="G804" s="32">
        <v>5.0831805000000001</v>
      </c>
      <c r="H804" s="32"/>
      <c r="I804" s="32">
        <v>0.22302686999999999</v>
      </c>
      <c r="J804" s="32">
        <v>8.7675348999999994</v>
      </c>
      <c r="K804" s="38"/>
      <c r="L804" s="39">
        <f t="shared" si="225"/>
        <v>-1.5004630215072072</v>
      </c>
      <c r="M804" s="39">
        <f t="shared" si="226"/>
        <v>2.1710556836344814</v>
      </c>
      <c r="N804" s="10"/>
      <c r="O804" s="50"/>
      <c r="P804" s="50"/>
      <c r="Q804" s="9"/>
      <c r="R804" s="56"/>
      <c r="S804" s="56"/>
      <c r="U804" s="9"/>
      <c r="W804" s="51"/>
      <c r="X804" s="51"/>
      <c r="Z804" s="51"/>
      <c r="AA804" s="51"/>
      <c r="AC804" s="51"/>
      <c r="AD804" s="51"/>
      <c r="AI804" s="52"/>
      <c r="AJ804" s="52"/>
      <c r="AK804" s="53"/>
      <c r="AL804" s="53"/>
      <c r="AM804" s="53"/>
      <c r="AN804" s="53"/>
      <c r="AO804" s="53"/>
    </row>
    <row r="805" spans="1:60" s="11" customFormat="1">
      <c r="A805" s="26">
        <v>114</v>
      </c>
      <c r="B805" s="26"/>
      <c r="C805" s="7" t="s">
        <v>5</v>
      </c>
      <c r="D805" s="32">
        <v>3.8286962999999998</v>
      </c>
      <c r="E805" s="32">
        <v>33.521092000000003</v>
      </c>
      <c r="F805" s="32">
        <v>20.444347</v>
      </c>
      <c r="G805" s="32">
        <v>4.5565280000000001</v>
      </c>
      <c r="H805" s="32"/>
      <c r="I805" s="32">
        <v>0.22287472999999999</v>
      </c>
      <c r="J805" s="32">
        <v>8.7552246</v>
      </c>
      <c r="K805" s="54"/>
      <c r="L805" s="39">
        <f t="shared" si="225"/>
        <v>-1.5011454142409573</v>
      </c>
      <c r="M805" s="39">
        <f t="shared" si="226"/>
        <v>2.1696506193208096</v>
      </c>
      <c r="N805" s="10"/>
      <c r="Q805" s="9"/>
      <c r="R805" s="56"/>
      <c r="S805" s="56"/>
      <c r="U805" s="9"/>
      <c r="W805" s="51"/>
      <c r="X805" s="51"/>
      <c r="Z805" s="51"/>
      <c r="AA805" s="51"/>
      <c r="AC805" s="51"/>
      <c r="AD805" s="51"/>
      <c r="AI805" s="52"/>
      <c r="AJ805" s="52"/>
      <c r="AK805" s="53"/>
      <c r="AL805" s="53"/>
      <c r="AM805" s="53"/>
      <c r="AN805" s="53"/>
      <c r="AO805" s="53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</row>
    <row r="806" spans="1:60" s="11" customFormat="1">
      <c r="A806" s="6"/>
      <c r="B806" s="6"/>
      <c r="C806" s="7"/>
      <c r="D806" s="32"/>
      <c r="E806" s="32"/>
      <c r="F806" s="32"/>
      <c r="G806" s="32"/>
      <c r="H806" s="32"/>
      <c r="I806" s="32"/>
      <c r="J806" s="32"/>
      <c r="K806" s="9"/>
      <c r="L806" s="9"/>
      <c r="M806" s="9"/>
      <c r="N806" s="9"/>
      <c r="O806" s="9"/>
      <c r="P806" s="9"/>
      <c r="Q806" s="9"/>
      <c r="R806" s="56"/>
      <c r="S806" s="56"/>
      <c r="U806" s="9"/>
    </row>
    <row r="807" spans="1:60" s="11" customFormat="1">
      <c r="A807" s="26">
        <v>115</v>
      </c>
      <c r="B807" s="31">
        <v>43802</v>
      </c>
      <c r="C807" s="26" t="s">
        <v>0</v>
      </c>
      <c r="D807" s="32">
        <v>1.0711039E-3</v>
      </c>
      <c r="E807" s="32">
        <v>8.9624470000000001E-3</v>
      </c>
      <c r="F807" s="32">
        <v>7.7991233999999995E-4</v>
      </c>
      <c r="G807" s="32">
        <v>1.5229568000000001E-4</v>
      </c>
      <c r="H807" s="32"/>
      <c r="I807" s="66"/>
      <c r="J807" s="66"/>
      <c r="K807" s="9"/>
      <c r="L807" s="9"/>
      <c r="M807" s="9"/>
      <c r="N807" s="10"/>
      <c r="O807" s="9"/>
      <c r="P807" s="9"/>
      <c r="Q807" s="9"/>
      <c r="R807" s="64"/>
      <c r="S807" s="65"/>
      <c r="U807" s="9"/>
    </row>
    <row r="808" spans="1:60" s="11" customFormat="1">
      <c r="A808" s="26">
        <v>115</v>
      </c>
      <c r="B808" s="26"/>
      <c r="C808" s="7" t="s">
        <v>1</v>
      </c>
      <c r="D808" s="32">
        <v>5.2989560000000004</v>
      </c>
      <c r="E808" s="32">
        <v>46.616452000000002</v>
      </c>
      <c r="F808" s="32">
        <v>25.995891</v>
      </c>
      <c r="G808" s="32">
        <v>5.8077468999999997</v>
      </c>
      <c r="H808" s="32"/>
      <c r="I808" s="32">
        <v>0.22341025</v>
      </c>
      <c r="J808" s="32">
        <v>8.7972932000000004</v>
      </c>
      <c r="K808" s="38"/>
      <c r="L808" s="39">
        <f>LN(I808)</f>
        <v>-1.4987455115732551</v>
      </c>
      <c r="M808" s="39">
        <f>LN(J808)</f>
        <v>2.1744440832592833</v>
      </c>
      <c r="N808" s="10"/>
      <c r="O808" s="40">
        <f t="array" ref="O808:P809">LINEST(L808:L812,M808:M812,TRUE,TRUE)</f>
        <v>0.4982917100680378</v>
      </c>
      <c r="P808" s="40">
        <v>-2.5822635948130364</v>
      </c>
      <c r="Q808" s="9"/>
      <c r="R808" s="41">
        <f>EXP(P808)*$R$4^O808</f>
        <v>0.21804499002685793</v>
      </c>
      <c r="S808" s="41">
        <f>R808*SQRT(P809^2+(LN($R$4))^2*O809^2+(O808/$R$4)^2*$S$4^2-2*LN($R$4)*AVERAGE(M808:M812)*O809^2)</f>
        <v>4.0814977813993233E-5</v>
      </c>
      <c r="U808" s="9"/>
      <c r="AL808" s="42"/>
      <c r="AM808" s="43"/>
      <c r="AN808" s="43"/>
      <c r="AO808" s="43"/>
      <c r="AQ808" s="44"/>
      <c r="AR808" s="45"/>
      <c r="AS808" s="45"/>
      <c r="AT808" s="45"/>
      <c r="AU808" s="45"/>
      <c r="AV808" s="45"/>
      <c r="AW808" s="45"/>
      <c r="AX808" s="45"/>
      <c r="AY808" s="45"/>
      <c r="AZ808" s="45"/>
    </row>
    <row r="809" spans="1:60" s="11" customFormat="1">
      <c r="A809" s="26">
        <v>115</v>
      </c>
      <c r="B809" s="26"/>
      <c r="C809" s="7" t="s">
        <v>2</v>
      </c>
      <c r="D809" s="32">
        <v>5.0404171</v>
      </c>
      <c r="E809" s="32">
        <v>44.295223</v>
      </c>
      <c r="F809" s="32">
        <v>25.652984</v>
      </c>
      <c r="G809" s="32">
        <v>5.7279898999999999</v>
      </c>
      <c r="H809" s="32"/>
      <c r="I809" s="32">
        <v>0.22328754000000001</v>
      </c>
      <c r="J809" s="32">
        <v>8.7880084000000007</v>
      </c>
      <c r="K809" s="38"/>
      <c r="L809" s="39">
        <f t="shared" ref="L809:L812" si="227">LN(I809)</f>
        <v>-1.4992949210659086</v>
      </c>
      <c r="M809" s="39">
        <f t="shared" ref="M809:M812" si="228">LN(J809)</f>
        <v>2.1733881103707917</v>
      </c>
      <c r="N809" s="10"/>
      <c r="O809" s="40">
        <v>3.4398230979191288E-3</v>
      </c>
      <c r="P809" s="40">
        <v>7.4721824642341528E-3</v>
      </c>
      <c r="Q809" s="9"/>
      <c r="R809" s="56"/>
      <c r="S809" s="56"/>
      <c r="U809" s="9"/>
      <c r="W809" s="43"/>
      <c r="Z809" s="43"/>
      <c r="AC809" s="43"/>
    </row>
    <row r="810" spans="1:60" s="11" customFormat="1">
      <c r="A810" s="26">
        <v>115</v>
      </c>
      <c r="B810" s="26"/>
      <c r="C810" s="7" t="s">
        <v>3</v>
      </c>
      <c r="D810" s="32">
        <v>4.7400532999999996</v>
      </c>
      <c r="E810" s="32">
        <v>41.617150000000002</v>
      </c>
      <c r="F810" s="32">
        <v>24.530728</v>
      </c>
      <c r="G810" s="32">
        <v>5.4749756999999999</v>
      </c>
      <c r="H810" s="32"/>
      <c r="I810" s="32">
        <v>0.22318856000000001</v>
      </c>
      <c r="J810" s="32">
        <v>8.7798946999999998</v>
      </c>
      <c r="K810" s="38"/>
      <c r="L810" s="39">
        <f t="shared" si="227"/>
        <v>-1.4997383042688237</v>
      </c>
      <c r="M810" s="39">
        <f t="shared" si="228"/>
        <v>2.1724644144088199</v>
      </c>
      <c r="N810" s="10"/>
      <c r="O810" s="47">
        <f>ABS(O809/O808)</f>
        <v>6.9032316380488214E-3</v>
      </c>
      <c r="P810" s="47">
        <f>ABS(P809/P808)</f>
        <v>2.8936559688342587E-3</v>
      </c>
      <c r="Q810" s="9"/>
      <c r="R810" s="56"/>
      <c r="S810" s="56"/>
      <c r="U810" s="9"/>
      <c r="W810" s="48"/>
      <c r="X810" s="48"/>
      <c r="Z810" s="48"/>
      <c r="AA810" s="48"/>
      <c r="AC810" s="48"/>
      <c r="AD810" s="48"/>
      <c r="AK810" s="48"/>
      <c r="AL810" s="48"/>
      <c r="AP810" s="49"/>
      <c r="AY810" s="43"/>
      <c r="AZ810" s="43"/>
    </row>
    <row r="811" spans="1:60" s="11" customFormat="1">
      <c r="A811" s="26">
        <v>115</v>
      </c>
      <c r="B811" s="26"/>
      <c r="C811" s="7" t="s">
        <v>4</v>
      </c>
      <c r="D811" s="32">
        <v>4.3375909999999998</v>
      </c>
      <c r="E811" s="32">
        <v>38.036354000000003</v>
      </c>
      <c r="F811" s="32">
        <v>22.805140999999999</v>
      </c>
      <c r="G811" s="32">
        <v>5.0866239999999996</v>
      </c>
      <c r="H811" s="32"/>
      <c r="I811" s="32">
        <v>0.22304726</v>
      </c>
      <c r="J811" s="32">
        <v>8.7690067000000003</v>
      </c>
      <c r="K811" s="38"/>
      <c r="L811" s="39">
        <f t="shared" si="227"/>
        <v>-1.5003716017245168</v>
      </c>
      <c r="M811" s="39">
        <f t="shared" si="228"/>
        <v>2.171223538852121</v>
      </c>
      <c r="N811" s="10"/>
      <c r="O811" s="50"/>
      <c r="P811" s="50"/>
      <c r="Q811" s="9"/>
      <c r="R811" s="56"/>
      <c r="S811" s="56"/>
      <c r="U811" s="9"/>
      <c r="W811" s="51"/>
      <c r="X811" s="51"/>
      <c r="Z811" s="51"/>
      <c r="AA811" s="51"/>
      <c r="AC811" s="51"/>
      <c r="AD811" s="51"/>
      <c r="AI811" s="52"/>
      <c r="AJ811" s="52"/>
      <c r="AK811" s="53"/>
      <c r="AL811" s="53"/>
      <c r="AM811" s="53"/>
      <c r="AN811" s="53"/>
      <c r="AO811" s="53"/>
    </row>
    <row r="812" spans="1:60" s="11" customFormat="1">
      <c r="A812" s="26">
        <v>115</v>
      </c>
      <c r="B812" s="26"/>
      <c r="C812" s="7" t="s">
        <v>5</v>
      </c>
      <c r="D812" s="32">
        <v>3.8248405999999999</v>
      </c>
      <c r="E812" s="32">
        <v>33.491191999999998</v>
      </c>
      <c r="F812" s="32">
        <v>20.399424</v>
      </c>
      <c r="G812" s="32">
        <v>4.5468178000000004</v>
      </c>
      <c r="H812" s="32"/>
      <c r="I812" s="32">
        <v>0.22288954</v>
      </c>
      <c r="J812" s="32">
        <v>8.7562317000000007</v>
      </c>
      <c r="K812" s="54"/>
      <c r="L812" s="39">
        <f t="shared" si="227"/>
        <v>-1.5010789665644513</v>
      </c>
      <c r="M812" s="39">
        <f t="shared" si="228"/>
        <v>2.169765641165236</v>
      </c>
      <c r="N812" s="10"/>
      <c r="Q812" s="9"/>
      <c r="R812" s="56"/>
      <c r="S812" s="56"/>
      <c r="U812" s="9"/>
      <c r="W812" s="51"/>
      <c r="X812" s="51"/>
      <c r="Z812" s="51"/>
      <c r="AA812" s="51"/>
      <c r="AC812" s="51"/>
      <c r="AD812" s="51"/>
      <c r="AI812" s="52"/>
      <c r="AJ812" s="52"/>
      <c r="AK812" s="53"/>
      <c r="AL812" s="53"/>
      <c r="AM812" s="53"/>
      <c r="AN812" s="53"/>
      <c r="AO812" s="53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</row>
    <row r="813" spans="1:60" s="11" customFormat="1">
      <c r="A813" s="6"/>
      <c r="B813" s="6"/>
      <c r="C813" s="7"/>
      <c r="D813" s="32"/>
      <c r="E813" s="32"/>
      <c r="F813" s="32"/>
      <c r="G813" s="32"/>
      <c r="H813" s="32"/>
      <c r="I813" s="32"/>
      <c r="J813" s="32"/>
      <c r="K813" s="9"/>
      <c r="L813" s="9"/>
      <c r="M813" s="9"/>
      <c r="N813" s="9"/>
      <c r="O813" s="9"/>
      <c r="P813" s="9"/>
      <c r="Q813" s="9"/>
      <c r="R813" s="56"/>
      <c r="S813" s="56"/>
      <c r="U813" s="9"/>
    </row>
    <row r="814" spans="1:60" s="11" customFormat="1">
      <c r="A814" s="26">
        <v>116</v>
      </c>
      <c r="B814" s="31">
        <v>43802</v>
      </c>
      <c r="C814" s="26" t="s">
        <v>0</v>
      </c>
      <c r="D814" s="32">
        <v>1.0711039E-3</v>
      </c>
      <c r="E814" s="32">
        <v>8.9624470000000001E-3</v>
      </c>
      <c r="F814" s="32">
        <v>7.7991233999999995E-4</v>
      </c>
      <c r="G814" s="32">
        <v>1.5229568000000001E-4</v>
      </c>
      <c r="H814" s="32"/>
      <c r="I814" s="66"/>
      <c r="J814" s="66"/>
      <c r="K814" s="9"/>
      <c r="L814" s="9"/>
      <c r="M814" s="9"/>
      <c r="N814" s="10"/>
      <c r="O814" s="9"/>
      <c r="P814" s="9"/>
      <c r="Q814" s="9"/>
      <c r="R814" s="64"/>
      <c r="S814" s="65"/>
      <c r="U814" s="9"/>
    </row>
    <row r="815" spans="1:60" s="11" customFormat="1">
      <c r="A815" s="26">
        <v>116</v>
      </c>
      <c r="B815" s="26"/>
      <c r="C815" s="7" t="s">
        <v>1</v>
      </c>
      <c r="D815" s="32">
        <v>5.2935350999999997</v>
      </c>
      <c r="E815" s="32">
        <v>46.568188999999997</v>
      </c>
      <c r="F815" s="32">
        <v>25.929684000000002</v>
      </c>
      <c r="G815" s="32">
        <v>5.7929234000000003</v>
      </c>
      <c r="H815" s="32"/>
      <c r="I815" s="32">
        <v>0.22340900999999999</v>
      </c>
      <c r="J815" s="32">
        <v>8.7971845000000002</v>
      </c>
      <c r="K815" s="38"/>
      <c r="L815" s="39">
        <f>LN(I815)</f>
        <v>-1.4987510619159148</v>
      </c>
      <c r="M815" s="39">
        <f>LN(J815)</f>
        <v>2.1744317271096034</v>
      </c>
      <c r="N815" s="10"/>
      <c r="O815" s="40">
        <f t="array" ref="O815:P816">LINEST(L815:L819,M815:M819,TRUE,TRUE)</f>
        <v>0.50347313173481245</v>
      </c>
      <c r="P815" s="40">
        <v>-2.5935341790398123</v>
      </c>
      <c r="Q815" s="9"/>
      <c r="R815" s="41">
        <f>EXP(P815)*$R$4^O815</f>
        <v>0.21798906227165304</v>
      </c>
      <c r="S815" s="41">
        <f>R815*SQRT(P816^2+(LN($R$4))^2*O816^2+(O815/$R$4)^2*$S$4^2-2*LN($R$4)*AVERAGE(M815:M819)*O816^2)</f>
        <v>4.9508181418030583E-5</v>
      </c>
      <c r="U815" s="9"/>
      <c r="AL815" s="42"/>
      <c r="AM815" s="43"/>
      <c r="AN815" s="43"/>
      <c r="AO815" s="43"/>
      <c r="AQ815" s="44"/>
      <c r="AR815" s="45"/>
      <c r="AS815" s="45"/>
      <c r="AT815" s="45"/>
      <c r="AU815" s="45"/>
      <c r="AV815" s="45"/>
      <c r="AW815" s="45"/>
      <c r="AX815" s="45"/>
      <c r="AY815" s="45"/>
      <c r="AZ815" s="45"/>
    </row>
    <row r="816" spans="1:60" s="11" customFormat="1">
      <c r="A816" s="26">
        <v>116</v>
      </c>
      <c r="B816" s="26"/>
      <c r="C816" s="7" t="s">
        <v>2</v>
      </c>
      <c r="D816" s="32">
        <v>5.0274131000000004</v>
      </c>
      <c r="E816" s="32">
        <v>44.182361999999998</v>
      </c>
      <c r="F816" s="32">
        <v>25.524591999999998</v>
      </c>
      <c r="G816" s="32">
        <v>5.6994235</v>
      </c>
      <c r="H816" s="32"/>
      <c r="I816" s="32">
        <v>0.22329151</v>
      </c>
      <c r="J816" s="32">
        <v>8.7882922000000008</v>
      </c>
      <c r="K816" s="38"/>
      <c r="L816" s="39">
        <f t="shared" ref="L816:L819" si="229">LN(I816)</f>
        <v>-1.4992771414589157</v>
      </c>
      <c r="M816" s="39">
        <f t="shared" ref="M816:M819" si="230">LN(J816)</f>
        <v>2.1734204038558071</v>
      </c>
      <c r="N816" s="10"/>
      <c r="O816" s="40">
        <v>4.4125906551978223E-3</v>
      </c>
      <c r="P816" s="40">
        <v>9.5846713678900998E-3</v>
      </c>
      <c r="Q816" s="9"/>
      <c r="R816" s="56"/>
      <c r="S816" s="56"/>
      <c r="U816" s="9"/>
      <c r="W816" s="43"/>
      <c r="Z816" s="43"/>
      <c r="AC816" s="43"/>
    </row>
    <row r="817" spans="1:60" s="11" customFormat="1">
      <c r="A817" s="26">
        <v>116</v>
      </c>
      <c r="B817" s="26"/>
      <c r="C817" s="7" t="s">
        <v>3</v>
      </c>
      <c r="D817" s="32">
        <v>4.7571611999999996</v>
      </c>
      <c r="E817" s="32">
        <v>41.762692999999999</v>
      </c>
      <c r="F817" s="32">
        <v>24.594859</v>
      </c>
      <c r="G817" s="32">
        <v>5.4887531999999997</v>
      </c>
      <c r="H817" s="32"/>
      <c r="I817" s="32">
        <v>0.22316674</v>
      </c>
      <c r="J817" s="32">
        <v>8.7789149000000002</v>
      </c>
      <c r="K817" s="38"/>
      <c r="L817" s="39">
        <f t="shared" si="229"/>
        <v>-1.4998360739156382</v>
      </c>
      <c r="M817" s="39">
        <f t="shared" si="230"/>
        <v>2.1723528123101197</v>
      </c>
      <c r="N817" s="10"/>
      <c r="O817" s="47">
        <f>ABS(O816/O815)</f>
        <v>8.7643021584754722E-3</v>
      </c>
      <c r="P817" s="47">
        <f>ABS(P816/P815)</f>
        <v>3.6956024892020401E-3</v>
      </c>
      <c r="Q817" s="9"/>
      <c r="R817" s="56"/>
      <c r="S817" s="56"/>
      <c r="U817" s="9"/>
      <c r="W817" s="48"/>
      <c r="X817" s="48"/>
      <c r="Z817" s="48"/>
      <c r="AA817" s="48"/>
      <c r="AC817" s="48"/>
      <c r="AD817" s="48"/>
      <c r="AK817" s="48"/>
      <c r="AL817" s="48"/>
      <c r="AP817" s="49"/>
      <c r="AY817" s="43"/>
      <c r="AZ817" s="43"/>
    </row>
    <row r="818" spans="1:60" s="11" customFormat="1">
      <c r="A818" s="26">
        <v>116</v>
      </c>
      <c r="B818" s="26"/>
      <c r="C818" s="7" t="s">
        <v>4</v>
      </c>
      <c r="D818" s="32">
        <v>4.2453278000000001</v>
      </c>
      <c r="E818" s="32">
        <v>37.213844000000002</v>
      </c>
      <c r="F818" s="32">
        <v>22.364450000000001</v>
      </c>
      <c r="G818" s="32">
        <v>4.9873640999999997</v>
      </c>
      <c r="H818" s="32"/>
      <c r="I818" s="32">
        <v>0.22300415000000001</v>
      </c>
      <c r="J818" s="32">
        <v>8.7658398000000002</v>
      </c>
      <c r="K818" s="38"/>
      <c r="L818" s="39">
        <f t="shared" si="229"/>
        <v>-1.5005648978297088</v>
      </c>
      <c r="M818" s="39">
        <f t="shared" si="230"/>
        <v>2.1708623266756208</v>
      </c>
      <c r="N818" s="10"/>
      <c r="O818" s="50"/>
      <c r="P818" s="50"/>
      <c r="Q818" s="9"/>
      <c r="R818" s="56"/>
      <c r="S818" s="56"/>
      <c r="U818" s="9"/>
      <c r="W818" s="51"/>
      <c r="X818" s="51"/>
      <c r="Z818" s="51"/>
      <c r="AA818" s="51"/>
      <c r="AC818" s="51"/>
      <c r="AD818" s="51"/>
      <c r="AI818" s="52"/>
      <c r="AJ818" s="52"/>
      <c r="AK818" s="53"/>
      <c r="AL818" s="53"/>
      <c r="AM818" s="53"/>
      <c r="AN818" s="53"/>
      <c r="AO818" s="53"/>
    </row>
    <row r="819" spans="1:60" s="11" customFormat="1">
      <c r="A819" s="26">
        <v>116</v>
      </c>
      <c r="B819" s="26"/>
      <c r="C819" s="7" t="s">
        <v>5</v>
      </c>
      <c r="D819" s="32">
        <v>3.7349809</v>
      </c>
      <c r="E819" s="32">
        <v>32.696434000000004</v>
      </c>
      <c r="F819" s="32">
        <v>19.935438999999999</v>
      </c>
      <c r="G819" s="32">
        <v>4.4427465000000002</v>
      </c>
      <c r="H819" s="32"/>
      <c r="I819" s="32">
        <v>0.22285674999999999</v>
      </c>
      <c r="J819" s="32">
        <v>8.7541113999999993</v>
      </c>
      <c r="K819" s="54"/>
      <c r="L819" s="39">
        <f t="shared" si="229"/>
        <v>-1.5012260906159343</v>
      </c>
      <c r="M819" s="39">
        <f t="shared" si="230"/>
        <v>2.1695234642988828</v>
      </c>
      <c r="N819" s="10"/>
      <c r="Q819" s="9"/>
      <c r="R819" s="56"/>
      <c r="S819" s="56"/>
      <c r="U819" s="9"/>
      <c r="W819" s="51"/>
      <c r="X819" s="51"/>
      <c r="Z819" s="51"/>
      <c r="AA819" s="51"/>
      <c r="AC819" s="51"/>
      <c r="AD819" s="51"/>
      <c r="AI819" s="52"/>
      <c r="AJ819" s="52"/>
      <c r="AK819" s="53"/>
      <c r="AL819" s="53"/>
      <c r="AM819" s="53"/>
      <c r="AN819" s="53"/>
      <c r="AO819" s="53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</row>
    <row r="820" spans="1:60" s="11" customFormat="1">
      <c r="A820" s="6"/>
      <c r="B820" s="6"/>
      <c r="C820" s="7"/>
      <c r="D820" s="32"/>
      <c r="E820" s="32"/>
      <c r="F820" s="32"/>
      <c r="G820" s="32"/>
      <c r="H820" s="32"/>
      <c r="I820" s="32"/>
      <c r="J820" s="32"/>
      <c r="K820" s="9"/>
      <c r="L820" s="9"/>
      <c r="M820" s="9"/>
      <c r="N820" s="9"/>
      <c r="O820" s="9"/>
      <c r="P820" s="9"/>
      <c r="Q820" s="9"/>
      <c r="R820" s="56"/>
      <c r="S820" s="56"/>
      <c r="U820" s="9"/>
    </row>
    <row r="821" spans="1:60" s="11" customFormat="1">
      <c r="A821" s="26">
        <v>117</v>
      </c>
      <c r="B821" s="31">
        <v>43802</v>
      </c>
      <c r="C821" s="26" t="s">
        <v>0</v>
      </c>
      <c r="D821" s="32">
        <v>1.0711039E-3</v>
      </c>
      <c r="E821" s="32">
        <v>8.9624470000000001E-3</v>
      </c>
      <c r="F821" s="32">
        <v>7.7991233999999995E-4</v>
      </c>
      <c r="G821" s="32">
        <v>1.5229568000000001E-4</v>
      </c>
      <c r="H821" s="32"/>
      <c r="I821" s="66"/>
      <c r="J821" s="66"/>
      <c r="K821" s="9"/>
      <c r="L821" s="9"/>
      <c r="M821" s="9"/>
      <c r="N821" s="10"/>
      <c r="O821" s="9"/>
      <c r="P821" s="9"/>
      <c r="Q821" s="9"/>
      <c r="R821" s="64"/>
      <c r="S821" s="65"/>
      <c r="U821" s="9"/>
    </row>
    <row r="822" spans="1:60" s="11" customFormat="1">
      <c r="A822" s="26">
        <v>117</v>
      </c>
      <c r="B822" s="26"/>
      <c r="C822" s="7" t="s">
        <v>1</v>
      </c>
      <c r="D822" s="32">
        <v>3.9581466000000001</v>
      </c>
      <c r="E822" s="32">
        <v>34.820151000000003</v>
      </c>
      <c r="F822" s="32">
        <v>19.464794999999999</v>
      </c>
      <c r="G822" s="32">
        <v>4.3485668999999998</v>
      </c>
      <c r="H822" s="32"/>
      <c r="I822" s="32">
        <v>0.22340683</v>
      </c>
      <c r="J822" s="32">
        <v>8.7970881999999992</v>
      </c>
      <c r="K822" s="38"/>
      <c r="L822" s="39">
        <f>LN(I822)</f>
        <v>-1.4987608198510858</v>
      </c>
      <c r="M822" s="39">
        <f>LN(J822)</f>
        <v>2.1744207803655526</v>
      </c>
      <c r="N822" s="10"/>
      <c r="O822" s="40">
        <f t="array" ref="O822:P823">LINEST(L822:L826,M822:M826,TRUE,TRUE)</f>
        <v>0.4995250247782429</v>
      </c>
      <c r="P822" s="40">
        <v>-2.584939966663113</v>
      </c>
      <c r="Q822" s="9"/>
      <c r="R822" s="41">
        <f>EXP(P822)*$R$4^O822</f>
        <v>0.21803305523932739</v>
      </c>
      <c r="S822" s="41">
        <f>R822*SQRT(P823^2+(LN($R$4))^2*O823^2+(O822/$R$4)^2*$S$4^2-2*LN($R$4)*AVERAGE(M822:M826)*O823^2)</f>
        <v>3.0782534223734265E-5</v>
      </c>
      <c r="U822" s="9"/>
      <c r="AL822" s="42"/>
      <c r="AM822" s="43"/>
      <c r="AN822" s="43"/>
      <c r="AO822" s="43"/>
      <c r="AQ822" s="44"/>
      <c r="AR822" s="45"/>
      <c r="AS822" s="45"/>
      <c r="AT822" s="45"/>
      <c r="AU822" s="45"/>
      <c r="AV822" s="45"/>
      <c r="AW822" s="45"/>
      <c r="AX822" s="45"/>
      <c r="AY822" s="45"/>
      <c r="AZ822" s="45"/>
    </row>
    <row r="823" spans="1:60" s="11" customFormat="1">
      <c r="A823" s="26">
        <v>117</v>
      </c>
      <c r="B823" s="26"/>
      <c r="C823" s="7" t="s">
        <v>2</v>
      </c>
      <c r="D823" s="32">
        <v>3.6590862999999998</v>
      </c>
      <c r="E823" s="32">
        <v>32.138159999999999</v>
      </c>
      <c r="F823" s="32">
        <v>18.777393</v>
      </c>
      <c r="G823" s="32">
        <v>4.1916156999999998</v>
      </c>
      <c r="H823" s="32"/>
      <c r="I823" s="32">
        <v>0.22322675</v>
      </c>
      <c r="J823" s="32">
        <v>8.7831150999999998</v>
      </c>
      <c r="K823" s="38"/>
      <c r="L823" s="39">
        <f t="shared" ref="L823:L826" si="231">LN(I823)</f>
        <v>-1.4995672079858886</v>
      </c>
      <c r="M823" s="39">
        <f t="shared" ref="M823:M826" si="232">LN(J823)</f>
        <v>2.1728311397107771</v>
      </c>
      <c r="N823" s="10"/>
      <c r="O823" s="40">
        <v>2.2661446386816344E-3</v>
      </c>
      <c r="P823" s="40">
        <v>4.9196274919218247E-3</v>
      </c>
      <c r="Q823" s="9"/>
      <c r="R823" s="56"/>
      <c r="S823" s="56"/>
      <c r="U823" s="9"/>
      <c r="W823" s="43"/>
      <c r="Z823" s="43"/>
      <c r="AC823" s="43"/>
    </row>
    <row r="824" spans="1:60" s="11" customFormat="1">
      <c r="A824" s="26">
        <v>117</v>
      </c>
      <c r="B824" s="26"/>
      <c r="C824" s="7" t="s">
        <v>3</v>
      </c>
      <c r="D824" s="32">
        <v>3.2528985000000001</v>
      </c>
      <c r="E824" s="32">
        <v>28.525074</v>
      </c>
      <c r="F824" s="32">
        <v>17.063296000000001</v>
      </c>
      <c r="G824" s="32">
        <v>3.8060027000000001</v>
      </c>
      <c r="H824" s="32"/>
      <c r="I824" s="32">
        <v>0.22305205</v>
      </c>
      <c r="J824" s="32">
        <v>8.7691263999999993</v>
      </c>
      <c r="K824" s="38"/>
      <c r="L824" s="39">
        <f t="shared" si="231"/>
        <v>-1.5003501266856956</v>
      </c>
      <c r="M824" s="39">
        <f t="shared" si="232"/>
        <v>2.1712371891077464</v>
      </c>
      <c r="N824" s="10"/>
      <c r="O824" s="47">
        <f>ABS(O823/O822)</f>
        <v>4.536598821425728E-3</v>
      </c>
      <c r="P824" s="47">
        <f>ABS(P823/P822)</f>
        <v>1.9031882965825891E-3</v>
      </c>
      <c r="Q824" s="9"/>
      <c r="R824" s="56"/>
      <c r="S824" s="56"/>
      <c r="U824" s="9"/>
      <c r="W824" s="48"/>
      <c r="X824" s="48"/>
      <c r="Z824" s="48"/>
      <c r="AA824" s="48"/>
      <c r="AC824" s="48"/>
      <c r="AD824" s="48"/>
      <c r="AK824" s="48"/>
      <c r="AL824" s="48"/>
      <c r="AP824" s="49"/>
      <c r="AY824" s="43"/>
      <c r="AZ824" s="43"/>
    </row>
    <row r="825" spans="1:60" s="11" customFormat="1">
      <c r="A825" s="26">
        <v>117</v>
      </c>
      <c r="B825" s="26"/>
      <c r="C825" s="7" t="s">
        <v>4</v>
      </c>
      <c r="D825" s="32">
        <v>2.7386368999999999</v>
      </c>
      <c r="E825" s="32">
        <v>23.967828999999998</v>
      </c>
      <c r="F825" s="32">
        <v>14.650297</v>
      </c>
      <c r="G825" s="32">
        <v>3.264589</v>
      </c>
      <c r="H825" s="32"/>
      <c r="I825" s="32">
        <v>0.22283426000000001</v>
      </c>
      <c r="J825" s="32">
        <v>8.7517335000000003</v>
      </c>
      <c r="K825" s="38"/>
      <c r="L825" s="39">
        <f t="shared" si="231"/>
        <v>-1.5013270125529465</v>
      </c>
      <c r="M825" s="39">
        <f t="shared" si="232"/>
        <v>2.169251795033194</v>
      </c>
      <c r="N825" s="10"/>
      <c r="O825" s="50"/>
      <c r="P825" s="50"/>
      <c r="Q825" s="9"/>
      <c r="R825" s="56"/>
      <c r="S825" s="56"/>
      <c r="U825" s="9"/>
      <c r="W825" s="51"/>
      <c r="X825" s="51"/>
      <c r="Z825" s="51"/>
      <c r="AA825" s="51"/>
      <c r="AC825" s="51"/>
      <c r="AD825" s="51"/>
      <c r="AI825" s="52"/>
      <c r="AJ825" s="52"/>
      <c r="AK825" s="53"/>
      <c r="AL825" s="53"/>
      <c r="AM825" s="53"/>
      <c r="AN825" s="53"/>
      <c r="AO825" s="53"/>
    </row>
    <row r="826" spans="1:60" s="11" customFormat="1">
      <c r="A826" s="26">
        <v>117</v>
      </c>
      <c r="B826" s="26"/>
      <c r="C826" s="7" t="s">
        <v>5</v>
      </c>
      <c r="D826" s="32">
        <v>2.2278688</v>
      </c>
      <c r="E826" s="32">
        <v>19.451369</v>
      </c>
      <c r="F826" s="32">
        <v>12.135083</v>
      </c>
      <c r="G826" s="32">
        <v>2.7008242999999998</v>
      </c>
      <c r="H826" s="32"/>
      <c r="I826" s="32">
        <v>0.22256308</v>
      </c>
      <c r="J826" s="32">
        <v>8.7309164999999993</v>
      </c>
      <c r="K826" s="54"/>
      <c r="L826" s="39">
        <f t="shared" si="231"/>
        <v>-1.5025447119379884</v>
      </c>
      <c r="M826" s="39">
        <f t="shared" si="232"/>
        <v>2.1668703471590698</v>
      </c>
      <c r="N826" s="10"/>
      <c r="Q826" s="9"/>
      <c r="R826" s="56"/>
      <c r="S826" s="56"/>
      <c r="U826" s="9"/>
      <c r="W826" s="51"/>
      <c r="X826" s="51"/>
      <c r="Z826" s="51"/>
      <c r="AA826" s="51"/>
      <c r="AC826" s="51"/>
      <c r="AD826" s="51"/>
      <c r="AI826" s="52"/>
      <c r="AJ826" s="52"/>
      <c r="AK826" s="53"/>
      <c r="AL826" s="53"/>
      <c r="AM826" s="53"/>
      <c r="AN826" s="53"/>
      <c r="AO826" s="53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</row>
    <row r="827" spans="1:60" s="11" customFormat="1">
      <c r="A827" s="6"/>
      <c r="B827" s="6"/>
      <c r="C827" s="7"/>
      <c r="D827" s="32"/>
      <c r="E827" s="32"/>
      <c r="F827" s="32"/>
      <c r="G827" s="32"/>
      <c r="H827" s="32"/>
      <c r="I827" s="32"/>
      <c r="J827" s="32"/>
      <c r="K827" s="9"/>
      <c r="L827" s="9"/>
      <c r="M827" s="9"/>
      <c r="N827" s="9"/>
      <c r="O827" s="9"/>
      <c r="P827" s="9"/>
      <c r="Q827" s="9"/>
      <c r="R827" s="56"/>
      <c r="S827" s="56"/>
      <c r="U827" s="9"/>
    </row>
    <row r="828" spans="1:60" s="11" customFormat="1">
      <c r="A828" s="26">
        <v>118</v>
      </c>
      <c r="B828" s="31">
        <v>43802</v>
      </c>
      <c r="C828" s="26" t="s">
        <v>0</v>
      </c>
      <c r="D828" s="32">
        <v>1.0711039E-3</v>
      </c>
      <c r="E828" s="32">
        <v>8.9624470000000001E-3</v>
      </c>
      <c r="F828" s="32">
        <v>7.7991233999999995E-4</v>
      </c>
      <c r="G828" s="32">
        <v>1.5229568000000001E-4</v>
      </c>
      <c r="H828" s="32"/>
      <c r="I828" s="66"/>
      <c r="J828" s="66"/>
      <c r="K828" s="9"/>
      <c r="L828" s="9"/>
      <c r="M828" s="9"/>
      <c r="N828" s="10"/>
      <c r="O828" s="9"/>
      <c r="P828" s="9"/>
      <c r="Q828" s="9"/>
      <c r="R828" s="64"/>
      <c r="S828" s="65"/>
      <c r="U828" s="9"/>
    </row>
    <row r="829" spans="1:60" s="11" customFormat="1">
      <c r="A829" s="26">
        <v>118</v>
      </c>
      <c r="B829" s="26"/>
      <c r="C829" s="7" t="s">
        <v>1</v>
      </c>
      <c r="D829" s="32">
        <v>3.9443986999999998</v>
      </c>
      <c r="E829" s="32">
        <v>34.700006000000002</v>
      </c>
      <c r="F829" s="32">
        <v>19.396946</v>
      </c>
      <c r="G829" s="32">
        <v>4.3334428999999997</v>
      </c>
      <c r="H829" s="32"/>
      <c r="I829" s="32">
        <v>0.22340856000000001</v>
      </c>
      <c r="J829" s="32">
        <v>8.7972900000000003</v>
      </c>
      <c r="K829" s="38"/>
      <c r="L829" s="39">
        <f>LN(I829)</f>
        <v>-1.4987530761607888</v>
      </c>
      <c r="M829" s="39">
        <f>LN(J829)</f>
        <v>2.1744437195109678</v>
      </c>
      <c r="N829" s="10"/>
      <c r="O829" s="40">
        <f t="array" ref="O829:P830">LINEST(L829:L833,M829:M833,TRUE,TRUE)</f>
        <v>0.4994545948635124</v>
      </c>
      <c r="P829" s="40">
        <v>-2.5847969378048368</v>
      </c>
      <c r="Q829" s="9"/>
      <c r="R829" s="41">
        <f>EXP(P829)*$R$4^O829</f>
        <v>0.21803159818470882</v>
      </c>
      <c r="S829" s="41">
        <f>R829*SQRT(P830^2+(LN($R$4))^2*O830^2+(O829/$R$4)^2*$S$4^2-2*LN($R$4)*AVERAGE(M829:M833)*O830^2)</f>
        <v>2.5798314082117386E-5</v>
      </c>
      <c r="U829" s="9"/>
      <c r="AL829" s="42"/>
      <c r="AM829" s="43"/>
      <c r="AN829" s="43"/>
      <c r="AO829" s="43"/>
      <c r="AQ829" s="44"/>
      <c r="AR829" s="45"/>
      <c r="AS829" s="45"/>
      <c r="AT829" s="45"/>
      <c r="AU829" s="45"/>
      <c r="AV829" s="45"/>
      <c r="AW829" s="45"/>
      <c r="AX829" s="45"/>
      <c r="AY829" s="45"/>
      <c r="AZ829" s="45"/>
    </row>
    <row r="830" spans="1:60" s="11" customFormat="1">
      <c r="A830" s="26">
        <v>118</v>
      </c>
      <c r="B830" s="26"/>
      <c r="C830" s="7" t="s">
        <v>2</v>
      </c>
      <c r="D830" s="32">
        <v>3.6193635</v>
      </c>
      <c r="E830" s="32">
        <v>31.788463</v>
      </c>
      <c r="F830" s="32">
        <v>18.589516</v>
      </c>
      <c r="G830" s="32">
        <v>4.1495777</v>
      </c>
      <c r="H830" s="32"/>
      <c r="I830" s="32">
        <v>0.22322143999999999</v>
      </c>
      <c r="J830" s="32">
        <v>8.7828908000000006</v>
      </c>
      <c r="K830" s="38"/>
      <c r="L830" s="39">
        <f t="shared" ref="L830:L833" si="233">LN(I830)</f>
        <v>-1.4995909957405225</v>
      </c>
      <c r="M830" s="39">
        <f t="shared" ref="M830:M833" si="234">LN(J830)</f>
        <v>2.1728056017482729</v>
      </c>
      <c r="N830" s="10"/>
      <c r="O830" s="40">
        <v>1.4988364018511016E-3</v>
      </c>
      <c r="P830" s="40">
        <v>3.2538867592968469E-3</v>
      </c>
      <c r="Q830" s="9"/>
      <c r="R830" s="56"/>
      <c r="S830" s="56"/>
      <c r="U830" s="9"/>
      <c r="W830" s="43"/>
      <c r="Z830" s="43"/>
      <c r="AC830" s="43"/>
    </row>
    <row r="831" spans="1:60" s="11" customFormat="1">
      <c r="A831" s="26">
        <v>118</v>
      </c>
      <c r="B831" s="26"/>
      <c r="C831" s="7" t="s">
        <v>3</v>
      </c>
      <c r="D831" s="32">
        <v>3.2202381999999998</v>
      </c>
      <c r="E831" s="32">
        <v>28.242266000000001</v>
      </c>
      <c r="F831" s="32">
        <v>16.876840000000001</v>
      </c>
      <c r="G831" s="32">
        <v>3.7646036999999999</v>
      </c>
      <c r="H831" s="32"/>
      <c r="I831" s="32">
        <v>0.22306335999999999</v>
      </c>
      <c r="J831" s="32">
        <v>8.7702439999999999</v>
      </c>
      <c r="K831" s="38"/>
      <c r="L831" s="39">
        <f t="shared" si="233"/>
        <v>-1.5002994223175035</v>
      </c>
      <c r="M831" s="39">
        <f t="shared" si="234"/>
        <v>2.1713646281179302</v>
      </c>
      <c r="N831" s="10"/>
      <c r="O831" s="47">
        <f>ABS(O830/O829)</f>
        <v>3.0009462667185864E-3</v>
      </c>
      <c r="P831" s="47">
        <f>ABS(P830/P829)</f>
        <v>1.2588558550600268E-3</v>
      </c>
      <c r="Q831" s="9"/>
      <c r="R831" s="56"/>
      <c r="S831" s="56"/>
      <c r="U831" s="9"/>
      <c r="W831" s="48"/>
      <c r="X831" s="48"/>
      <c r="Z831" s="48"/>
      <c r="AA831" s="48"/>
      <c r="AC831" s="48"/>
      <c r="AD831" s="48"/>
      <c r="AK831" s="48"/>
      <c r="AL831" s="48"/>
      <c r="AP831" s="49"/>
      <c r="AY831" s="43"/>
      <c r="AZ831" s="43"/>
    </row>
    <row r="832" spans="1:60" s="11" customFormat="1">
      <c r="A832" s="26">
        <v>118</v>
      </c>
      <c r="B832" s="26"/>
      <c r="C832" s="7" t="s">
        <v>4</v>
      </c>
      <c r="D832" s="32">
        <v>2.7043002999999999</v>
      </c>
      <c r="E832" s="32">
        <v>23.663364999999999</v>
      </c>
      <c r="F832" s="32">
        <v>14.492578999999999</v>
      </c>
      <c r="G832" s="32">
        <v>3.2291034999999999</v>
      </c>
      <c r="H832" s="32"/>
      <c r="I832" s="32">
        <v>0.22281086</v>
      </c>
      <c r="J832" s="32">
        <v>8.7502718000000002</v>
      </c>
      <c r="K832" s="38"/>
      <c r="L832" s="39">
        <f t="shared" si="233"/>
        <v>-1.5014320288494181</v>
      </c>
      <c r="M832" s="39">
        <f t="shared" si="234"/>
        <v>2.1690847627442253</v>
      </c>
      <c r="N832" s="10"/>
      <c r="O832" s="50"/>
      <c r="P832" s="50"/>
      <c r="Q832" s="9"/>
      <c r="R832" s="56"/>
      <c r="S832" s="56"/>
      <c r="U832" s="9"/>
      <c r="W832" s="51"/>
      <c r="X832" s="51"/>
      <c r="Z832" s="51"/>
      <c r="AA832" s="51"/>
      <c r="AC832" s="51"/>
      <c r="AD832" s="51"/>
      <c r="AI832" s="52"/>
      <c r="AJ832" s="52"/>
      <c r="AK832" s="53"/>
      <c r="AL832" s="53"/>
      <c r="AM832" s="53"/>
      <c r="AN832" s="53"/>
      <c r="AO832" s="53"/>
    </row>
    <row r="833" spans="1:60" s="11" customFormat="1">
      <c r="A833" s="26">
        <v>118</v>
      </c>
      <c r="B833" s="26"/>
      <c r="C833" s="7" t="s">
        <v>5</v>
      </c>
      <c r="D833" s="32">
        <v>2.2184412</v>
      </c>
      <c r="E833" s="32">
        <v>19.371599</v>
      </c>
      <c r="F833" s="32">
        <v>12.068410999999999</v>
      </c>
      <c r="G833" s="32">
        <v>2.6861611000000001</v>
      </c>
      <c r="H833" s="32"/>
      <c r="I833" s="32">
        <v>0.22257779</v>
      </c>
      <c r="J833" s="32">
        <v>8.7320729999999998</v>
      </c>
      <c r="K833" s="54"/>
      <c r="L833" s="39">
        <f t="shared" si="233"/>
        <v>-1.5024786205004379</v>
      </c>
      <c r="M833" s="39">
        <f t="shared" si="234"/>
        <v>2.1670027987077227</v>
      </c>
      <c r="N833" s="10"/>
      <c r="Q833" s="9"/>
      <c r="R833" s="56"/>
      <c r="S833" s="56"/>
      <c r="U833" s="9"/>
      <c r="W833" s="51"/>
      <c r="X833" s="51"/>
      <c r="Z833" s="51"/>
      <c r="AA833" s="51"/>
      <c r="AC833" s="51"/>
      <c r="AD833" s="51"/>
      <c r="AI833" s="52"/>
      <c r="AJ833" s="52"/>
      <c r="AK833" s="53"/>
      <c r="AL833" s="53"/>
      <c r="AM833" s="53"/>
      <c r="AN833" s="53"/>
      <c r="AO833" s="53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</row>
    <row r="834" spans="1:60" s="11" customFormat="1">
      <c r="A834" s="6"/>
      <c r="B834" s="6"/>
      <c r="C834" s="7"/>
      <c r="D834" s="32"/>
      <c r="E834" s="32"/>
      <c r="F834" s="32"/>
      <c r="G834" s="32"/>
      <c r="H834" s="32"/>
      <c r="I834" s="32"/>
      <c r="J834" s="32"/>
      <c r="K834" s="9"/>
      <c r="L834" s="9"/>
      <c r="M834" s="9"/>
      <c r="N834" s="9"/>
      <c r="O834" s="9"/>
      <c r="P834" s="9"/>
      <c r="Q834" s="9"/>
      <c r="R834" s="56"/>
      <c r="S834" s="56"/>
      <c r="U834" s="9"/>
    </row>
    <row r="835" spans="1:60" s="11" customFormat="1">
      <c r="A835" s="26">
        <v>119</v>
      </c>
      <c r="B835" s="31">
        <v>43802</v>
      </c>
      <c r="C835" s="26" t="s">
        <v>0</v>
      </c>
      <c r="D835" s="32">
        <v>1.0711039E-3</v>
      </c>
      <c r="E835" s="32">
        <v>8.9624470000000001E-3</v>
      </c>
      <c r="F835" s="32">
        <v>7.7991233999999995E-4</v>
      </c>
      <c r="G835" s="32">
        <v>1.5229568000000001E-4</v>
      </c>
      <c r="H835" s="32"/>
      <c r="I835" s="66"/>
      <c r="J835" s="66"/>
      <c r="K835" s="9"/>
      <c r="L835" s="9"/>
      <c r="M835" s="9"/>
      <c r="N835" s="10"/>
      <c r="O835" s="9"/>
      <c r="P835" s="9"/>
      <c r="Q835" s="9"/>
      <c r="R835" s="64"/>
      <c r="S835" s="65"/>
      <c r="U835" s="9"/>
    </row>
    <row r="836" spans="1:60" s="11" customFormat="1">
      <c r="A836" s="26">
        <v>119</v>
      </c>
      <c r="B836" s="26"/>
      <c r="C836" s="7" t="s">
        <v>1</v>
      </c>
      <c r="D836" s="32">
        <v>3.9339495000000002</v>
      </c>
      <c r="E836" s="32">
        <v>34.607919000000003</v>
      </c>
      <c r="F836" s="32">
        <v>19.363001000000001</v>
      </c>
      <c r="G836" s="32">
        <v>4.3259220999999997</v>
      </c>
      <c r="H836" s="32"/>
      <c r="I836" s="32">
        <v>0.22341180999999999</v>
      </c>
      <c r="J836" s="32">
        <v>8.7972476000000004</v>
      </c>
      <c r="K836" s="38"/>
      <c r="L836" s="39">
        <f>LN(I836)</f>
        <v>-1.4987385289278592</v>
      </c>
      <c r="M836" s="39">
        <f>LN(J836)</f>
        <v>2.1744388998332971</v>
      </c>
      <c r="N836" s="10"/>
      <c r="O836" s="40">
        <f t="array" ref="O836:P837">LINEST(L836:L840,M836:M840,TRUE,TRUE)</f>
        <v>0.50046204172395603</v>
      </c>
      <c r="P836" s="40">
        <v>-2.5869823243700969</v>
      </c>
      <c r="Q836" s="9"/>
      <c r="R836" s="41">
        <f>EXP(P836)*$R$4^O836</f>
        <v>0.2180220322847424</v>
      </c>
      <c r="S836" s="41">
        <f>R836*SQRT(P837^2+(LN($R$4))^2*O837^2+(O836/$R$4)^2*$S$4^2-2*LN($R$4)*AVERAGE(M836:M840)*O837^2)</f>
        <v>4.1058033082463979E-5</v>
      </c>
      <c r="U836" s="9"/>
      <c r="AL836" s="42"/>
      <c r="AM836" s="43"/>
      <c r="AN836" s="43"/>
      <c r="AO836" s="43"/>
      <c r="AQ836" s="44"/>
      <c r="AR836" s="45"/>
      <c r="AS836" s="45"/>
      <c r="AT836" s="45"/>
      <c r="AU836" s="45"/>
      <c r="AV836" s="45"/>
      <c r="AW836" s="45"/>
      <c r="AX836" s="45"/>
      <c r="AY836" s="45"/>
      <c r="AZ836" s="45"/>
    </row>
    <row r="837" spans="1:60" s="11" customFormat="1">
      <c r="A837" s="26">
        <v>119</v>
      </c>
      <c r="B837" s="26"/>
      <c r="C837" s="7" t="s">
        <v>2</v>
      </c>
      <c r="D837" s="32">
        <v>3.6039224999999999</v>
      </c>
      <c r="E837" s="32">
        <v>31.652353000000002</v>
      </c>
      <c r="F837" s="32">
        <v>18.520769999999999</v>
      </c>
      <c r="G837" s="32">
        <v>4.1341628999999998</v>
      </c>
      <c r="H837" s="32"/>
      <c r="I837" s="32">
        <v>0.22321768</v>
      </c>
      <c r="J837" s="32">
        <v>8.7827534000000007</v>
      </c>
      <c r="K837" s="38"/>
      <c r="L837" s="39">
        <f t="shared" ref="L837:L840" si="235">LN(I837)</f>
        <v>-1.4996078401425099</v>
      </c>
      <c r="M837" s="39">
        <f t="shared" ref="M837:M840" si="236">LN(J837)</f>
        <v>2.1727899575739471</v>
      </c>
      <c r="N837" s="10"/>
      <c r="O837" s="40">
        <v>3.5585164158900054E-3</v>
      </c>
      <c r="P837" s="40">
        <v>7.7253910786907803E-3</v>
      </c>
      <c r="Q837" s="9"/>
      <c r="R837" s="56"/>
      <c r="S837" s="56"/>
      <c r="U837" s="9"/>
      <c r="W837" s="43"/>
      <c r="Z837" s="43"/>
      <c r="AC837" s="43"/>
    </row>
    <row r="838" spans="1:60" s="11" customFormat="1">
      <c r="A838" s="26">
        <v>119</v>
      </c>
      <c r="B838" s="26"/>
      <c r="C838" s="7" t="s">
        <v>3</v>
      </c>
      <c r="D838" s="32">
        <v>3.2363941999999999</v>
      </c>
      <c r="E838" s="32">
        <v>28.385991000000001</v>
      </c>
      <c r="F838" s="32">
        <v>16.953116999999999</v>
      </c>
      <c r="G838" s="32">
        <v>3.7817335000000001</v>
      </c>
      <c r="H838" s="32"/>
      <c r="I838" s="32">
        <v>0.22307015999999999</v>
      </c>
      <c r="J838" s="32">
        <v>8.7708721999999995</v>
      </c>
      <c r="K838" s="38"/>
      <c r="L838" s="39">
        <f t="shared" si="235"/>
        <v>-1.5002689381700647</v>
      </c>
      <c r="M838" s="39">
        <f t="shared" si="236"/>
        <v>2.1714362541185914</v>
      </c>
      <c r="N838" s="10"/>
      <c r="O838" s="47">
        <f>ABS(O837/O836)</f>
        <v>7.110462171380433E-3</v>
      </c>
      <c r="P838" s="47">
        <f>ABS(P837/P836)</f>
        <v>2.9862558417641421E-3</v>
      </c>
      <c r="Q838" s="9"/>
      <c r="R838" s="56"/>
      <c r="S838" s="56"/>
      <c r="U838" s="9"/>
      <c r="W838" s="48"/>
      <c r="X838" s="48"/>
      <c r="Z838" s="48"/>
      <c r="AA838" s="48"/>
      <c r="AC838" s="48"/>
      <c r="AD838" s="48"/>
      <c r="AK838" s="48"/>
      <c r="AL838" s="48"/>
      <c r="AP838" s="49"/>
      <c r="AY838" s="43"/>
      <c r="AZ838" s="43"/>
    </row>
    <row r="839" spans="1:60" s="11" customFormat="1">
      <c r="A839" s="26">
        <v>119</v>
      </c>
      <c r="B839" s="26"/>
      <c r="C839" s="7" t="s">
        <v>4</v>
      </c>
      <c r="D839" s="32">
        <v>2.6828417999999998</v>
      </c>
      <c r="E839" s="32">
        <v>23.473323000000001</v>
      </c>
      <c r="F839" s="32">
        <v>14.389476</v>
      </c>
      <c r="G839" s="32">
        <v>3.2060086000000001</v>
      </c>
      <c r="H839" s="32"/>
      <c r="I839" s="32">
        <v>0.22280225000000001</v>
      </c>
      <c r="J839" s="32">
        <v>8.7494224000000003</v>
      </c>
      <c r="K839" s="38"/>
      <c r="L839" s="39">
        <f t="shared" si="235"/>
        <v>-1.5014706722367326</v>
      </c>
      <c r="M839" s="39">
        <f t="shared" si="236"/>
        <v>2.1689876867621014</v>
      </c>
      <c r="N839" s="10"/>
      <c r="O839" s="50"/>
      <c r="P839" s="50"/>
      <c r="Q839" s="9"/>
      <c r="R839" s="56"/>
      <c r="S839" s="56"/>
      <c r="U839" s="9"/>
      <c r="W839" s="51"/>
      <c r="X839" s="51"/>
      <c r="Z839" s="51"/>
      <c r="AA839" s="51"/>
      <c r="AC839" s="51"/>
      <c r="AD839" s="51"/>
      <c r="AI839" s="52"/>
      <c r="AJ839" s="52"/>
      <c r="AK839" s="53"/>
      <c r="AL839" s="53"/>
      <c r="AM839" s="53"/>
      <c r="AN839" s="53"/>
      <c r="AO839" s="53"/>
    </row>
    <row r="840" spans="1:60" s="11" customFormat="1">
      <c r="A840" s="26">
        <v>119</v>
      </c>
      <c r="B840" s="26"/>
      <c r="C840" s="7" t="s">
        <v>5</v>
      </c>
      <c r="D840" s="32">
        <v>2.2378361999999998</v>
      </c>
      <c r="E840" s="32">
        <v>19.543464</v>
      </c>
      <c r="F840" s="32">
        <v>12.166397999999999</v>
      </c>
      <c r="G840" s="32">
        <v>2.7081336</v>
      </c>
      <c r="H840" s="32"/>
      <c r="I840" s="32">
        <v>0.22259123</v>
      </c>
      <c r="J840" s="32">
        <v>8.7331950000000003</v>
      </c>
      <c r="K840" s="54"/>
      <c r="L840" s="39">
        <f t="shared" si="235"/>
        <v>-1.5024182389401755</v>
      </c>
      <c r="M840" s="39">
        <f t="shared" si="236"/>
        <v>2.1671312822788358</v>
      </c>
      <c r="N840" s="10"/>
      <c r="Q840" s="9"/>
      <c r="R840" s="56"/>
      <c r="S840" s="56"/>
      <c r="U840" s="9"/>
      <c r="W840" s="51"/>
      <c r="X840" s="51"/>
      <c r="Z840" s="51"/>
      <c r="AA840" s="51"/>
      <c r="AC840" s="51"/>
      <c r="AD840" s="51"/>
      <c r="AI840" s="52"/>
      <c r="AJ840" s="52"/>
      <c r="AK840" s="53"/>
      <c r="AL840" s="53"/>
      <c r="AM840" s="53"/>
      <c r="AN840" s="53"/>
      <c r="AO840" s="53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</row>
    <row r="841" spans="1:60" s="11" customFormat="1">
      <c r="A841" s="6"/>
      <c r="B841" s="6"/>
      <c r="C841" s="7"/>
      <c r="D841" s="32"/>
      <c r="E841" s="32"/>
      <c r="F841" s="32"/>
      <c r="G841" s="32"/>
      <c r="H841" s="32"/>
      <c r="I841" s="32"/>
      <c r="J841" s="32"/>
      <c r="K841" s="9"/>
      <c r="L841" s="9"/>
      <c r="M841" s="9"/>
      <c r="N841" s="9"/>
      <c r="O841" s="9"/>
      <c r="P841" s="9"/>
      <c r="Q841" s="9"/>
      <c r="R841" s="56"/>
      <c r="S841" s="56"/>
      <c r="U841" s="9"/>
    </row>
    <row r="842" spans="1:60" s="11" customFormat="1">
      <c r="A842" s="26">
        <v>120</v>
      </c>
      <c r="B842" s="31">
        <v>43802</v>
      </c>
      <c r="C842" s="26" t="s">
        <v>0</v>
      </c>
      <c r="D842" s="32">
        <v>1.0711039E-3</v>
      </c>
      <c r="E842" s="32">
        <v>8.9624470000000001E-3</v>
      </c>
      <c r="F842" s="32">
        <v>7.7991233999999995E-4</v>
      </c>
      <c r="G842" s="32">
        <v>1.5229568000000001E-4</v>
      </c>
      <c r="H842" s="32"/>
      <c r="I842" s="66"/>
      <c r="J842" s="66"/>
      <c r="K842" s="9"/>
      <c r="L842" s="9"/>
      <c r="M842" s="9"/>
      <c r="N842" s="10"/>
      <c r="O842" s="9"/>
      <c r="P842" s="9"/>
      <c r="Q842" s="9"/>
      <c r="R842" s="64"/>
      <c r="S842" s="65"/>
      <c r="U842" s="9"/>
    </row>
    <row r="843" spans="1:60" s="11" customFormat="1">
      <c r="A843" s="26">
        <v>120</v>
      </c>
      <c r="B843" s="26"/>
      <c r="C843" s="7" t="s">
        <v>1</v>
      </c>
      <c r="D843" s="32">
        <v>3.9177841</v>
      </c>
      <c r="E843" s="32">
        <v>34.465657</v>
      </c>
      <c r="F843" s="32">
        <v>19.296410000000002</v>
      </c>
      <c r="G843" s="32">
        <v>4.3109696</v>
      </c>
      <c r="H843" s="32"/>
      <c r="I843" s="32">
        <v>0.22340789999999999</v>
      </c>
      <c r="J843" s="32">
        <v>8.7972354999999993</v>
      </c>
      <c r="K843" s="38"/>
      <c r="L843" s="39">
        <f>LN(I843)</f>
        <v>-1.4987560303939431</v>
      </c>
      <c r="M843" s="39">
        <f>LN(J843)</f>
        <v>2.1744375244021539</v>
      </c>
      <c r="N843" s="10"/>
      <c r="O843" s="40">
        <f t="array" ref="O843:P844">LINEST(L843:L847,M843:M847,TRUE,TRUE)</f>
        <v>0.49781986585638094</v>
      </c>
      <c r="P843" s="40">
        <v>-2.5812382586839804</v>
      </c>
      <c r="Q843" s="9"/>
      <c r="R843" s="41">
        <f>EXP(P843)*$R$4^O843</f>
        <v>0.21804986237674159</v>
      </c>
      <c r="S843" s="41">
        <f>R843*SQRT(P844^2+(LN($R$4))^2*O844^2+(O843/$R$4)^2*$S$4^2-2*LN($R$4)*AVERAGE(M843:M847)*O844^2)</f>
        <v>2.7851052102926989E-5</v>
      </c>
      <c r="U843" s="9"/>
      <c r="AL843" s="42"/>
      <c r="AM843" s="43"/>
      <c r="AN843" s="43"/>
      <c r="AO843" s="43"/>
      <c r="AQ843" s="44"/>
      <c r="AR843" s="45"/>
      <c r="AS843" s="45"/>
      <c r="AT843" s="45"/>
      <c r="AU843" s="45"/>
      <c r="AV843" s="45"/>
      <c r="AW843" s="45"/>
      <c r="AX843" s="45"/>
      <c r="AY843" s="45"/>
      <c r="AZ843" s="45"/>
    </row>
    <row r="844" spans="1:60" s="11" customFormat="1">
      <c r="A844" s="26">
        <v>120</v>
      </c>
      <c r="B844" s="26"/>
      <c r="C844" s="7" t="s">
        <v>2</v>
      </c>
      <c r="D844" s="32">
        <v>3.6100599</v>
      </c>
      <c r="E844" s="32">
        <v>31.706651000000001</v>
      </c>
      <c r="F844" s="32">
        <v>18.548033</v>
      </c>
      <c r="G844" s="32">
        <v>4.1403366999999998</v>
      </c>
      <c r="H844" s="32"/>
      <c r="I844" s="32">
        <v>0.22322243</v>
      </c>
      <c r="J844" s="32">
        <v>8.7828617999999992</v>
      </c>
      <c r="K844" s="38"/>
      <c r="L844" s="39">
        <f t="shared" ref="L844:L847" si="237">LN(I844)</f>
        <v>-1.4995865606925063</v>
      </c>
      <c r="M844" s="39">
        <f t="shared" ref="M844:M847" si="238">LN(J844)</f>
        <v>2.1728022998686822</v>
      </c>
      <c r="N844" s="10"/>
      <c r="O844" s="40">
        <v>1.8453255243604078E-3</v>
      </c>
      <c r="P844" s="40">
        <v>4.00605618886861E-3</v>
      </c>
      <c r="Q844" s="9"/>
      <c r="R844" s="56"/>
      <c r="S844" s="56"/>
      <c r="U844" s="9"/>
      <c r="W844" s="43"/>
      <c r="Z844" s="43"/>
      <c r="AC844" s="43"/>
    </row>
    <row r="845" spans="1:60" s="11" customFormat="1">
      <c r="A845" s="26">
        <v>120</v>
      </c>
      <c r="B845" s="26"/>
      <c r="C845" s="7" t="s">
        <v>3</v>
      </c>
      <c r="D845" s="32">
        <v>3.2078313999999999</v>
      </c>
      <c r="E845" s="32">
        <v>28.133268000000001</v>
      </c>
      <c r="F845" s="32">
        <v>16.818770000000001</v>
      </c>
      <c r="G845" s="32">
        <v>3.7516921000000001</v>
      </c>
      <c r="H845" s="32"/>
      <c r="I845" s="32">
        <v>0.22306583999999999</v>
      </c>
      <c r="J845" s="32">
        <v>8.7701843000000004</v>
      </c>
      <c r="K845" s="38"/>
      <c r="L845" s="39">
        <f t="shared" si="237"/>
        <v>-1.5002883044619584</v>
      </c>
      <c r="M845" s="39">
        <f t="shared" si="238"/>
        <v>2.1713578209865445</v>
      </c>
      <c r="N845" s="10"/>
      <c r="O845" s="47">
        <f>ABS(O844/O843)</f>
        <v>3.7068137511667263E-3</v>
      </c>
      <c r="P845" s="47">
        <f>ABS(P844/P843)</f>
        <v>1.5519900866923688E-3</v>
      </c>
      <c r="Q845" s="9"/>
      <c r="R845" s="56"/>
      <c r="S845" s="56"/>
      <c r="U845" s="9"/>
      <c r="W845" s="48"/>
      <c r="X845" s="48"/>
      <c r="Z845" s="48"/>
      <c r="AA845" s="48"/>
      <c r="AC845" s="48"/>
      <c r="AD845" s="48"/>
      <c r="AK845" s="48"/>
      <c r="AL845" s="48"/>
      <c r="AP845" s="49"/>
      <c r="AY845" s="43"/>
      <c r="AZ845" s="43"/>
    </row>
    <row r="846" spans="1:60" s="11" customFormat="1">
      <c r="A846" s="26">
        <v>120</v>
      </c>
      <c r="B846" s="26"/>
      <c r="C846" s="7" t="s">
        <v>4</v>
      </c>
      <c r="D846" s="32">
        <v>2.669219</v>
      </c>
      <c r="E846" s="32">
        <v>23.354002000000001</v>
      </c>
      <c r="F846" s="32">
        <v>14.319800000000001</v>
      </c>
      <c r="G846" s="32">
        <v>3.1905017</v>
      </c>
      <c r="H846" s="32"/>
      <c r="I846" s="32">
        <v>0.22280347</v>
      </c>
      <c r="J846" s="32">
        <v>8.7493745999999994</v>
      </c>
      <c r="K846" s="38"/>
      <c r="L846" s="39">
        <f t="shared" si="237"/>
        <v>-1.5014651965440058</v>
      </c>
      <c r="M846" s="39">
        <f t="shared" si="238"/>
        <v>2.1689822235294001</v>
      </c>
      <c r="N846" s="10"/>
      <c r="O846" s="50"/>
      <c r="P846" s="50"/>
      <c r="Q846" s="9"/>
      <c r="R846" s="56"/>
      <c r="S846" s="56"/>
      <c r="U846" s="9"/>
      <c r="W846" s="51"/>
      <c r="X846" s="51"/>
      <c r="Z846" s="51"/>
      <c r="AA846" s="51"/>
      <c r="AC846" s="51"/>
      <c r="AD846" s="51"/>
      <c r="AI846" s="52"/>
      <c r="AJ846" s="52"/>
      <c r="AK846" s="53"/>
      <c r="AL846" s="53"/>
      <c r="AM846" s="53"/>
      <c r="AN846" s="53"/>
      <c r="AO846" s="53"/>
    </row>
    <row r="847" spans="1:60" s="11" customFormat="1">
      <c r="A847" s="26">
        <v>120</v>
      </c>
      <c r="B847" s="26"/>
      <c r="C847" s="7" t="s">
        <v>5</v>
      </c>
      <c r="D847" s="32">
        <v>2.2079683999999999</v>
      </c>
      <c r="E847" s="32">
        <v>19.280435000000001</v>
      </c>
      <c r="F847" s="32">
        <v>12.010342</v>
      </c>
      <c r="G847" s="32">
        <v>2.6732833</v>
      </c>
      <c r="H847" s="32"/>
      <c r="I847" s="32">
        <v>0.22258174</v>
      </c>
      <c r="J847" s="32">
        <v>8.7322035000000007</v>
      </c>
      <c r="K847" s="54"/>
      <c r="L847" s="39">
        <f t="shared" si="237"/>
        <v>-1.5024608740534502</v>
      </c>
      <c r="M847" s="39">
        <f t="shared" si="238"/>
        <v>2.1670177435008839</v>
      </c>
      <c r="N847" s="10"/>
      <c r="Q847" s="9"/>
      <c r="R847" s="56"/>
      <c r="S847" s="56"/>
      <c r="U847" s="9"/>
      <c r="W847" s="51"/>
      <c r="X847" s="51"/>
      <c r="Z847" s="51"/>
      <c r="AA847" s="51"/>
      <c r="AC847" s="51"/>
      <c r="AD847" s="51"/>
      <c r="AI847" s="52"/>
      <c r="AJ847" s="52"/>
      <c r="AK847" s="53"/>
      <c r="AL847" s="53"/>
      <c r="AM847" s="53"/>
      <c r="AN847" s="53"/>
      <c r="AO847" s="53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</row>
    <row r="848" spans="1:60" s="11" customFormat="1">
      <c r="A848" s="6"/>
      <c r="B848" s="6"/>
      <c r="C848" s="7"/>
      <c r="D848" s="32"/>
      <c r="E848" s="32"/>
      <c r="F848" s="32"/>
      <c r="G848" s="32"/>
      <c r="H848" s="32"/>
      <c r="I848" s="32"/>
      <c r="J848" s="32"/>
      <c r="K848" s="9"/>
      <c r="L848" s="9"/>
      <c r="M848" s="9"/>
      <c r="N848" s="9"/>
      <c r="O848" s="9"/>
      <c r="P848" s="9"/>
      <c r="Q848" s="9"/>
      <c r="R848" s="56"/>
      <c r="S848" s="56"/>
      <c r="U848" s="9"/>
    </row>
    <row r="849" spans="1:60" s="11" customFormat="1">
      <c r="A849" s="26">
        <v>121</v>
      </c>
      <c r="B849" s="31">
        <v>43802</v>
      </c>
      <c r="C849" s="26" t="s">
        <v>0</v>
      </c>
      <c r="D849" s="32">
        <v>1.0711039E-3</v>
      </c>
      <c r="E849" s="32">
        <v>8.9624470000000001E-3</v>
      </c>
      <c r="F849" s="32">
        <v>7.7991233999999995E-4</v>
      </c>
      <c r="G849" s="32">
        <v>1.5229568000000001E-4</v>
      </c>
      <c r="H849" s="32"/>
      <c r="I849" s="66"/>
      <c r="J849" s="66"/>
      <c r="K849" s="9"/>
      <c r="L849" s="9"/>
      <c r="M849" s="9"/>
      <c r="N849" s="10"/>
      <c r="O849" s="9"/>
      <c r="P849" s="9"/>
      <c r="Q849" s="9"/>
      <c r="R849" s="64"/>
      <c r="S849" s="65"/>
      <c r="U849" s="9"/>
    </row>
    <row r="850" spans="1:60" s="11" customFormat="1">
      <c r="A850" s="26">
        <v>121</v>
      </c>
      <c r="B850" s="26"/>
      <c r="C850" s="7" t="s">
        <v>1</v>
      </c>
      <c r="D850" s="32">
        <v>4.4307549000000002</v>
      </c>
      <c r="E850" s="32">
        <v>38.985402000000001</v>
      </c>
      <c r="F850" s="32">
        <v>21.591152999999998</v>
      </c>
      <c r="G850" s="32">
        <v>4.8240717000000002</v>
      </c>
      <c r="H850" s="32"/>
      <c r="I850" s="66">
        <v>0.22342820999999999</v>
      </c>
      <c r="J850" s="32">
        <v>8.7988201999999998</v>
      </c>
      <c r="K850" s="38"/>
      <c r="L850" s="39">
        <f>LN(I850)</f>
        <v>-1.4986651245805613</v>
      </c>
      <c r="M850" s="39">
        <f>LN(J850)</f>
        <v>2.1746176443144005</v>
      </c>
      <c r="N850" s="10"/>
      <c r="O850" s="40">
        <f t="array" ref="O850:P851">LINEST(L850:L854,M850:M854,TRUE,TRUE)</f>
        <v>0.50150363188376768</v>
      </c>
      <c r="P850" s="40">
        <v>-2.5892521234443207</v>
      </c>
      <c r="Q850" s="9"/>
      <c r="R850" s="41">
        <f>EXP(P850)*$R$4^O850</f>
        <v>0.21800988670518359</v>
      </c>
      <c r="S850" s="41">
        <f>R850*SQRT(P851^2+(LN($R$4))^2*O851^2+(O850/$R$4)^2*$S$4^2-2*LN($R$4)*AVERAGE(M850:M854)*O851^2)</f>
        <v>3.1189612223226998E-5</v>
      </c>
      <c r="U850" s="9"/>
      <c r="AL850" s="42"/>
      <c r="AM850" s="43"/>
      <c r="AN850" s="43"/>
      <c r="AO850" s="43"/>
      <c r="AQ850" s="44"/>
      <c r="AR850" s="45"/>
      <c r="AS850" s="45"/>
      <c r="AT850" s="45"/>
      <c r="AU850" s="45"/>
      <c r="AV850" s="45"/>
      <c r="AW850" s="45"/>
      <c r="AX850" s="45"/>
      <c r="AY850" s="45"/>
      <c r="AZ850" s="45"/>
    </row>
    <row r="851" spans="1:60" s="11" customFormat="1">
      <c r="A851" s="26">
        <v>121</v>
      </c>
      <c r="B851" s="26"/>
      <c r="C851" s="7" t="s">
        <v>2</v>
      </c>
      <c r="D851" s="32">
        <v>4.2208397</v>
      </c>
      <c r="E851" s="32">
        <v>37.090508999999997</v>
      </c>
      <c r="F851" s="32">
        <v>21.445195999999999</v>
      </c>
      <c r="G851" s="32">
        <v>4.7883034999999996</v>
      </c>
      <c r="H851" s="32"/>
      <c r="I851" s="66">
        <v>0.22328103999999999</v>
      </c>
      <c r="J851" s="32">
        <v>8.7874768999999997</v>
      </c>
      <c r="K851" s="38"/>
      <c r="L851" s="39">
        <f t="shared" ref="L851:L854" si="239">LN(I851)</f>
        <v>-1.4993240319361829</v>
      </c>
      <c r="M851" s="39">
        <f t="shared" ref="M851:M854" si="240">LN(J851)</f>
        <v>2.1733276283993308</v>
      </c>
      <c r="N851" s="10"/>
      <c r="O851" s="40">
        <v>2.2561474398398625E-3</v>
      </c>
      <c r="P851" s="40">
        <v>4.9006925009136542E-3</v>
      </c>
      <c r="Q851" s="9"/>
      <c r="R851" s="56"/>
      <c r="S851" s="56"/>
      <c r="U851" s="9"/>
      <c r="W851" s="43"/>
      <c r="Z851" s="43"/>
      <c r="AC851" s="43"/>
    </row>
    <row r="852" spans="1:60" s="11" customFormat="1">
      <c r="A852" s="26">
        <v>121</v>
      </c>
      <c r="B852" s="26"/>
      <c r="C852" s="7" t="s">
        <v>3</v>
      </c>
      <c r="D852" s="32">
        <v>3.9240757999999998</v>
      </c>
      <c r="E852" s="32">
        <v>34.449821999999998</v>
      </c>
      <c r="F852" s="32">
        <v>20.276329</v>
      </c>
      <c r="G852" s="32">
        <v>4.5251318999999999</v>
      </c>
      <c r="H852" s="32"/>
      <c r="I852" s="66">
        <v>0.22317319999999999</v>
      </c>
      <c r="J852" s="32">
        <v>8.7790961000000003</v>
      </c>
      <c r="K852" s="38"/>
      <c r="L852" s="39">
        <f t="shared" si="239"/>
        <v>-1.4998071273687508</v>
      </c>
      <c r="M852" s="39">
        <f t="shared" si="240"/>
        <v>2.1723734524612173</v>
      </c>
      <c r="N852" s="10"/>
      <c r="O852" s="47">
        <f>ABS(O851/O850)</f>
        <v>4.4987659039780687E-3</v>
      </c>
      <c r="P852" s="47">
        <f>ABS(P851/P850)</f>
        <v>1.8927057958321063E-3</v>
      </c>
      <c r="Q852" s="9"/>
      <c r="R852" s="56"/>
      <c r="S852" s="56"/>
      <c r="U852" s="9"/>
      <c r="W852" s="48"/>
      <c r="X852" s="48"/>
      <c r="Z852" s="48"/>
      <c r="AA852" s="48"/>
      <c r="AC852" s="48"/>
      <c r="AD852" s="48"/>
      <c r="AK852" s="48"/>
      <c r="AL852" s="48"/>
      <c r="AP852" s="49"/>
      <c r="AY852" s="43"/>
      <c r="AZ852" s="43"/>
    </row>
    <row r="853" spans="1:60" s="11" customFormat="1">
      <c r="A853" s="26">
        <v>121</v>
      </c>
      <c r="B853" s="26"/>
      <c r="C853" s="7" t="s">
        <v>4</v>
      </c>
      <c r="D853" s="32">
        <v>3.5413527999999999</v>
      </c>
      <c r="E853" s="32">
        <v>31.041679999999999</v>
      </c>
      <c r="F853" s="32">
        <v>18.648887999999999</v>
      </c>
      <c r="G853" s="32">
        <v>4.1587081000000001</v>
      </c>
      <c r="H853" s="32"/>
      <c r="I853" s="66">
        <v>0.22300035000000001</v>
      </c>
      <c r="J853" s="32">
        <v>8.7654838999999996</v>
      </c>
      <c r="K853" s="38"/>
      <c r="L853" s="39">
        <f t="shared" si="239"/>
        <v>-1.5005819380165235</v>
      </c>
      <c r="M853" s="39">
        <f t="shared" si="240"/>
        <v>2.17082172506377</v>
      </c>
      <c r="N853" s="10"/>
      <c r="O853" s="50"/>
      <c r="P853" s="50"/>
      <c r="Q853" s="9"/>
      <c r="R853" s="56"/>
      <c r="S853" s="56"/>
      <c r="U853" s="9"/>
      <c r="W853" s="51"/>
      <c r="X853" s="51"/>
      <c r="Z853" s="51"/>
      <c r="AA853" s="51"/>
      <c r="AC853" s="51"/>
      <c r="AD853" s="51"/>
      <c r="AI853" s="52"/>
      <c r="AJ853" s="52"/>
      <c r="AK853" s="53"/>
      <c r="AL853" s="53"/>
      <c r="AM853" s="53"/>
      <c r="AN853" s="53"/>
      <c r="AO853" s="53"/>
    </row>
    <row r="854" spans="1:60" s="11" customFormat="1">
      <c r="A854" s="26">
        <v>121</v>
      </c>
      <c r="B854" s="26"/>
      <c r="C854" s="7" t="s">
        <v>5</v>
      </c>
      <c r="D854" s="32">
        <v>3.1918780999999998</v>
      </c>
      <c r="E854" s="32">
        <v>27.944468000000001</v>
      </c>
      <c r="F854" s="32">
        <v>17.006170000000001</v>
      </c>
      <c r="G854" s="32">
        <v>3.7901264000000001</v>
      </c>
      <c r="H854" s="32"/>
      <c r="I854" s="66">
        <v>0.22286777999999999</v>
      </c>
      <c r="J854" s="32">
        <v>8.7548689999999993</v>
      </c>
      <c r="K854" s="54"/>
      <c r="L854" s="39">
        <f t="shared" si="239"/>
        <v>-1.5011765981637137</v>
      </c>
      <c r="M854" s="39">
        <f t="shared" si="240"/>
        <v>2.1696100027475147</v>
      </c>
      <c r="N854" s="10"/>
      <c r="Q854" s="9"/>
      <c r="R854" s="56"/>
      <c r="S854" s="56"/>
      <c r="U854" s="9"/>
      <c r="W854" s="51"/>
      <c r="X854" s="51"/>
      <c r="Z854" s="51"/>
      <c r="AA854" s="51"/>
      <c r="AC854" s="51"/>
      <c r="AD854" s="51"/>
      <c r="AI854" s="52"/>
      <c r="AJ854" s="52"/>
      <c r="AK854" s="53"/>
      <c r="AL854" s="53"/>
      <c r="AM854" s="53"/>
      <c r="AN854" s="53"/>
      <c r="AO854" s="53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</row>
    <row r="855" spans="1:60" s="11" customFormat="1">
      <c r="A855" s="6"/>
      <c r="B855" s="6"/>
      <c r="C855" s="7"/>
      <c r="D855" s="32"/>
      <c r="E855" s="32"/>
      <c r="F855" s="32"/>
      <c r="G855" s="32"/>
      <c r="H855" s="32"/>
      <c r="I855" s="32"/>
      <c r="J855" s="32"/>
      <c r="K855" s="9"/>
      <c r="L855" s="9"/>
      <c r="M855" s="9"/>
      <c r="N855" s="9"/>
      <c r="O855" s="9"/>
      <c r="P855" s="9"/>
      <c r="Q855" s="9"/>
      <c r="R855" s="56"/>
      <c r="S855" s="56"/>
      <c r="U855" s="9"/>
    </row>
    <row r="856" spans="1:60" s="11" customFormat="1">
      <c r="A856" s="26">
        <v>122</v>
      </c>
      <c r="B856" s="31">
        <v>43802</v>
      </c>
      <c r="C856" s="26" t="s">
        <v>0</v>
      </c>
      <c r="D856" s="32">
        <v>1.0711039E-3</v>
      </c>
      <c r="E856" s="32">
        <v>8.9624470000000001E-3</v>
      </c>
      <c r="F856" s="32">
        <v>7.7991233999999995E-4</v>
      </c>
      <c r="G856" s="32">
        <v>1.5229568000000001E-4</v>
      </c>
      <c r="H856" s="32"/>
      <c r="I856" s="66"/>
      <c r="J856" s="66"/>
      <c r="K856" s="9"/>
      <c r="L856" s="9"/>
      <c r="M856" s="9"/>
      <c r="N856" s="10"/>
      <c r="O856" s="9"/>
      <c r="P856" s="9"/>
      <c r="Q856" s="9"/>
      <c r="R856" s="64"/>
      <c r="S856" s="65"/>
      <c r="U856" s="9"/>
    </row>
    <row r="857" spans="1:60" s="11" customFormat="1">
      <c r="A857" s="26">
        <v>122</v>
      </c>
      <c r="B857" s="26"/>
      <c r="C857" s="7" t="s">
        <v>1</v>
      </c>
      <c r="D857" s="32">
        <v>4.4497647000000002</v>
      </c>
      <c r="E857" s="32">
        <v>39.155343999999999</v>
      </c>
      <c r="F857" s="32">
        <v>21.397551</v>
      </c>
      <c r="G857" s="32">
        <v>4.7810014000000001</v>
      </c>
      <c r="H857" s="32"/>
      <c r="I857" s="66">
        <v>0.22343692000000001</v>
      </c>
      <c r="J857" s="32">
        <v>8.7994225999999998</v>
      </c>
      <c r="K857" s="38"/>
      <c r="L857" s="39">
        <f>LN(I857)</f>
        <v>-1.4986261419013751</v>
      </c>
      <c r="M857" s="39">
        <f>LN(J857)</f>
        <v>2.1746861056951281</v>
      </c>
      <c r="N857" s="10"/>
      <c r="O857" s="40">
        <f t="array" ref="O857:P858">LINEST(L857:L861,M857:M861,TRUE,TRUE)</f>
        <v>0.50248027781228388</v>
      </c>
      <c r="P857" s="40">
        <v>-2.5913715121045322</v>
      </c>
      <c r="Q857" s="9"/>
      <c r="R857" s="41">
        <f>EXP(P857)*$R$4^O857</f>
        <v>0.21800043619001069</v>
      </c>
      <c r="S857" s="41">
        <f>R857*SQRT(P858^2+(LN($R$4))^2*O858^2+(O857/$R$4)^2*$S$4^2-2*LN($R$4)*AVERAGE(M857:M861)*O858^2)</f>
        <v>2.9964555880791542E-5</v>
      </c>
      <c r="U857" s="9"/>
      <c r="AL857" s="42"/>
      <c r="AM857" s="43"/>
      <c r="AN857" s="43"/>
      <c r="AO857" s="43"/>
      <c r="AQ857" s="44"/>
      <c r="AR857" s="45"/>
      <c r="AS857" s="45"/>
      <c r="AT857" s="45"/>
      <c r="AU857" s="45"/>
      <c r="AV857" s="45"/>
      <c r="AW857" s="45"/>
      <c r="AX857" s="45"/>
      <c r="AY857" s="45"/>
      <c r="AZ857" s="45"/>
    </row>
    <row r="858" spans="1:60" s="11" customFormat="1">
      <c r="A858" s="26">
        <v>122</v>
      </c>
      <c r="B858" s="26"/>
      <c r="C858" s="7" t="s">
        <v>2</v>
      </c>
      <c r="D858" s="32">
        <v>4.2209887000000004</v>
      </c>
      <c r="E858" s="32">
        <v>37.084791000000003</v>
      </c>
      <c r="F858" s="32">
        <v>21.477726000000001</v>
      </c>
      <c r="G858" s="32">
        <v>4.7950992000000001</v>
      </c>
      <c r="H858" s="32"/>
      <c r="I858" s="66">
        <v>0.22325923</v>
      </c>
      <c r="J858" s="32">
        <v>8.7858099999999997</v>
      </c>
      <c r="K858" s="38"/>
      <c r="L858" s="39">
        <f t="shared" ref="L858:L861" si="241">LN(I858)</f>
        <v>-1.4994217162951649</v>
      </c>
      <c r="M858" s="39">
        <f t="shared" ref="M858:M861" si="242">LN(J858)</f>
        <v>2.1731379200067593</v>
      </c>
      <c r="N858" s="10"/>
      <c r="O858" s="40">
        <v>2.0853370478628283E-3</v>
      </c>
      <c r="P858" s="40">
        <v>4.5296269955180249E-3</v>
      </c>
      <c r="Q858" s="9"/>
      <c r="R858" s="56"/>
      <c r="S858" s="56"/>
      <c r="U858" s="9"/>
      <c r="W858" s="43"/>
      <c r="Z858" s="43"/>
      <c r="AC858" s="43"/>
    </row>
    <row r="859" spans="1:60" s="11" customFormat="1">
      <c r="A859" s="26">
        <v>122</v>
      </c>
      <c r="B859" s="26"/>
      <c r="C859" s="7" t="s">
        <v>3</v>
      </c>
      <c r="D859" s="32">
        <v>3.9605451999999999</v>
      </c>
      <c r="E859" s="32">
        <v>34.768763999999997</v>
      </c>
      <c r="F859" s="32">
        <v>20.445246000000001</v>
      </c>
      <c r="G859" s="32">
        <v>4.5627820000000003</v>
      </c>
      <c r="H859" s="32"/>
      <c r="I859" s="66">
        <v>0.22317086999999999</v>
      </c>
      <c r="J859" s="32">
        <v>8.7787863999999995</v>
      </c>
      <c r="K859" s="38"/>
      <c r="L859" s="39">
        <f t="shared" si="241"/>
        <v>-1.4998175677449388</v>
      </c>
      <c r="M859" s="39">
        <f t="shared" si="242"/>
        <v>2.1723381748586896</v>
      </c>
      <c r="N859" s="10"/>
      <c r="O859" s="47">
        <f>ABS(O858/O857)</f>
        <v>4.1500873565466917E-3</v>
      </c>
      <c r="P859" s="47">
        <f>ABS(P858/P857)</f>
        <v>1.7479651120496328E-3</v>
      </c>
      <c r="Q859" s="9"/>
      <c r="R859" s="56"/>
      <c r="S859" s="56"/>
      <c r="U859" s="9"/>
      <c r="W859" s="48"/>
      <c r="X859" s="48"/>
      <c r="Z859" s="48"/>
      <c r="AA859" s="48"/>
      <c r="AC859" s="48"/>
      <c r="AD859" s="48"/>
      <c r="AK859" s="48"/>
      <c r="AL859" s="48"/>
      <c r="AP859" s="49"/>
      <c r="AY859" s="43"/>
      <c r="AZ859" s="43"/>
    </row>
    <row r="860" spans="1:60" s="11" customFormat="1">
      <c r="A860" s="26">
        <v>122</v>
      </c>
      <c r="B860" s="26"/>
      <c r="C860" s="7" t="s">
        <v>4</v>
      </c>
      <c r="D860" s="32">
        <v>3.6216290999999998</v>
      </c>
      <c r="E860" s="32">
        <v>31.746662000000001</v>
      </c>
      <c r="F860" s="32">
        <v>19.037413000000001</v>
      </c>
      <c r="G860" s="32">
        <v>4.2454539000000002</v>
      </c>
      <c r="H860" s="32"/>
      <c r="I860" s="66">
        <v>0.22300587999999999</v>
      </c>
      <c r="J860" s="32">
        <v>8.7658527999999993</v>
      </c>
      <c r="K860" s="38"/>
      <c r="L860" s="39">
        <f t="shared" si="241"/>
        <v>-1.500557140156636</v>
      </c>
      <c r="M860" s="39">
        <f t="shared" si="242"/>
        <v>2.1708638097041333</v>
      </c>
      <c r="N860" s="10"/>
      <c r="O860" s="50"/>
      <c r="P860" s="50"/>
      <c r="Q860" s="9"/>
      <c r="R860" s="56"/>
      <c r="S860" s="56"/>
      <c r="U860" s="9"/>
      <c r="W860" s="51"/>
      <c r="X860" s="51"/>
      <c r="Z860" s="51"/>
      <c r="AA860" s="51"/>
      <c r="AC860" s="51"/>
      <c r="AD860" s="51"/>
      <c r="AI860" s="52"/>
      <c r="AJ860" s="52"/>
      <c r="AK860" s="53"/>
      <c r="AL860" s="53"/>
      <c r="AM860" s="53"/>
      <c r="AN860" s="53"/>
      <c r="AO860" s="53"/>
    </row>
    <row r="861" spans="1:60" s="11" customFormat="1">
      <c r="A861" s="26">
        <v>122</v>
      </c>
      <c r="B861" s="26"/>
      <c r="C861" s="7" t="s">
        <v>5</v>
      </c>
      <c r="D861" s="32">
        <v>3.2518465999999999</v>
      </c>
      <c r="E861" s="32">
        <v>28.470047000000001</v>
      </c>
      <c r="F861" s="32">
        <v>17.310842000000001</v>
      </c>
      <c r="G861" s="32">
        <v>3.8580551999999999</v>
      </c>
      <c r="H861" s="32"/>
      <c r="I861" s="66">
        <v>0.22286930999999999</v>
      </c>
      <c r="J861" s="32">
        <v>8.7550407999999997</v>
      </c>
      <c r="K861" s="54"/>
      <c r="L861" s="39">
        <f t="shared" si="241"/>
        <v>-1.5011697331303373</v>
      </c>
      <c r="M861" s="39">
        <f t="shared" si="242"/>
        <v>2.1696296259211314</v>
      </c>
      <c r="N861" s="10"/>
      <c r="Q861" s="9"/>
      <c r="R861" s="56"/>
      <c r="S861" s="56"/>
      <c r="U861" s="9"/>
      <c r="W861" s="51"/>
      <c r="X861" s="51"/>
      <c r="Z861" s="51"/>
      <c r="AA861" s="51"/>
      <c r="AC861" s="51"/>
      <c r="AD861" s="51"/>
      <c r="AI861" s="52"/>
      <c r="AJ861" s="52"/>
      <c r="AK861" s="53"/>
      <c r="AL861" s="53"/>
      <c r="AM861" s="53"/>
      <c r="AN861" s="53"/>
      <c r="AO861" s="53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</row>
    <row r="862" spans="1:60" s="11" customFormat="1">
      <c r="A862" s="6"/>
      <c r="B862" s="6"/>
      <c r="C862" s="7"/>
      <c r="D862" s="32"/>
      <c r="E862" s="32"/>
      <c r="F862" s="32"/>
      <c r="G862" s="32"/>
      <c r="H862" s="32"/>
      <c r="I862" s="32"/>
      <c r="J862" s="32"/>
      <c r="K862" s="9"/>
      <c r="L862" s="9"/>
      <c r="M862" s="9"/>
      <c r="N862" s="9"/>
      <c r="O862" s="9"/>
      <c r="P862" s="9"/>
      <c r="Q862" s="9"/>
      <c r="R862" s="56"/>
      <c r="S862" s="56"/>
      <c r="U862" s="9"/>
    </row>
    <row r="863" spans="1:60" s="11" customFormat="1">
      <c r="A863" s="26">
        <v>123</v>
      </c>
      <c r="B863" s="31">
        <v>43802</v>
      </c>
      <c r="C863" s="26" t="s">
        <v>0</v>
      </c>
      <c r="D863" s="32">
        <v>1.0711039E-3</v>
      </c>
      <c r="E863" s="32">
        <v>8.9624470000000001E-3</v>
      </c>
      <c r="F863" s="32">
        <v>7.7991233999999995E-4</v>
      </c>
      <c r="G863" s="32">
        <v>1.5229568000000001E-4</v>
      </c>
      <c r="H863" s="32"/>
      <c r="I863" s="66"/>
      <c r="J863" s="66"/>
      <c r="K863" s="9"/>
      <c r="L863" s="9"/>
      <c r="M863" s="9"/>
      <c r="N863" s="10"/>
      <c r="O863" s="9"/>
      <c r="P863" s="9"/>
      <c r="Q863" s="9"/>
      <c r="R863" s="64"/>
      <c r="S863" s="65"/>
      <c r="U863" s="9"/>
    </row>
    <row r="864" spans="1:60" s="11" customFormat="1">
      <c r="A864" s="26">
        <v>123</v>
      </c>
      <c r="B864" s="26"/>
      <c r="C864" s="7" t="s">
        <v>1</v>
      </c>
      <c r="D864" s="32">
        <v>4.4711017000000002</v>
      </c>
      <c r="E864" s="32">
        <v>39.341825</v>
      </c>
      <c r="F864" s="32">
        <v>21.403172000000001</v>
      </c>
      <c r="G864" s="32">
        <v>4.7821547000000004</v>
      </c>
      <c r="H864" s="32"/>
      <c r="I864" s="32">
        <v>0.22343209999999999</v>
      </c>
      <c r="J864" s="32">
        <v>8.7991373999999993</v>
      </c>
      <c r="K864" s="38"/>
      <c r="L864" s="39">
        <f>LN(I864)</f>
        <v>-1.4986477142180248</v>
      </c>
      <c r="M864" s="39">
        <f>LN(J864)</f>
        <v>2.1746536939523464</v>
      </c>
      <c r="N864" s="10"/>
      <c r="O864" s="40">
        <f t="array" ref="O864:P865">LINEST(L864:L868,M864:M868,TRUE,TRUE)</f>
        <v>0.49756837283978822</v>
      </c>
      <c r="P864" s="40">
        <v>-2.5806968726879118</v>
      </c>
      <c r="Q864" s="9"/>
      <c r="R864" s="41">
        <f>EXP(P864)*$R$4^O864</f>
        <v>0.21805134333503362</v>
      </c>
      <c r="S864" s="41">
        <f>R864*SQRT(P865^2+(LN($R$4))^2*O865^2+(O864/$R$4)^2*$S$4^2-2*LN($R$4)*AVERAGE(M864:M868)*O865^2)</f>
        <v>3.3471392916401013E-5</v>
      </c>
      <c r="U864" s="9"/>
      <c r="AL864" s="42"/>
      <c r="AM864" s="43"/>
      <c r="AN864" s="43"/>
      <c r="AO864" s="43"/>
      <c r="AQ864" s="44"/>
      <c r="AR864" s="45"/>
      <c r="AS864" s="45"/>
      <c r="AT864" s="45"/>
      <c r="AU864" s="45"/>
      <c r="AV864" s="45"/>
      <c r="AW864" s="45"/>
      <c r="AX864" s="45"/>
      <c r="AY864" s="45"/>
      <c r="AZ864" s="45"/>
    </row>
    <row r="865" spans="1:60" s="11" customFormat="1">
      <c r="A865" s="26">
        <v>123</v>
      </c>
      <c r="B865" s="26"/>
      <c r="C865" s="7" t="s">
        <v>2</v>
      </c>
      <c r="D865" s="32">
        <v>4.2691742000000001</v>
      </c>
      <c r="E865" s="32">
        <v>37.510368</v>
      </c>
      <c r="F865" s="32">
        <v>21.666062</v>
      </c>
      <c r="G865" s="32">
        <v>4.8372817000000001</v>
      </c>
      <c r="H865" s="32"/>
      <c r="I865" s="32">
        <v>0.22326546</v>
      </c>
      <c r="J865" s="32">
        <v>8.7863327000000009</v>
      </c>
      <c r="K865" s="38"/>
      <c r="L865" s="39">
        <f t="shared" ref="L865:L868" si="243">LN(I865)</f>
        <v>-1.4993938119031349</v>
      </c>
      <c r="M865" s="39">
        <f t="shared" ref="M865:M868" si="244">LN(J865)</f>
        <v>2.1731974118978825</v>
      </c>
      <c r="N865" s="10"/>
      <c r="O865" s="40">
        <v>2.5626880986192009E-3</v>
      </c>
      <c r="P865" s="40">
        <v>5.5667588098029614E-3</v>
      </c>
      <c r="Q865" s="9"/>
      <c r="R865" s="56"/>
      <c r="S865" s="56"/>
      <c r="U865" s="9"/>
      <c r="W865" s="43"/>
      <c r="Z865" s="43"/>
      <c r="AC865" s="43"/>
    </row>
    <row r="866" spans="1:60" s="11" customFormat="1">
      <c r="A866" s="26">
        <v>123</v>
      </c>
      <c r="B866" s="26"/>
      <c r="C866" s="7" t="s">
        <v>3</v>
      </c>
      <c r="D866" s="32">
        <v>4.0235601000000001</v>
      </c>
      <c r="E866" s="32">
        <v>35.327156000000002</v>
      </c>
      <c r="F866" s="32">
        <v>20.709361999999999</v>
      </c>
      <c r="G866" s="32">
        <v>4.6220749000000003</v>
      </c>
      <c r="H866" s="32"/>
      <c r="I866" s="32">
        <v>0.22318773</v>
      </c>
      <c r="J866" s="32">
        <v>8.7800764999999998</v>
      </c>
      <c r="K866" s="38"/>
      <c r="L866" s="39">
        <f t="shared" si="243"/>
        <v>-1.4997420231043379</v>
      </c>
      <c r="M866" s="39">
        <f t="shared" si="244"/>
        <v>2.1724851205931222</v>
      </c>
      <c r="N866" s="10"/>
      <c r="O866" s="47">
        <f>ABS(O865/O864)</f>
        <v>5.1504240191013097E-3</v>
      </c>
      <c r="P866" s="47">
        <f>ABS(P865/P864)</f>
        <v>2.1570758149541723E-3</v>
      </c>
      <c r="Q866" s="9"/>
      <c r="R866" s="56"/>
      <c r="S866" s="56"/>
      <c r="U866" s="9"/>
      <c r="W866" s="48"/>
      <c r="X866" s="48"/>
      <c r="Z866" s="48"/>
      <c r="AA866" s="48"/>
      <c r="AC866" s="48"/>
      <c r="AD866" s="48"/>
      <c r="AK866" s="48"/>
      <c r="AL866" s="48"/>
      <c r="AP866" s="49"/>
      <c r="AY866" s="43"/>
      <c r="AZ866" s="43"/>
    </row>
    <row r="867" spans="1:60" s="11" customFormat="1">
      <c r="A867" s="26">
        <v>123</v>
      </c>
      <c r="B867" s="26"/>
      <c r="C867" s="7" t="s">
        <v>4</v>
      </c>
      <c r="D867" s="32">
        <v>3.6533235999999998</v>
      </c>
      <c r="E867" s="32">
        <v>32.029437000000001</v>
      </c>
      <c r="F867" s="32">
        <v>19.166687</v>
      </c>
      <c r="G867" s="32">
        <v>4.2746753999999996</v>
      </c>
      <c r="H867" s="32"/>
      <c r="I867" s="32">
        <v>0.22302635000000001</v>
      </c>
      <c r="J867" s="32">
        <v>8.7672062999999998</v>
      </c>
      <c r="K867" s="38"/>
      <c r="L867" s="39">
        <f t="shared" si="243"/>
        <v>-1.5004653530675531</v>
      </c>
      <c r="M867" s="39">
        <f t="shared" si="244"/>
        <v>2.1710182037542496</v>
      </c>
      <c r="N867" s="10"/>
      <c r="O867" s="50"/>
      <c r="P867" s="50"/>
      <c r="Q867" s="9"/>
      <c r="R867" s="56"/>
      <c r="S867" s="56"/>
      <c r="U867" s="9"/>
      <c r="W867" s="51"/>
      <c r="X867" s="51"/>
      <c r="Z867" s="51"/>
      <c r="AA867" s="51"/>
      <c r="AC867" s="51"/>
      <c r="AD867" s="51"/>
      <c r="AI867" s="52"/>
      <c r="AJ867" s="52"/>
      <c r="AK867" s="53"/>
      <c r="AL867" s="53"/>
      <c r="AM867" s="53"/>
      <c r="AN867" s="53"/>
      <c r="AO867" s="53"/>
    </row>
    <row r="868" spans="1:60" s="11" customFormat="1">
      <c r="A868" s="26">
        <v>123</v>
      </c>
      <c r="B868" s="26"/>
      <c r="C868" s="7" t="s">
        <v>5</v>
      </c>
      <c r="D868" s="32">
        <v>3.2655718</v>
      </c>
      <c r="E868" s="32">
        <v>28.595461</v>
      </c>
      <c r="F868" s="32">
        <v>17.349340999999999</v>
      </c>
      <c r="G868" s="32">
        <v>3.8670518999999999</v>
      </c>
      <c r="H868" s="32"/>
      <c r="I868" s="32">
        <v>0.22289336000000001</v>
      </c>
      <c r="J868" s="32">
        <v>8.7566503999999998</v>
      </c>
      <c r="K868" s="54"/>
      <c r="L868" s="39">
        <f t="shared" si="243"/>
        <v>-1.5010618281771326</v>
      </c>
      <c r="M868" s="39">
        <f t="shared" si="244"/>
        <v>2.1698134573953332</v>
      </c>
      <c r="N868" s="10"/>
      <c r="Q868" s="9"/>
      <c r="R868" s="56"/>
      <c r="S868" s="56"/>
      <c r="U868" s="9"/>
      <c r="W868" s="51"/>
      <c r="X868" s="51"/>
      <c r="Z868" s="51"/>
      <c r="AA868" s="51"/>
      <c r="AC868" s="51"/>
      <c r="AD868" s="51"/>
      <c r="AI868" s="52"/>
      <c r="AJ868" s="52"/>
      <c r="AK868" s="53"/>
      <c r="AL868" s="53"/>
      <c r="AM868" s="53"/>
      <c r="AN868" s="53"/>
      <c r="AO868" s="53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</row>
    <row r="869" spans="1:60" s="11" customFormat="1">
      <c r="A869" s="6"/>
      <c r="B869" s="6"/>
      <c r="C869" s="7"/>
      <c r="D869" s="32"/>
      <c r="E869" s="32"/>
      <c r="F869" s="32"/>
      <c r="G869" s="32"/>
      <c r="H869" s="32"/>
      <c r="I869" s="32"/>
      <c r="J869" s="32"/>
      <c r="K869" s="9"/>
      <c r="L869" s="9"/>
      <c r="M869" s="9"/>
      <c r="N869" s="9"/>
      <c r="O869" s="9"/>
      <c r="P869" s="9"/>
      <c r="Q869" s="9"/>
      <c r="R869" s="56"/>
      <c r="S869" s="56"/>
      <c r="U869" s="9"/>
    </row>
    <row r="870" spans="1:60" s="11" customFormat="1">
      <c r="A870" s="26">
        <v>124</v>
      </c>
      <c r="B870" s="31">
        <v>43802</v>
      </c>
      <c r="C870" s="26" t="s">
        <v>0</v>
      </c>
      <c r="D870" s="32">
        <v>1.0711039E-3</v>
      </c>
      <c r="E870" s="32">
        <v>8.9624470000000001E-3</v>
      </c>
      <c r="F870" s="32">
        <v>7.7991233999999995E-4</v>
      </c>
      <c r="G870" s="32">
        <v>1.5229568000000001E-4</v>
      </c>
      <c r="H870" s="32"/>
      <c r="I870" s="66"/>
      <c r="J870" s="66"/>
      <c r="K870" s="9"/>
      <c r="L870" s="9"/>
      <c r="M870" s="9"/>
      <c r="N870" s="10"/>
      <c r="O870" s="9"/>
      <c r="P870" s="9"/>
      <c r="Q870" s="9"/>
      <c r="R870" s="64"/>
      <c r="S870" s="65"/>
      <c r="U870" s="9"/>
    </row>
    <row r="871" spans="1:60" s="11" customFormat="1">
      <c r="A871" s="26">
        <v>124</v>
      </c>
      <c r="B871" s="26"/>
      <c r="C871" s="7" t="s">
        <v>1</v>
      </c>
      <c r="D871" s="32">
        <v>4.4240791000000002</v>
      </c>
      <c r="E871" s="32">
        <v>38.929465</v>
      </c>
      <c r="F871" s="32">
        <v>21.126844999999999</v>
      </c>
      <c r="G871" s="32">
        <v>4.7205423</v>
      </c>
      <c r="H871" s="32"/>
      <c r="I871" s="32">
        <v>0.22343816999999999</v>
      </c>
      <c r="J871" s="32">
        <v>8.7994541999999996</v>
      </c>
      <c r="K871" s="38"/>
      <c r="L871" s="39">
        <f>LN(I871)</f>
        <v>-1.4986205474969074</v>
      </c>
      <c r="M871" s="39">
        <f>LN(J871)</f>
        <v>2.1746896968333993</v>
      </c>
      <c r="N871" s="10"/>
      <c r="O871" s="40">
        <f t="array" ref="O871:P872">LINEST(L871:L875,M871:M875,TRUE,TRUE)</f>
        <v>0.49858666303918581</v>
      </c>
      <c r="P871" s="40">
        <v>-2.5829079513052635</v>
      </c>
      <c r="Q871" s="9"/>
      <c r="R871" s="41">
        <f>EXP(P871)*$R$4^O871</f>
        <v>0.21804120038076297</v>
      </c>
      <c r="S871" s="41">
        <f>R871*SQRT(P872^2+(LN($R$4))^2*O872^2+(O871/$R$4)^2*$S$4^2-2*LN($R$4)*AVERAGE(M871:M875)*O872^2)</f>
        <v>4.7881005543394849E-5</v>
      </c>
      <c r="U871" s="9"/>
      <c r="AL871" s="42"/>
      <c r="AM871" s="43"/>
      <c r="AN871" s="43"/>
      <c r="AO871" s="43"/>
      <c r="AQ871" s="44"/>
      <c r="AR871" s="45"/>
      <c r="AS871" s="45"/>
      <c r="AT871" s="45"/>
      <c r="AU871" s="45"/>
      <c r="AV871" s="45"/>
      <c r="AW871" s="45"/>
      <c r="AX871" s="45"/>
      <c r="AY871" s="45"/>
      <c r="AZ871" s="45"/>
    </row>
    <row r="872" spans="1:60" s="11" customFormat="1">
      <c r="A872" s="26">
        <v>124</v>
      </c>
      <c r="B872" s="26"/>
      <c r="C872" s="7" t="s">
        <v>2</v>
      </c>
      <c r="D872" s="32">
        <v>4.2734126999999997</v>
      </c>
      <c r="E872" s="32">
        <v>37.551512000000002</v>
      </c>
      <c r="F872" s="32">
        <v>21.638244</v>
      </c>
      <c r="G872" s="32">
        <v>4.8313275000000004</v>
      </c>
      <c r="H872" s="32"/>
      <c r="I872" s="32">
        <v>0.22327727999999999</v>
      </c>
      <c r="J872" s="32">
        <v>8.7872459999999997</v>
      </c>
      <c r="K872" s="38"/>
      <c r="L872" s="39">
        <f t="shared" ref="L872:L875" si="245">LN(I872)</f>
        <v>-1.4993408718418868</v>
      </c>
      <c r="M872" s="39">
        <f t="shared" ref="M872:M875" si="246">LN(J872)</f>
        <v>2.1733013520248665</v>
      </c>
      <c r="N872" s="10"/>
      <c r="O872" s="40">
        <v>4.2253632681055874E-3</v>
      </c>
      <c r="P872" s="40">
        <v>9.1788138217877378E-3</v>
      </c>
      <c r="Q872" s="9"/>
      <c r="R872" s="56"/>
      <c r="S872" s="56"/>
      <c r="U872" s="9"/>
      <c r="W872" s="43"/>
      <c r="Z872" s="43"/>
      <c r="AC872" s="43"/>
    </row>
    <row r="873" spans="1:60" s="11" customFormat="1">
      <c r="A873" s="26">
        <v>124</v>
      </c>
      <c r="B873" s="26"/>
      <c r="C873" s="7" t="s">
        <v>3</v>
      </c>
      <c r="D873" s="32">
        <v>4.0305689999999998</v>
      </c>
      <c r="E873" s="32">
        <v>35.391827999999997</v>
      </c>
      <c r="F873" s="32">
        <v>20.711893</v>
      </c>
      <c r="G873" s="32">
        <v>4.6228251</v>
      </c>
      <c r="H873" s="32"/>
      <c r="I873" s="32">
        <v>0.22319670999999999</v>
      </c>
      <c r="J873" s="32">
        <v>8.7808548999999996</v>
      </c>
      <c r="K873" s="38"/>
      <c r="L873" s="39">
        <f t="shared" si="245"/>
        <v>-1.4997017887269875</v>
      </c>
      <c r="M873" s="39">
        <f t="shared" si="246"/>
        <v>2.1725737719274711</v>
      </c>
      <c r="N873" s="10"/>
      <c r="O873" s="47">
        <f>ABS(O872/O871)</f>
        <v>8.4746816979609021E-3</v>
      </c>
      <c r="P873" s="47">
        <f>ABS(P872/P871)</f>
        <v>3.5536743836145058E-3</v>
      </c>
      <c r="Q873" s="9"/>
      <c r="R873" s="56"/>
      <c r="S873" s="56"/>
      <c r="U873" s="9"/>
      <c r="W873" s="48"/>
      <c r="X873" s="48"/>
      <c r="Z873" s="48"/>
      <c r="AA873" s="48"/>
      <c r="AC873" s="48"/>
      <c r="AD873" s="48"/>
      <c r="AK873" s="48"/>
      <c r="AL873" s="48"/>
      <c r="AP873" s="49"/>
      <c r="AY873" s="43"/>
      <c r="AZ873" s="43"/>
    </row>
    <row r="874" spans="1:60" s="11" customFormat="1">
      <c r="A874" s="26">
        <v>124</v>
      </c>
      <c r="B874" s="26"/>
      <c r="C874" s="7" t="s">
        <v>4</v>
      </c>
      <c r="D874" s="32">
        <v>3.6420357999999999</v>
      </c>
      <c r="E874" s="32">
        <v>31.933343000000001</v>
      </c>
      <c r="F874" s="32">
        <v>19.087783000000002</v>
      </c>
      <c r="G874" s="32">
        <v>4.2572283999999998</v>
      </c>
      <c r="H874" s="32"/>
      <c r="I874" s="32">
        <v>0.22303428</v>
      </c>
      <c r="J874" s="32">
        <v>8.7679984999999991</v>
      </c>
      <c r="K874" s="38"/>
      <c r="L874" s="39">
        <f t="shared" si="245"/>
        <v>-1.5004297973629359</v>
      </c>
      <c r="M874" s="39">
        <f t="shared" si="246"/>
        <v>2.1711085591290025</v>
      </c>
      <c r="N874" s="10"/>
      <c r="O874" s="50"/>
      <c r="P874" s="50"/>
      <c r="Q874" s="9"/>
      <c r="R874" s="56"/>
      <c r="S874" s="56"/>
      <c r="U874" s="9"/>
      <c r="W874" s="51"/>
      <c r="X874" s="51"/>
      <c r="Z874" s="51"/>
      <c r="AA874" s="51"/>
      <c r="AC874" s="51"/>
      <c r="AD874" s="51"/>
      <c r="AI874" s="52"/>
      <c r="AJ874" s="52"/>
      <c r="AK874" s="53"/>
      <c r="AL874" s="53"/>
      <c r="AM874" s="53"/>
      <c r="AN874" s="53"/>
      <c r="AO874" s="53"/>
    </row>
    <row r="875" spans="1:60" s="11" customFormat="1">
      <c r="A875" s="26">
        <v>124</v>
      </c>
      <c r="B875" s="26"/>
      <c r="C875" s="7" t="s">
        <v>5</v>
      </c>
      <c r="D875" s="32">
        <v>3.2521572999999999</v>
      </c>
      <c r="E875" s="32">
        <v>28.480205999999999</v>
      </c>
      <c r="F875" s="32">
        <v>17.261845000000001</v>
      </c>
      <c r="G875" s="32">
        <v>3.8477267999999998</v>
      </c>
      <c r="H875" s="32"/>
      <c r="I875" s="32">
        <v>0.22290367</v>
      </c>
      <c r="J875" s="32">
        <v>8.7573301000000008</v>
      </c>
      <c r="K875" s="54"/>
      <c r="L875" s="39">
        <f t="shared" si="245"/>
        <v>-1.5010155739434432</v>
      </c>
      <c r="M875" s="39">
        <f t="shared" si="246"/>
        <v>2.1698910753874672</v>
      </c>
      <c r="N875" s="10"/>
      <c r="Q875" s="9"/>
      <c r="R875" s="56"/>
      <c r="S875" s="56"/>
      <c r="U875" s="9"/>
      <c r="W875" s="51"/>
      <c r="X875" s="51"/>
      <c r="Z875" s="51"/>
      <c r="AA875" s="51"/>
      <c r="AC875" s="51"/>
      <c r="AD875" s="51"/>
      <c r="AI875" s="52"/>
      <c r="AJ875" s="52"/>
      <c r="AK875" s="53"/>
      <c r="AL875" s="53"/>
      <c r="AM875" s="53"/>
      <c r="AN875" s="53"/>
      <c r="AO875" s="53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</row>
    <row r="876" spans="1:60" s="11" customFormat="1">
      <c r="A876" s="6"/>
      <c r="B876" s="6"/>
      <c r="C876" s="7"/>
      <c r="D876" s="32"/>
      <c r="E876" s="32"/>
      <c r="F876" s="32"/>
      <c r="G876" s="32"/>
      <c r="H876" s="32"/>
      <c r="I876" s="32"/>
      <c r="J876" s="32"/>
      <c r="K876" s="9"/>
      <c r="L876" s="9"/>
      <c r="M876" s="9"/>
      <c r="N876" s="9"/>
      <c r="O876" s="9"/>
      <c r="P876" s="9"/>
      <c r="Q876" s="9"/>
      <c r="R876" s="56"/>
      <c r="S876" s="56"/>
      <c r="U876" s="9"/>
    </row>
    <row r="877" spans="1:60" s="11" customFormat="1">
      <c r="A877" s="26">
        <v>125</v>
      </c>
      <c r="B877" s="31">
        <v>43802</v>
      </c>
      <c r="C877" s="26" t="s">
        <v>0</v>
      </c>
      <c r="D877" s="32">
        <v>1.0711039E-3</v>
      </c>
      <c r="E877" s="32">
        <v>8.9624470000000001E-3</v>
      </c>
      <c r="F877" s="32">
        <v>7.7991233999999995E-4</v>
      </c>
      <c r="G877" s="32">
        <v>1.5229568000000001E-4</v>
      </c>
      <c r="H877" s="32"/>
      <c r="I877" s="66"/>
      <c r="J877" s="66"/>
      <c r="K877" s="9"/>
      <c r="L877" s="9"/>
      <c r="M877" s="9"/>
      <c r="N877" s="10"/>
      <c r="O877" s="9"/>
      <c r="P877" s="9"/>
      <c r="Q877" s="9"/>
      <c r="R877" s="64"/>
      <c r="S877" s="65"/>
      <c r="U877" s="9"/>
    </row>
    <row r="878" spans="1:60" s="11" customFormat="1">
      <c r="A878" s="26">
        <v>125</v>
      </c>
      <c r="B878" s="26"/>
      <c r="C878" s="7" t="s">
        <v>1</v>
      </c>
      <c r="D878" s="32">
        <v>4.4240791000000002</v>
      </c>
      <c r="E878" s="32">
        <v>38.929465</v>
      </c>
      <c r="F878" s="32">
        <v>21.126844999999999</v>
      </c>
      <c r="G878" s="32">
        <v>4.7205423</v>
      </c>
      <c r="H878" s="32"/>
      <c r="I878" s="32">
        <v>0.22343816999999999</v>
      </c>
      <c r="J878" s="32">
        <v>8.7994541999999996</v>
      </c>
      <c r="K878" s="38"/>
      <c r="L878" s="39">
        <f>LN(I878)</f>
        <v>-1.4986205474969074</v>
      </c>
      <c r="M878" s="39">
        <f>LN(J878)</f>
        <v>2.1746896968333993</v>
      </c>
      <c r="N878" s="10"/>
      <c r="O878" s="40">
        <f t="array" ref="O878:P879">LINEST(L878:L882,M878:M882,TRUE,TRUE)</f>
        <v>0.49858666303918581</v>
      </c>
      <c r="P878" s="40">
        <v>-2.5829079513052635</v>
      </c>
      <c r="Q878" s="9"/>
      <c r="R878" s="41">
        <f>EXP(P878)*$R$4^O878</f>
        <v>0.21804120038076297</v>
      </c>
      <c r="S878" s="41">
        <f>R878*SQRT(P879^2+(LN($R$4))^2*O879^2+(O878/$R$4)^2*$S$4^2-2*LN($R$4)*AVERAGE(M878:M882)*O879^2)</f>
        <v>4.7881005543394849E-5</v>
      </c>
      <c r="U878" s="9"/>
      <c r="AL878" s="42"/>
      <c r="AM878" s="43"/>
      <c r="AN878" s="43"/>
      <c r="AO878" s="43"/>
      <c r="AQ878" s="44"/>
      <c r="AR878" s="45"/>
      <c r="AS878" s="45"/>
      <c r="AT878" s="45"/>
      <c r="AU878" s="45"/>
      <c r="AV878" s="45"/>
      <c r="AW878" s="45"/>
      <c r="AX878" s="45"/>
      <c r="AY878" s="45"/>
      <c r="AZ878" s="45"/>
    </row>
    <row r="879" spans="1:60" s="11" customFormat="1">
      <c r="A879" s="26">
        <v>125</v>
      </c>
      <c r="B879" s="26"/>
      <c r="C879" s="7" t="s">
        <v>2</v>
      </c>
      <c r="D879" s="32">
        <v>4.2734126999999997</v>
      </c>
      <c r="E879" s="32">
        <v>37.551512000000002</v>
      </c>
      <c r="F879" s="32">
        <v>21.638244</v>
      </c>
      <c r="G879" s="32">
        <v>4.8313275000000004</v>
      </c>
      <c r="H879" s="32"/>
      <c r="I879" s="32">
        <v>0.22327727999999999</v>
      </c>
      <c r="J879" s="32">
        <v>8.7872459999999997</v>
      </c>
      <c r="K879" s="38"/>
      <c r="L879" s="39">
        <f t="shared" ref="L879:L882" si="247">LN(I879)</f>
        <v>-1.4993408718418868</v>
      </c>
      <c r="M879" s="39">
        <f t="shared" ref="M879:M882" si="248">LN(J879)</f>
        <v>2.1733013520248665</v>
      </c>
      <c r="N879" s="10"/>
      <c r="O879" s="40">
        <v>4.2253632681055874E-3</v>
      </c>
      <c r="P879" s="40">
        <v>9.1788138217877378E-3</v>
      </c>
      <c r="Q879" s="9"/>
      <c r="R879" s="56"/>
      <c r="S879" s="56"/>
      <c r="U879" s="9"/>
      <c r="W879" s="43"/>
      <c r="Z879" s="43"/>
      <c r="AC879" s="43"/>
    </row>
    <row r="880" spans="1:60" s="11" customFormat="1">
      <c r="A880" s="26">
        <v>125</v>
      </c>
      <c r="B880" s="26"/>
      <c r="C880" s="7" t="s">
        <v>3</v>
      </c>
      <c r="D880" s="32">
        <v>4.0305689999999998</v>
      </c>
      <c r="E880" s="32">
        <v>35.391827999999997</v>
      </c>
      <c r="F880" s="32">
        <v>20.711893</v>
      </c>
      <c r="G880" s="32">
        <v>4.6228251</v>
      </c>
      <c r="H880" s="32"/>
      <c r="I880" s="32">
        <v>0.22319670999999999</v>
      </c>
      <c r="J880" s="32">
        <v>8.7808548999999996</v>
      </c>
      <c r="K880" s="38"/>
      <c r="L880" s="39">
        <f t="shared" si="247"/>
        <v>-1.4997017887269875</v>
      </c>
      <c r="M880" s="39">
        <f t="shared" si="248"/>
        <v>2.1725737719274711</v>
      </c>
      <c r="N880" s="10"/>
      <c r="O880" s="47">
        <f>ABS(O879/O878)</f>
        <v>8.4746816979609021E-3</v>
      </c>
      <c r="P880" s="47">
        <f>ABS(P879/P878)</f>
        <v>3.5536743836145058E-3</v>
      </c>
      <c r="Q880" s="9"/>
      <c r="R880" s="56"/>
      <c r="S880" s="56"/>
      <c r="U880" s="9"/>
      <c r="W880" s="48"/>
      <c r="X880" s="48"/>
      <c r="Z880" s="48"/>
      <c r="AA880" s="48"/>
      <c r="AC880" s="48"/>
      <c r="AD880" s="48"/>
      <c r="AK880" s="48"/>
      <c r="AL880" s="48"/>
      <c r="AP880" s="49"/>
      <c r="AY880" s="43"/>
      <c r="AZ880" s="43"/>
    </row>
    <row r="881" spans="1:60" s="11" customFormat="1">
      <c r="A881" s="26">
        <v>125</v>
      </c>
      <c r="B881" s="26"/>
      <c r="C881" s="7" t="s">
        <v>4</v>
      </c>
      <c r="D881" s="32">
        <v>3.6420357999999999</v>
      </c>
      <c r="E881" s="32">
        <v>31.933343000000001</v>
      </c>
      <c r="F881" s="32">
        <v>19.087783000000002</v>
      </c>
      <c r="G881" s="32">
        <v>4.2572283999999998</v>
      </c>
      <c r="H881" s="32"/>
      <c r="I881" s="32">
        <v>0.22303428</v>
      </c>
      <c r="J881" s="32">
        <v>8.7679984999999991</v>
      </c>
      <c r="K881" s="38"/>
      <c r="L881" s="39">
        <f t="shared" si="247"/>
        <v>-1.5004297973629359</v>
      </c>
      <c r="M881" s="39">
        <f t="shared" si="248"/>
        <v>2.1711085591290025</v>
      </c>
      <c r="N881" s="10"/>
      <c r="O881" s="50"/>
      <c r="P881" s="50"/>
      <c r="Q881" s="9"/>
      <c r="R881" s="56"/>
      <c r="S881" s="56"/>
      <c r="U881" s="9"/>
      <c r="W881" s="51"/>
      <c r="X881" s="51"/>
      <c r="Z881" s="51"/>
      <c r="AA881" s="51"/>
      <c r="AC881" s="51"/>
      <c r="AD881" s="51"/>
      <c r="AI881" s="52"/>
      <c r="AJ881" s="52"/>
      <c r="AK881" s="53"/>
      <c r="AL881" s="53"/>
      <c r="AM881" s="53"/>
      <c r="AN881" s="53"/>
      <c r="AO881" s="53"/>
    </row>
    <row r="882" spans="1:60" s="11" customFormat="1">
      <c r="A882" s="26">
        <v>125</v>
      </c>
      <c r="B882" s="26"/>
      <c r="C882" s="7" t="s">
        <v>5</v>
      </c>
      <c r="D882" s="32">
        <v>3.2521572999999999</v>
      </c>
      <c r="E882" s="32">
        <v>28.480205999999999</v>
      </c>
      <c r="F882" s="32">
        <v>17.261845000000001</v>
      </c>
      <c r="G882" s="32">
        <v>3.8477267999999998</v>
      </c>
      <c r="H882" s="32"/>
      <c r="I882" s="32">
        <v>0.22290367</v>
      </c>
      <c r="J882" s="32">
        <v>8.7573301000000008</v>
      </c>
      <c r="K882" s="54"/>
      <c r="L882" s="39">
        <f t="shared" si="247"/>
        <v>-1.5010155739434432</v>
      </c>
      <c r="M882" s="39">
        <f t="shared" si="248"/>
        <v>2.1698910753874672</v>
      </c>
      <c r="N882" s="10"/>
      <c r="Q882" s="9"/>
      <c r="R882" s="56"/>
      <c r="S882" s="56"/>
      <c r="U882" s="9"/>
      <c r="W882" s="51"/>
      <c r="X882" s="51"/>
      <c r="Z882" s="51"/>
      <c r="AA882" s="51"/>
      <c r="AC882" s="51"/>
      <c r="AD882" s="51"/>
      <c r="AI882" s="52"/>
      <c r="AJ882" s="52"/>
      <c r="AK882" s="53"/>
      <c r="AL882" s="53"/>
      <c r="AM882" s="53"/>
      <c r="AN882" s="53"/>
      <c r="AO882" s="53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</row>
    <row r="883" spans="1:60" s="11" customFormat="1">
      <c r="A883" s="6"/>
      <c r="B883" s="6"/>
      <c r="C883" s="7"/>
      <c r="D883" s="32"/>
      <c r="E883" s="32"/>
      <c r="F883" s="32"/>
      <c r="G883" s="32"/>
      <c r="H883" s="32"/>
      <c r="I883" s="32"/>
      <c r="J883" s="32"/>
      <c r="K883" s="9"/>
      <c r="L883" s="9"/>
      <c r="M883" s="9"/>
      <c r="N883" s="9"/>
      <c r="O883" s="9"/>
      <c r="P883" s="9"/>
      <c r="Q883" s="9"/>
      <c r="R883" s="56"/>
      <c r="S883" s="56"/>
      <c r="U883" s="9"/>
    </row>
    <row r="884" spans="1:60" s="11" customFormat="1">
      <c r="A884" s="26">
        <v>126</v>
      </c>
      <c r="B884" s="31">
        <v>43802</v>
      </c>
      <c r="C884" s="26" t="s">
        <v>0</v>
      </c>
      <c r="D884" s="32">
        <v>1.0711039E-3</v>
      </c>
      <c r="E884" s="32">
        <v>8.9624470000000001E-3</v>
      </c>
      <c r="F884" s="32">
        <v>7.7991233999999995E-4</v>
      </c>
      <c r="G884" s="32">
        <v>1.5229568000000001E-4</v>
      </c>
      <c r="H884" s="32"/>
      <c r="I884" s="66"/>
      <c r="J884" s="66"/>
      <c r="K884" s="9"/>
      <c r="L884" s="9"/>
      <c r="M884" s="9"/>
      <c r="N884" s="10"/>
      <c r="O884" s="9"/>
      <c r="P884" s="9"/>
      <c r="Q884" s="9"/>
      <c r="R884" s="64"/>
      <c r="S884" s="65"/>
      <c r="U884" s="9"/>
    </row>
    <row r="885" spans="1:60" s="11" customFormat="1">
      <c r="A885" s="26">
        <v>126</v>
      </c>
      <c r="B885" s="26"/>
      <c r="C885" s="7" t="s">
        <v>1</v>
      </c>
      <c r="D885" s="32">
        <v>4.3872236999999998</v>
      </c>
      <c r="E885" s="32">
        <v>38.608198999999999</v>
      </c>
      <c r="F885" s="32">
        <v>20.920307999999999</v>
      </c>
      <c r="G885" s="32">
        <v>4.6745646000000001</v>
      </c>
      <c r="H885" s="32"/>
      <c r="I885" s="66">
        <v>0.22344628999999999</v>
      </c>
      <c r="J885" s="32">
        <v>8.8001468999999997</v>
      </c>
      <c r="K885" s="38"/>
      <c r="L885" s="39">
        <f>LN(I885)</f>
        <v>-1.4985842070074624</v>
      </c>
      <c r="M885" s="39">
        <f>LN(J885)</f>
        <v>2.1747684145266493</v>
      </c>
      <c r="N885" s="10"/>
      <c r="O885" s="40">
        <f t="array" ref="O885:P886">LINEST(L885:L889,M885:M889,TRUE,TRUE)</f>
        <v>0.50540939844341493</v>
      </c>
      <c r="P885" s="40">
        <v>-2.5977345798928835</v>
      </c>
      <c r="Q885" s="9"/>
      <c r="R885" s="41">
        <f>EXP(P885)*$R$4^O885</f>
        <v>0.21797064003019395</v>
      </c>
      <c r="S885" s="41">
        <f>R885*SQRT(P886^2+(LN($R$4))^2*O886^2+(O885/$R$4)^2*$S$4^2-2*LN($R$4)*AVERAGE(M885:M889)*O886^2)</f>
        <v>3.7129355471109026E-5</v>
      </c>
      <c r="U885" s="9"/>
      <c r="AL885" s="42"/>
      <c r="AM885" s="43"/>
      <c r="AN885" s="43"/>
      <c r="AO885" s="43"/>
      <c r="AQ885" s="44"/>
      <c r="AR885" s="45"/>
      <c r="AS885" s="45"/>
      <c r="AT885" s="45"/>
      <c r="AU885" s="45"/>
      <c r="AV885" s="45"/>
      <c r="AW885" s="45"/>
      <c r="AX885" s="45"/>
      <c r="AY885" s="45"/>
      <c r="AZ885" s="45"/>
    </row>
    <row r="886" spans="1:60" s="11" customFormat="1">
      <c r="A886" s="26">
        <v>126</v>
      </c>
      <c r="B886" s="26"/>
      <c r="C886" s="7" t="s">
        <v>2</v>
      </c>
      <c r="D886" s="32">
        <v>4.2401416000000003</v>
      </c>
      <c r="E886" s="32">
        <v>37.261315000000003</v>
      </c>
      <c r="F886" s="32">
        <v>21.456524000000002</v>
      </c>
      <c r="G886" s="32">
        <v>4.7909392999999998</v>
      </c>
      <c r="H886" s="32"/>
      <c r="I886" s="66">
        <v>0.22328597</v>
      </c>
      <c r="J886" s="32">
        <v>8.7877563999999992</v>
      </c>
      <c r="K886" s="38"/>
      <c r="L886" s="39">
        <f t="shared" ref="L886:L889" si="249">LN(I886)</f>
        <v>-1.4993019523831042</v>
      </c>
      <c r="M886" s="39">
        <f t="shared" ref="M886:M889" si="250">LN(J886)</f>
        <v>2.1733594345205076</v>
      </c>
      <c r="N886" s="10"/>
      <c r="O886" s="40">
        <v>2.9800506973041738E-3</v>
      </c>
      <c r="P886" s="40">
        <v>6.4738647633987238E-3</v>
      </c>
      <c r="Q886" s="9"/>
      <c r="R886" s="56"/>
      <c r="S886" s="56"/>
      <c r="U886" s="9"/>
      <c r="W886" s="43"/>
      <c r="Z886" s="43"/>
      <c r="AC886" s="43"/>
    </row>
    <row r="887" spans="1:60" s="11" customFormat="1">
      <c r="A887" s="26">
        <v>126</v>
      </c>
      <c r="B887" s="26"/>
      <c r="C887" s="7" t="s">
        <v>3</v>
      </c>
      <c r="D887" s="32">
        <v>3.9829544000000001</v>
      </c>
      <c r="E887" s="32">
        <v>34.975952999999997</v>
      </c>
      <c r="F887" s="32">
        <v>20.468021</v>
      </c>
      <c r="G887" s="32">
        <v>4.5685374000000003</v>
      </c>
      <c r="H887" s="32"/>
      <c r="I887" s="66">
        <v>0.22320371999999999</v>
      </c>
      <c r="J887" s="32">
        <v>8.7814140999999992</v>
      </c>
      <c r="K887" s="38"/>
      <c r="L887" s="39">
        <f t="shared" si="249"/>
        <v>-1.4996703819472019</v>
      </c>
      <c r="M887" s="39">
        <f t="shared" si="250"/>
        <v>2.1726374539038931</v>
      </c>
      <c r="N887" s="10"/>
      <c r="O887" s="47">
        <f>ABS(O886/O885)</f>
        <v>5.8963104099019181E-3</v>
      </c>
      <c r="P887" s="47">
        <f>ABS(P886/P885)</f>
        <v>2.4921194080057521E-3</v>
      </c>
      <c r="Q887" s="9"/>
      <c r="R887" s="56"/>
      <c r="S887" s="56"/>
      <c r="U887" s="9"/>
      <c r="W887" s="48"/>
      <c r="X887" s="48"/>
      <c r="Z887" s="48"/>
      <c r="AA887" s="48"/>
      <c r="AC887" s="48"/>
      <c r="AD887" s="48"/>
      <c r="AK887" s="48"/>
      <c r="AL887" s="48"/>
      <c r="AP887" s="49"/>
      <c r="AY887" s="43"/>
      <c r="AZ887" s="43"/>
    </row>
    <row r="888" spans="1:60" s="11" customFormat="1">
      <c r="A888" s="26">
        <v>126</v>
      </c>
      <c r="B888" s="26"/>
      <c r="C888" s="7" t="s">
        <v>4</v>
      </c>
      <c r="D888" s="32">
        <v>3.6362277999999999</v>
      </c>
      <c r="E888" s="32">
        <v>31.889492000000001</v>
      </c>
      <c r="F888" s="32">
        <v>19.018386</v>
      </c>
      <c r="G888" s="32">
        <v>4.2422677999999996</v>
      </c>
      <c r="H888" s="32"/>
      <c r="I888" s="66">
        <v>0.22306143</v>
      </c>
      <c r="J888" s="32">
        <v>8.7699403999999994</v>
      </c>
      <c r="K888" s="38"/>
      <c r="L888" s="39">
        <f t="shared" si="249"/>
        <v>-1.5003080746051289</v>
      </c>
      <c r="M888" s="39">
        <f t="shared" si="250"/>
        <v>2.1713300104659026</v>
      </c>
      <c r="N888" s="10"/>
      <c r="O888" s="50"/>
      <c r="P888" s="50"/>
      <c r="Q888" s="9"/>
      <c r="R888" s="56"/>
      <c r="S888" s="56"/>
      <c r="U888" s="9"/>
      <c r="W888" s="51"/>
      <c r="X888" s="51"/>
      <c r="Z888" s="51"/>
      <c r="AA888" s="51"/>
      <c r="AC888" s="51"/>
      <c r="AD888" s="51"/>
      <c r="AI888" s="52"/>
      <c r="AJ888" s="52"/>
      <c r="AK888" s="53"/>
      <c r="AL888" s="53"/>
      <c r="AM888" s="53"/>
      <c r="AN888" s="53"/>
      <c r="AO888" s="53"/>
    </row>
    <row r="889" spans="1:60" s="11" customFormat="1">
      <c r="A889" s="26">
        <v>126</v>
      </c>
      <c r="B889" s="26"/>
      <c r="C889" s="7" t="s">
        <v>5</v>
      </c>
      <c r="D889" s="32">
        <v>3.2117127999999999</v>
      </c>
      <c r="E889" s="32">
        <v>28.126449000000001</v>
      </c>
      <c r="F889" s="32">
        <v>17.049323000000001</v>
      </c>
      <c r="G889" s="32">
        <v>3.8002228305298602</v>
      </c>
      <c r="H889" s="32"/>
      <c r="I889" s="66">
        <v>0.22289581999999999</v>
      </c>
      <c r="J889" s="32">
        <v>8.7574597999999995</v>
      </c>
      <c r="K889" s="54"/>
      <c r="L889" s="39">
        <f t="shared" si="249"/>
        <v>-1.5010507915700979</v>
      </c>
      <c r="M889" s="39">
        <f t="shared" si="250"/>
        <v>2.1699058857278413</v>
      </c>
      <c r="N889" s="10"/>
      <c r="Q889" s="9"/>
      <c r="R889" s="56"/>
      <c r="S889" s="56"/>
      <c r="U889" s="9"/>
      <c r="W889" s="51"/>
      <c r="X889" s="51"/>
      <c r="Z889" s="51"/>
      <c r="AA889" s="51"/>
      <c r="AC889" s="51"/>
      <c r="AD889" s="51"/>
      <c r="AI889" s="52"/>
      <c r="AJ889" s="52"/>
      <c r="AK889" s="53"/>
      <c r="AL889" s="53"/>
      <c r="AM889" s="53"/>
      <c r="AN889" s="53"/>
      <c r="AO889" s="53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</row>
    <row r="890" spans="1:60" s="11" customFormat="1">
      <c r="A890" s="6"/>
      <c r="B890" s="6"/>
      <c r="C890" s="7"/>
      <c r="D890" s="32"/>
      <c r="E890" s="32"/>
      <c r="F890" s="32"/>
      <c r="G890" s="32"/>
      <c r="H890" s="32"/>
      <c r="I890" s="32"/>
      <c r="J890" s="32"/>
      <c r="K890" s="9"/>
      <c r="L890" s="9"/>
      <c r="M890" s="9"/>
      <c r="N890" s="9"/>
      <c r="O890" s="9"/>
      <c r="P890" s="9"/>
      <c r="Q890" s="9"/>
      <c r="R890" s="56"/>
      <c r="S890" s="56"/>
      <c r="U890" s="9"/>
    </row>
    <row r="891" spans="1:60" s="11" customFormat="1">
      <c r="A891" s="26">
        <v>127</v>
      </c>
      <c r="B891" s="31">
        <v>43802</v>
      </c>
      <c r="C891" s="26" t="s">
        <v>0</v>
      </c>
      <c r="D891" s="32">
        <v>1.0711039E-3</v>
      </c>
      <c r="E891" s="32">
        <v>8.9624470000000001E-3</v>
      </c>
      <c r="F891" s="32">
        <v>7.7991233999999995E-4</v>
      </c>
      <c r="G891" s="32">
        <v>1.5229568000000001E-4</v>
      </c>
      <c r="H891" s="32"/>
      <c r="I891" s="66"/>
      <c r="J891" s="66"/>
      <c r="K891" s="9"/>
      <c r="L891" s="9"/>
      <c r="M891" s="9"/>
      <c r="N891" s="10"/>
      <c r="O891" s="9"/>
      <c r="P891" s="9"/>
      <c r="Q891" s="9"/>
      <c r="R891" s="64"/>
      <c r="S891" s="65"/>
      <c r="U891" s="9"/>
    </row>
    <row r="892" spans="1:60" s="11" customFormat="1">
      <c r="A892" s="26">
        <v>127</v>
      </c>
      <c r="B892" s="26"/>
      <c r="C892" s="7" t="s">
        <v>1</v>
      </c>
      <c r="D892" s="32">
        <v>4.3584271000000001</v>
      </c>
      <c r="E892" s="32">
        <v>38.358131999999998</v>
      </c>
      <c r="F892" s="32">
        <v>20.766867000000001</v>
      </c>
      <c r="G892" s="32">
        <v>4.6405592000000002</v>
      </c>
      <c r="H892" s="32"/>
      <c r="I892" s="32">
        <v>0.22345983</v>
      </c>
      <c r="J892" s="32">
        <v>8.8009149999999998</v>
      </c>
      <c r="K892" s="38"/>
      <c r="L892" s="39">
        <f>LN(I892)</f>
        <v>-1.4985236126257873</v>
      </c>
      <c r="M892" s="39">
        <f>LN(J892)</f>
        <v>2.1748556933516263</v>
      </c>
      <c r="N892" s="10"/>
      <c r="O892" s="40">
        <f t="array" ref="O892:P893">LINEST(L892:L896,M892:M896,TRUE,TRUE)</f>
        <v>0.50064325236520524</v>
      </c>
      <c r="P892" s="40">
        <v>-2.5873680251021232</v>
      </c>
      <c r="Q892" s="9"/>
      <c r="R892" s="41">
        <f>EXP(P892)*$R$4^O892</f>
        <v>0.21802192228647441</v>
      </c>
      <c r="S892" s="41">
        <f>R892*SQRT(P893^2+(LN($R$4))^2*O893^2+(O892/$R$4)^2*$S$4^2-2*LN($R$4)*AVERAGE(M892:M896)*O893^2)</f>
        <v>5.1774217951736929E-5</v>
      </c>
      <c r="U892" s="9"/>
      <c r="AL892" s="42"/>
      <c r="AM892" s="43"/>
      <c r="AN892" s="43"/>
      <c r="AO892" s="43"/>
      <c r="AQ892" s="44"/>
      <c r="AR892" s="45"/>
      <c r="AS892" s="45"/>
      <c r="AT892" s="45"/>
      <c r="AU892" s="45"/>
      <c r="AV892" s="45"/>
      <c r="AW892" s="45"/>
      <c r="AX892" s="45"/>
      <c r="AY892" s="45"/>
      <c r="AZ892" s="45"/>
    </row>
    <row r="893" spans="1:60" s="11" customFormat="1">
      <c r="A893" s="26">
        <v>127</v>
      </c>
      <c r="B893" s="26"/>
      <c r="C893" s="7" t="s">
        <v>2</v>
      </c>
      <c r="D893" s="32">
        <v>4.1921358</v>
      </c>
      <c r="E893" s="32">
        <v>36.843186000000003</v>
      </c>
      <c r="F893" s="32">
        <v>21.210107000000001</v>
      </c>
      <c r="G893" s="32">
        <v>4.7361221999999996</v>
      </c>
      <c r="H893" s="32"/>
      <c r="I893" s="32">
        <v>0.22329561000000001</v>
      </c>
      <c r="J893" s="32">
        <v>8.7886483999999996</v>
      </c>
      <c r="K893" s="38"/>
      <c r="L893" s="39">
        <f t="shared" ref="L893:L896" si="251">LN(I893)</f>
        <v>-1.4992587799799724</v>
      </c>
      <c r="M893" s="39">
        <f t="shared" ref="M893:M896" si="252">LN(J893)</f>
        <v>2.1734609342311613</v>
      </c>
      <c r="N893" s="10"/>
      <c r="O893" s="40">
        <v>4.6322693257045237E-3</v>
      </c>
      <c r="P893" s="40">
        <v>1.0063301845923141E-2</v>
      </c>
      <c r="Q893" s="9"/>
      <c r="R893" s="56"/>
      <c r="S893" s="56"/>
      <c r="U893" s="9"/>
      <c r="W893" s="43"/>
      <c r="Z893" s="43"/>
      <c r="AC893" s="43"/>
    </row>
    <row r="894" spans="1:60" s="11" customFormat="1">
      <c r="A894" s="26">
        <v>127</v>
      </c>
      <c r="B894" s="26"/>
      <c r="C894" s="7" t="s">
        <v>3</v>
      </c>
      <c r="D894" s="32">
        <v>3.9299341000000001</v>
      </c>
      <c r="E894" s="32">
        <v>34.512306000000002</v>
      </c>
      <c r="F894" s="32">
        <v>20.199048999999999</v>
      </c>
      <c r="G894" s="32">
        <v>4.5087070999999996</v>
      </c>
      <c r="H894" s="32"/>
      <c r="I894" s="32">
        <v>0.22321389</v>
      </c>
      <c r="J894" s="32">
        <v>8.7819100999999993</v>
      </c>
      <c r="K894" s="38"/>
      <c r="L894" s="39">
        <f t="shared" si="251"/>
        <v>-1.4996248192284651</v>
      </c>
      <c r="M894" s="39">
        <f t="shared" si="252"/>
        <v>2.1726939352390304</v>
      </c>
      <c r="N894" s="10"/>
      <c r="O894" s="47">
        <f>ABS(O893/O892)</f>
        <v>9.252635092593664E-3</v>
      </c>
      <c r="P894" s="47">
        <f>ABS(P893/P892)</f>
        <v>3.8893971589240551E-3</v>
      </c>
      <c r="Q894" s="9"/>
      <c r="R894" s="56"/>
      <c r="S894" s="56"/>
      <c r="U894" s="9"/>
      <c r="W894" s="48"/>
      <c r="X894" s="48"/>
      <c r="Z894" s="48"/>
      <c r="AA894" s="48"/>
      <c r="AC894" s="48"/>
      <c r="AD894" s="48"/>
      <c r="AK894" s="48"/>
      <c r="AL894" s="48"/>
      <c r="AP894" s="49"/>
      <c r="AY894" s="43"/>
      <c r="AZ894" s="43"/>
    </row>
    <row r="895" spans="1:60" s="11" customFormat="1">
      <c r="A895" s="26">
        <v>127</v>
      </c>
      <c r="B895" s="26"/>
      <c r="C895" s="7" t="s">
        <v>4</v>
      </c>
      <c r="D895" s="32">
        <v>3.5898783999999999</v>
      </c>
      <c r="E895" s="32">
        <v>31.481992000000002</v>
      </c>
      <c r="F895" s="32">
        <v>18.800191999999999</v>
      </c>
      <c r="G895" s="32">
        <v>4.1934937000000003</v>
      </c>
      <c r="H895" s="32"/>
      <c r="I895" s="32">
        <v>0.22305595</v>
      </c>
      <c r="J895" s="32">
        <v>8.7696559000000001</v>
      </c>
      <c r="K895" s="38"/>
      <c r="L895" s="39">
        <f t="shared" si="251"/>
        <v>-1.5003326421303855</v>
      </c>
      <c r="M895" s="39">
        <f t="shared" si="252"/>
        <v>2.1712975695824115</v>
      </c>
      <c r="N895" s="10"/>
      <c r="O895" s="50"/>
      <c r="P895" s="50"/>
      <c r="Q895" s="9"/>
      <c r="R895" s="56"/>
      <c r="S895" s="56"/>
      <c r="U895" s="9"/>
      <c r="W895" s="51"/>
      <c r="X895" s="51"/>
      <c r="Z895" s="51"/>
      <c r="AA895" s="51"/>
      <c r="AC895" s="51"/>
      <c r="AD895" s="51"/>
      <c r="AI895" s="52"/>
      <c r="AJ895" s="52"/>
      <c r="AK895" s="53"/>
      <c r="AL895" s="53"/>
      <c r="AM895" s="53"/>
      <c r="AN895" s="53"/>
      <c r="AO895" s="53"/>
    </row>
    <row r="896" spans="1:60" s="11" customFormat="1">
      <c r="A896" s="26">
        <v>127</v>
      </c>
      <c r="B896" s="26"/>
      <c r="C896" s="7" t="s">
        <v>5</v>
      </c>
      <c r="D896" s="32">
        <v>3.1717190999999998</v>
      </c>
      <c r="E896" s="32">
        <v>27.774947000000001</v>
      </c>
      <c r="F896" s="32">
        <v>16.856126</v>
      </c>
      <c r="G896" s="32">
        <v>3.7572434000000001</v>
      </c>
      <c r="H896" s="32"/>
      <c r="I896" s="32">
        <v>0.22290077999999999</v>
      </c>
      <c r="J896" s="32">
        <v>8.7570675999999992</v>
      </c>
      <c r="K896" s="54"/>
      <c r="L896" s="39">
        <f t="shared" si="251"/>
        <v>-1.5010285392693841</v>
      </c>
      <c r="M896" s="39">
        <f t="shared" si="252"/>
        <v>2.1698611000489465</v>
      </c>
      <c r="N896" s="10"/>
      <c r="Q896" s="9"/>
      <c r="R896" s="56"/>
      <c r="S896" s="56"/>
      <c r="U896" s="9"/>
      <c r="W896" s="51"/>
      <c r="X896" s="51"/>
      <c r="Z896" s="51"/>
      <c r="AA896" s="51"/>
      <c r="AC896" s="51"/>
      <c r="AD896" s="51"/>
      <c r="AI896" s="52"/>
      <c r="AJ896" s="52"/>
      <c r="AK896" s="53"/>
      <c r="AL896" s="53"/>
      <c r="AM896" s="53"/>
      <c r="AN896" s="53"/>
      <c r="AO896" s="53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</row>
    <row r="897" spans="1:60" s="11" customFormat="1">
      <c r="A897" s="6"/>
      <c r="B897" s="6"/>
      <c r="C897" s="7"/>
      <c r="D897" s="32"/>
      <c r="E897" s="32"/>
      <c r="F897" s="32"/>
      <c r="G897" s="32"/>
      <c r="H897" s="32"/>
      <c r="I897" s="32"/>
      <c r="J897" s="32"/>
      <c r="K897" s="9"/>
      <c r="L897" s="9"/>
      <c r="M897" s="9"/>
      <c r="N897" s="9"/>
      <c r="O897" s="9"/>
      <c r="P897" s="9"/>
      <c r="Q897" s="9"/>
      <c r="R897" s="56"/>
      <c r="S897" s="56"/>
      <c r="U897" s="9"/>
    </row>
    <row r="898" spans="1:60" s="11" customFormat="1">
      <c r="A898" s="26">
        <v>128</v>
      </c>
      <c r="B898" s="31">
        <v>43803</v>
      </c>
      <c r="C898" s="26" t="s">
        <v>0</v>
      </c>
      <c r="D898" s="32">
        <v>1.0847837E-3</v>
      </c>
      <c r="E898" s="32">
        <v>9.2219558000000007E-3</v>
      </c>
      <c r="F898" s="32">
        <v>9.4305840000000001E-4</v>
      </c>
      <c r="G898" s="32">
        <v>2.5753376E-4</v>
      </c>
      <c r="H898" s="32"/>
      <c r="I898" s="66"/>
      <c r="J898" s="66"/>
      <c r="K898" s="9"/>
      <c r="L898" s="9"/>
      <c r="M898" s="9"/>
      <c r="N898" s="10"/>
      <c r="O898" s="9"/>
      <c r="P898" s="9"/>
      <c r="Q898" s="9"/>
      <c r="R898" s="64"/>
      <c r="S898" s="65"/>
      <c r="U898" s="9"/>
    </row>
    <row r="899" spans="1:60" s="11" customFormat="1">
      <c r="A899" s="26">
        <v>128</v>
      </c>
      <c r="B899" s="26"/>
      <c r="C899" s="7" t="s">
        <v>1</v>
      </c>
      <c r="D899" s="32">
        <v>3.9691567000000001</v>
      </c>
      <c r="E899" s="32">
        <v>34.945079999999997</v>
      </c>
      <c r="F899" s="32">
        <v>20.155522000000001</v>
      </c>
      <c r="G899" s="32">
        <v>4.5047476</v>
      </c>
      <c r="H899" s="32"/>
      <c r="I899" s="66">
        <v>0.22349944999999999</v>
      </c>
      <c r="J899" s="32">
        <v>8.8041579999999993</v>
      </c>
      <c r="K899" s="38"/>
      <c r="L899" s="39">
        <f>LN(I899)</f>
        <v>-1.4983463257816534</v>
      </c>
      <c r="M899" s="39">
        <f>LN(J899)</f>
        <v>2.175224109891186</v>
      </c>
      <c r="N899" s="10"/>
      <c r="O899" s="40">
        <f t="array" ref="O899:P900">LINEST(L899:L903,M899:M903,TRUE,TRUE)</f>
        <v>0.49802124022000938</v>
      </c>
      <c r="P899" s="40">
        <v>-2.5816636060084992</v>
      </c>
      <c r="Q899" s="9"/>
      <c r="R899" s="41">
        <f>EXP(P899)*$R$4^O899</f>
        <v>0.21805045341073737</v>
      </c>
      <c r="S899" s="41">
        <f>R899*SQRT(P900^2+(LN($R$4))^2*O900^2+(O899/$R$4)^2*$S$4^2-2*LN($R$4)*AVERAGE(M899:M903)*O900^2)</f>
        <v>3.1090377936210189E-5</v>
      </c>
      <c r="U899" s="9"/>
      <c r="AL899" s="42"/>
      <c r="AM899" s="43"/>
      <c r="AN899" s="43"/>
      <c r="AO899" s="43"/>
      <c r="AQ899" s="44"/>
      <c r="AR899" s="45"/>
      <c r="AS899" s="45"/>
      <c r="AT899" s="45"/>
      <c r="AU899" s="45"/>
      <c r="AV899" s="45"/>
      <c r="AW899" s="45"/>
      <c r="AX899" s="45"/>
      <c r="AY899" s="45"/>
      <c r="AZ899" s="45"/>
    </row>
    <row r="900" spans="1:60" s="11" customFormat="1">
      <c r="A900" s="26">
        <v>128</v>
      </c>
      <c r="B900" s="26"/>
      <c r="C900" s="7" t="s">
        <v>2</v>
      </c>
      <c r="D900" s="32">
        <v>3.6587510000000001</v>
      </c>
      <c r="E900" s="32">
        <v>32.167408000000002</v>
      </c>
      <c r="F900" s="32">
        <v>18.885967000000001</v>
      </c>
      <c r="G900" s="32">
        <v>4.2180106000000004</v>
      </c>
      <c r="H900" s="32"/>
      <c r="I900" s="66">
        <v>0.22334103</v>
      </c>
      <c r="J900" s="32">
        <v>8.7919123999999993</v>
      </c>
      <c r="K900" s="38"/>
      <c r="L900" s="39">
        <f t="shared" ref="L900:L903" si="253">LN(I900)</f>
        <v>-1.4990553931724926</v>
      </c>
      <c r="M900" s="39">
        <f t="shared" ref="M900:M903" si="254">LN(J900)</f>
        <v>2.1738322534484076</v>
      </c>
      <c r="N900" s="10"/>
      <c r="O900" s="40">
        <v>2.2452981507102478E-3</v>
      </c>
      <c r="P900" s="40">
        <v>4.8775713724930224E-3</v>
      </c>
      <c r="Q900" s="9"/>
      <c r="R900" s="56"/>
      <c r="S900" s="56"/>
      <c r="U900" s="9"/>
      <c r="W900" s="43"/>
      <c r="Z900" s="43"/>
      <c r="AC900" s="43"/>
    </row>
    <row r="901" spans="1:60" s="11" customFormat="1">
      <c r="A901" s="26">
        <v>128</v>
      </c>
      <c r="B901" s="26"/>
      <c r="C901" s="7" t="s">
        <v>3</v>
      </c>
      <c r="D901" s="32">
        <v>3.3482875999999999</v>
      </c>
      <c r="E901" s="32">
        <v>29.397068999999998</v>
      </c>
      <c r="F901" s="32">
        <v>17.457561999999999</v>
      </c>
      <c r="G901" s="32">
        <v>3.8962767999999999</v>
      </c>
      <c r="H901" s="32"/>
      <c r="I901" s="66">
        <v>0.22318563999999999</v>
      </c>
      <c r="J901" s="32">
        <v>8.7797336999999995</v>
      </c>
      <c r="K901" s="38"/>
      <c r="L901" s="39">
        <f t="shared" si="253"/>
        <v>-1.4997513874622521</v>
      </c>
      <c r="M901" s="39">
        <f t="shared" si="254"/>
        <v>2.1724460768909251</v>
      </c>
      <c r="N901" s="10"/>
      <c r="O901" s="47">
        <f>ABS(O900/O899)</f>
        <v>4.5084385351081592E-3</v>
      </c>
      <c r="P901" s="47">
        <f>ABS(P900/P899)</f>
        <v>1.8893132943971032E-3</v>
      </c>
      <c r="Q901" s="9"/>
      <c r="R901" s="56"/>
      <c r="S901" s="56"/>
      <c r="U901" s="9"/>
      <c r="W901" s="48"/>
      <c r="X901" s="48"/>
      <c r="Z901" s="48"/>
      <c r="AA901" s="48"/>
      <c r="AC901" s="48"/>
      <c r="AD901" s="48"/>
      <c r="AK901" s="48"/>
      <c r="AL901" s="48"/>
      <c r="AP901" s="49"/>
      <c r="AY901" s="43"/>
      <c r="AZ901" s="43"/>
    </row>
    <row r="902" spans="1:60" s="11" customFormat="1">
      <c r="A902" s="26">
        <v>128</v>
      </c>
      <c r="B902" s="26"/>
      <c r="C902" s="7" t="s">
        <v>4</v>
      </c>
      <c r="D902" s="32">
        <v>3.0224655999999999</v>
      </c>
      <c r="E902" s="32">
        <v>26.495660000000001</v>
      </c>
      <c r="F902" s="32">
        <v>15.894557000000001</v>
      </c>
      <c r="G902" s="32">
        <v>3.5447872999999999</v>
      </c>
      <c r="H902" s="32"/>
      <c r="I902" s="66">
        <v>0.22301893</v>
      </c>
      <c r="J902" s="32">
        <v>8.7662385</v>
      </c>
      <c r="K902" s="38"/>
      <c r="L902" s="39">
        <f t="shared" si="253"/>
        <v>-1.5004986232324149</v>
      </c>
      <c r="M902" s="39">
        <f t="shared" si="254"/>
        <v>2.1709078090187002</v>
      </c>
      <c r="N902" s="10"/>
      <c r="O902" s="50"/>
      <c r="P902" s="50"/>
      <c r="Q902" s="9"/>
      <c r="R902" s="56"/>
      <c r="S902" s="56"/>
      <c r="U902" s="9"/>
      <c r="W902" s="51"/>
      <c r="X902" s="51"/>
      <c r="Z902" s="51"/>
      <c r="AA902" s="51"/>
      <c r="AC902" s="51"/>
      <c r="AD902" s="51"/>
      <c r="AI902" s="52"/>
      <c r="AJ902" s="52"/>
      <c r="AK902" s="53"/>
      <c r="AL902" s="53"/>
      <c r="AM902" s="53"/>
      <c r="AN902" s="53"/>
      <c r="AO902" s="53"/>
    </row>
    <row r="903" spans="1:60" s="11" customFormat="1">
      <c r="A903" s="26">
        <v>128</v>
      </c>
      <c r="B903" s="26"/>
      <c r="C903" s="7" t="s">
        <v>5</v>
      </c>
      <c r="D903" s="32">
        <v>2.6970054000000001</v>
      </c>
      <c r="E903" s="32">
        <v>23.605316999999999</v>
      </c>
      <c r="F903" s="32">
        <v>14.292862</v>
      </c>
      <c r="G903" s="32">
        <v>3.1850605999999999</v>
      </c>
      <c r="H903" s="32"/>
      <c r="I903" s="66">
        <v>0.22284276</v>
      </c>
      <c r="J903" s="32">
        <v>8.7524194000000008</v>
      </c>
      <c r="K903" s="54"/>
      <c r="L903" s="39">
        <f t="shared" si="253"/>
        <v>-1.5012888683381023</v>
      </c>
      <c r="M903" s="39">
        <f t="shared" si="254"/>
        <v>2.1693301650067962</v>
      </c>
      <c r="N903" s="10"/>
      <c r="Q903" s="9"/>
      <c r="R903" s="56"/>
      <c r="S903" s="56"/>
      <c r="U903" s="9"/>
      <c r="W903" s="51"/>
      <c r="X903" s="51"/>
      <c r="Z903" s="51"/>
      <c r="AA903" s="51"/>
      <c r="AC903" s="51"/>
      <c r="AD903" s="51"/>
      <c r="AI903" s="52"/>
      <c r="AJ903" s="52"/>
      <c r="AK903" s="53"/>
      <c r="AL903" s="53"/>
      <c r="AM903" s="53"/>
      <c r="AN903" s="53"/>
      <c r="AO903" s="53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</row>
    <row r="904" spans="1:60" s="11" customFormat="1">
      <c r="A904" s="6"/>
      <c r="B904" s="6"/>
      <c r="C904" s="7"/>
      <c r="D904" s="32"/>
      <c r="E904" s="32"/>
      <c r="F904" s="32"/>
      <c r="G904" s="32"/>
      <c r="H904" s="32"/>
      <c r="I904" s="32"/>
      <c r="J904" s="32"/>
      <c r="K904" s="9"/>
      <c r="L904" s="9"/>
      <c r="M904" s="9"/>
      <c r="N904" s="9"/>
      <c r="O904" s="9"/>
      <c r="P904" s="9"/>
      <c r="Q904" s="9"/>
      <c r="R904" s="56"/>
      <c r="S904" s="56"/>
      <c r="U904" s="9"/>
    </row>
    <row r="905" spans="1:60" s="11" customFormat="1">
      <c r="A905" s="26">
        <v>129</v>
      </c>
      <c r="B905" s="31">
        <v>43803</v>
      </c>
      <c r="C905" s="26" t="s">
        <v>0</v>
      </c>
      <c r="D905" s="32">
        <v>1.0847837E-3</v>
      </c>
      <c r="E905" s="32">
        <v>9.2219558000000007E-3</v>
      </c>
      <c r="F905" s="32">
        <v>9.4305840000000001E-4</v>
      </c>
      <c r="G905" s="32">
        <v>2.5753376E-4</v>
      </c>
      <c r="H905" s="32"/>
      <c r="I905" s="66"/>
      <c r="J905" s="66"/>
      <c r="K905" s="9"/>
      <c r="L905" s="9"/>
      <c r="M905" s="9"/>
      <c r="N905" s="10"/>
      <c r="O905" s="9"/>
      <c r="P905" s="9"/>
      <c r="Q905" s="9"/>
      <c r="R905" s="64"/>
      <c r="S905" s="65"/>
      <c r="U905" s="9"/>
    </row>
    <row r="906" spans="1:60" s="11" customFormat="1">
      <c r="A906" s="26">
        <v>129</v>
      </c>
      <c r="B906" s="26"/>
      <c r="C906" s="7" t="s">
        <v>1</v>
      </c>
      <c r="D906" s="32">
        <v>3.9914717</v>
      </c>
      <c r="E906" s="32">
        <v>35.154145999999997</v>
      </c>
      <c r="F906" s="32">
        <v>20.103467999999999</v>
      </c>
      <c r="G906" s="32">
        <v>4.4940115</v>
      </c>
      <c r="H906" s="32"/>
      <c r="I906" s="66">
        <v>0.22354412000000001</v>
      </c>
      <c r="J906" s="32">
        <v>8.8073146999999992</v>
      </c>
      <c r="K906" s="38"/>
      <c r="L906" s="39">
        <f>LN(I906)</f>
        <v>-1.498146479488601</v>
      </c>
      <c r="M906" s="39">
        <f>LN(J906)</f>
        <v>2.175582592124623</v>
      </c>
      <c r="N906" s="10"/>
      <c r="O906" s="40">
        <f t="array" ref="O906:P907">LINEST(L906:L910,M906:M910,TRUE,TRUE)</f>
        <v>0.5014561569031396</v>
      </c>
      <c r="P906" s="40">
        <v>-2.5891176833508194</v>
      </c>
      <c r="Q906" s="9"/>
      <c r="R906" s="41">
        <f>EXP(P906)*$R$4^O906</f>
        <v>0.21801719525603297</v>
      </c>
      <c r="S906" s="41">
        <f>R906*SQRT(P907^2+(LN($R$4))^2*O907^2+(O906/$R$4)^2*$S$4^2-2*LN($R$4)*AVERAGE(M906:M910)*O907^2)</f>
        <v>3.3049884425168174E-5</v>
      </c>
      <c r="U906" s="9"/>
      <c r="AL906" s="42"/>
      <c r="AM906" s="43"/>
      <c r="AN906" s="43"/>
      <c r="AO906" s="43"/>
      <c r="AQ906" s="44"/>
      <c r="AR906" s="45"/>
      <c r="AS906" s="45"/>
      <c r="AT906" s="45"/>
      <c r="AU906" s="45"/>
      <c r="AV906" s="45"/>
      <c r="AW906" s="45"/>
      <c r="AX906" s="45"/>
      <c r="AY906" s="45"/>
      <c r="AZ906" s="45"/>
    </row>
    <row r="907" spans="1:60" s="11" customFormat="1">
      <c r="A907" s="26">
        <v>129</v>
      </c>
      <c r="B907" s="26"/>
      <c r="C907" s="7" t="s">
        <v>2</v>
      </c>
      <c r="D907" s="32">
        <v>3.6056656</v>
      </c>
      <c r="E907" s="32">
        <v>31.703607999999999</v>
      </c>
      <c r="F907" s="32">
        <v>18.586822999999999</v>
      </c>
      <c r="G907" s="32">
        <v>4.1514300999999998</v>
      </c>
      <c r="H907" s="32"/>
      <c r="I907" s="66">
        <v>0.22335345000000001</v>
      </c>
      <c r="J907" s="32">
        <v>8.7927222999999994</v>
      </c>
      <c r="K907" s="38"/>
      <c r="L907" s="39">
        <f t="shared" ref="L907:L910" si="255">LN(I907)</f>
        <v>-1.4989997846948449</v>
      </c>
      <c r="M907" s="39">
        <f t="shared" ref="M907:M910" si="256">LN(J907)</f>
        <v>2.1739243679579654</v>
      </c>
      <c r="N907" s="10"/>
      <c r="O907" s="40">
        <v>2.4776856602193296E-3</v>
      </c>
      <c r="P907" s="40">
        <v>5.3829406936661828E-3</v>
      </c>
      <c r="Q907" s="9"/>
      <c r="R907" s="56"/>
      <c r="S907" s="56"/>
      <c r="U907" s="9"/>
      <c r="W907" s="43"/>
      <c r="Z907" s="43"/>
      <c r="AC907" s="43"/>
    </row>
    <row r="908" spans="1:60" s="11" customFormat="1">
      <c r="A908" s="26">
        <v>129</v>
      </c>
      <c r="B908" s="26"/>
      <c r="C908" s="7" t="s">
        <v>3</v>
      </c>
      <c r="D908" s="32">
        <v>3.3318449999999999</v>
      </c>
      <c r="E908" s="32">
        <v>29.259111000000001</v>
      </c>
      <c r="F908" s="32">
        <v>17.335871999999998</v>
      </c>
      <c r="G908" s="32">
        <v>3.869577</v>
      </c>
      <c r="H908" s="32"/>
      <c r="I908" s="66">
        <v>0.22321212000000001</v>
      </c>
      <c r="J908" s="32">
        <v>8.7816545000000001</v>
      </c>
      <c r="K908" s="38"/>
      <c r="L908" s="39">
        <f t="shared" si="255"/>
        <v>-1.4996327488739623</v>
      </c>
      <c r="M908" s="39">
        <f t="shared" si="256"/>
        <v>2.1726648295300426</v>
      </c>
      <c r="N908" s="10"/>
      <c r="O908" s="47">
        <f>ABS(O907/O906)</f>
        <v>4.9409816314169115E-3</v>
      </c>
      <c r="P908" s="47">
        <f>ABS(P907/P906)</f>
        <v>2.0790637398527267E-3</v>
      </c>
      <c r="Q908" s="9"/>
      <c r="R908" s="56"/>
      <c r="S908" s="56"/>
      <c r="U908" s="9"/>
      <c r="W908" s="48"/>
      <c r="X908" s="48"/>
      <c r="Z908" s="48"/>
      <c r="AA908" s="48"/>
      <c r="AC908" s="48"/>
      <c r="AD908" s="48"/>
      <c r="AK908" s="48"/>
      <c r="AL908" s="48"/>
      <c r="AP908" s="49"/>
      <c r="AY908" s="43"/>
      <c r="AZ908" s="43"/>
    </row>
    <row r="909" spans="1:60" s="11" customFormat="1">
      <c r="A909" s="26">
        <v>129</v>
      </c>
      <c r="B909" s="26"/>
      <c r="C909" s="7" t="s">
        <v>4</v>
      </c>
      <c r="D909" s="32">
        <v>3.0172083000000001</v>
      </c>
      <c r="E909" s="32">
        <v>26.454909000000001</v>
      </c>
      <c r="F909" s="32">
        <v>15.844217</v>
      </c>
      <c r="G909" s="32">
        <v>3.5339185</v>
      </c>
      <c r="H909" s="32"/>
      <c r="I909" s="66">
        <v>0.22304155000000001</v>
      </c>
      <c r="J909" s="32">
        <v>8.7680120000000006</v>
      </c>
      <c r="K909" s="38"/>
      <c r="L909" s="39">
        <f t="shared" si="255"/>
        <v>-1.5003972020080132</v>
      </c>
      <c r="M909" s="39">
        <f t="shared" si="256"/>
        <v>2.171110098817862</v>
      </c>
      <c r="N909" s="10"/>
      <c r="O909" s="50"/>
      <c r="P909" s="50"/>
      <c r="Q909" s="9"/>
      <c r="R909" s="56"/>
      <c r="S909" s="56"/>
      <c r="U909" s="9"/>
      <c r="W909" s="51"/>
      <c r="X909" s="51"/>
      <c r="Z909" s="51"/>
      <c r="AA909" s="51"/>
      <c r="AC909" s="51"/>
      <c r="AD909" s="51"/>
      <c r="AI909" s="52"/>
      <c r="AJ909" s="52"/>
      <c r="AK909" s="53"/>
      <c r="AL909" s="53"/>
      <c r="AM909" s="53"/>
      <c r="AN909" s="53"/>
      <c r="AO909" s="53"/>
    </row>
    <row r="910" spans="1:60" s="11" customFormat="1">
      <c r="A910" s="26">
        <v>129</v>
      </c>
      <c r="B910" s="26"/>
      <c r="C910" s="7" t="s">
        <v>5</v>
      </c>
      <c r="D910" s="32">
        <v>2.6937362</v>
      </c>
      <c r="E910" s="32">
        <v>23.581977999999999</v>
      </c>
      <c r="F910" s="32">
        <v>14.257947</v>
      </c>
      <c r="G910" s="32">
        <v>3.1776377999999998</v>
      </c>
      <c r="H910" s="32"/>
      <c r="I910" s="66">
        <v>0.22286776999999999</v>
      </c>
      <c r="J910" s="32">
        <v>8.7543720999999994</v>
      </c>
      <c r="K910" s="54"/>
      <c r="L910" s="39">
        <f t="shared" si="255"/>
        <v>-1.501176643033368</v>
      </c>
      <c r="M910" s="39">
        <f t="shared" si="256"/>
        <v>2.1695532441481791</v>
      </c>
      <c r="N910" s="10"/>
      <c r="Q910" s="9"/>
      <c r="R910" s="56"/>
      <c r="S910" s="56"/>
      <c r="U910" s="9"/>
      <c r="W910" s="51"/>
      <c r="X910" s="51"/>
      <c r="Z910" s="51"/>
      <c r="AA910" s="51"/>
      <c r="AC910" s="51"/>
      <c r="AD910" s="51"/>
      <c r="AI910" s="52"/>
      <c r="AJ910" s="52"/>
      <c r="AK910" s="53"/>
      <c r="AL910" s="53"/>
      <c r="AM910" s="53"/>
      <c r="AN910" s="53"/>
      <c r="AO910" s="53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</row>
    <row r="911" spans="1:60" s="11" customFormat="1">
      <c r="A911" s="6"/>
      <c r="B911" s="6"/>
      <c r="C911" s="7"/>
      <c r="D911" s="32"/>
      <c r="E911" s="32"/>
      <c r="F911" s="32"/>
      <c r="G911" s="32"/>
      <c r="H911" s="32"/>
      <c r="I911" s="32"/>
      <c r="J911" s="32"/>
      <c r="K911" s="9"/>
      <c r="L911" s="9"/>
      <c r="M911" s="9"/>
      <c r="N911" s="9"/>
      <c r="O911" s="9"/>
      <c r="P911" s="9"/>
      <c r="Q911" s="9"/>
      <c r="R911" s="56"/>
      <c r="S911" s="56"/>
      <c r="U911" s="9"/>
    </row>
    <row r="912" spans="1:60" s="11" customFormat="1">
      <c r="A912" s="26">
        <v>130</v>
      </c>
      <c r="B912" s="31">
        <v>43803</v>
      </c>
      <c r="C912" s="26" t="s">
        <v>0</v>
      </c>
      <c r="D912" s="32">
        <v>1.0847837E-3</v>
      </c>
      <c r="E912" s="32">
        <v>9.2219558000000007E-3</v>
      </c>
      <c r="F912" s="32">
        <v>9.4305840000000001E-4</v>
      </c>
      <c r="G912" s="32">
        <v>2.5753376E-4</v>
      </c>
      <c r="H912" s="32"/>
      <c r="I912" s="66"/>
      <c r="J912" s="66"/>
      <c r="K912" s="9"/>
      <c r="L912" s="9"/>
      <c r="M912" s="9"/>
      <c r="N912" s="10"/>
      <c r="O912" s="9"/>
      <c r="P912" s="9"/>
      <c r="Q912" s="9"/>
      <c r="R912" s="64"/>
      <c r="S912" s="65"/>
      <c r="U912" s="9"/>
    </row>
    <row r="913" spans="1:60" s="11" customFormat="1">
      <c r="A913" s="26">
        <v>130</v>
      </c>
      <c r="B913" s="26"/>
      <c r="C913" s="7" t="s">
        <v>1</v>
      </c>
      <c r="D913" s="32">
        <v>3.9656232</v>
      </c>
      <c r="E913" s="32">
        <v>34.927286000000002</v>
      </c>
      <c r="F913" s="32">
        <v>19.957923999999998</v>
      </c>
      <c r="G913" s="32">
        <v>4.4615098</v>
      </c>
      <c r="H913" s="32"/>
      <c r="I913" s="32">
        <v>0.22354581000000001</v>
      </c>
      <c r="J913" s="32">
        <v>8.8075153000000004</v>
      </c>
      <c r="K913" s="38"/>
      <c r="L913" s="39">
        <f>LN(I913)</f>
        <v>-1.4981389194883119</v>
      </c>
      <c r="M913" s="39">
        <f>LN(J913)</f>
        <v>2.17560536838758</v>
      </c>
      <c r="N913" s="10"/>
      <c r="O913" s="40">
        <f t="array" ref="O913:P914">LINEST(L913:L917,M913:M917,TRUE,TRUE)</f>
        <v>0.50074622393473955</v>
      </c>
      <c r="P913" s="40">
        <v>-2.587575219782396</v>
      </c>
      <c r="Q913" s="9"/>
      <c r="R913" s="41">
        <f>EXP(P913)*$R$4^O913</f>
        <v>0.21802447100699943</v>
      </c>
      <c r="S913" s="41">
        <f>R913*SQRT(P914^2+(LN($R$4))^2*O914^2+(O913/$R$4)^2*$S$4^2-2*LN($R$4)*AVERAGE(M913:M917)*O914^2)</f>
        <v>3.3031137292986458E-5</v>
      </c>
      <c r="U913" s="9"/>
      <c r="AL913" s="42"/>
      <c r="AM913" s="43"/>
      <c r="AN913" s="43"/>
      <c r="AO913" s="43"/>
      <c r="AQ913" s="44"/>
      <c r="AR913" s="45"/>
      <c r="AS913" s="45"/>
      <c r="AT913" s="45"/>
      <c r="AU913" s="45"/>
      <c r="AV913" s="45"/>
      <c r="AW913" s="45"/>
      <c r="AX913" s="45"/>
      <c r="AY913" s="45"/>
      <c r="AZ913" s="45"/>
    </row>
    <row r="914" spans="1:60" s="11" customFormat="1">
      <c r="A914" s="26">
        <v>130</v>
      </c>
      <c r="B914" s="26"/>
      <c r="C914" s="7" t="s">
        <v>2</v>
      </c>
      <c r="D914" s="32">
        <v>3.6402361000000001</v>
      </c>
      <c r="E914" s="32">
        <v>32.007184000000002</v>
      </c>
      <c r="F914" s="32">
        <v>18.756962999999999</v>
      </c>
      <c r="G914" s="32">
        <v>4.1894175000000002</v>
      </c>
      <c r="H914" s="32"/>
      <c r="I914" s="32">
        <v>0.22335268</v>
      </c>
      <c r="J914" s="32">
        <v>8.7926126999999994</v>
      </c>
      <c r="K914" s="38"/>
      <c r="L914" s="39">
        <f t="shared" ref="L914:L917" si="257">LN(I914)</f>
        <v>-1.4990032321514537</v>
      </c>
      <c r="M914" s="39">
        <f t="shared" ref="M914:M917" si="258">LN(J914)</f>
        <v>2.1739119030262479</v>
      </c>
      <c r="N914" s="10"/>
      <c r="O914" s="40">
        <v>2.4735894119149704E-3</v>
      </c>
      <c r="P914" s="40">
        <v>5.3742365008450192E-3</v>
      </c>
      <c r="Q914" s="9"/>
      <c r="R914" s="56"/>
      <c r="S914" s="56"/>
      <c r="U914" s="9"/>
      <c r="W914" s="43"/>
      <c r="Z914" s="43"/>
      <c r="AC914" s="43"/>
    </row>
    <row r="915" spans="1:60" s="11" customFormat="1">
      <c r="A915" s="26">
        <v>130</v>
      </c>
      <c r="B915" s="26"/>
      <c r="C915" s="7" t="s">
        <v>3</v>
      </c>
      <c r="D915" s="32">
        <v>3.3617249</v>
      </c>
      <c r="E915" s="32">
        <v>29.523610999999999</v>
      </c>
      <c r="F915" s="32">
        <v>17.481352000000001</v>
      </c>
      <c r="G915" s="32">
        <v>3.9021789999999998</v>
      </c>
      <c r="H915" s="32"/>
      <c r="I915" s="32">
        <v>0.22321953</v>
      </c>
      <c r="J915" s="32">
        <v>8.7822834000000007</v>
      </c>
      <c r="K915" s="38"/>
      <c r="L915" s="39">
        <f t="shared" si="257"/>
        <v>-1.4995995523028829</v>
      </c>
      <c r="M915" s="39">
        <f t="shared" si="258"/>
        <v>2.1727364421722473</v>
      </c>
      <c r="N915" s="10"/>
      <c r="O915" s="47">
        <f>ABS(O914/O913)</f>
        <v>4.939806420262381E-3</v>
      </c>
      <c r="P915" s="47">
        <f>ABS(P914/P913)</f>
        <v>2.0769392363005276E-3</v>
      </c>
      <c r="Q915" s="9"/>
      <c r="R915" s="56"/>
      <c r="S915" s="56"/>
      <c r="U915" s="9"/>
      <c r="W915" s="48"/>
      <c r="X915" s="48"/>
      <c r="Z915" s="48"/>
      <c r="AA915" s="48"/>
      <c r="AC915" s="48"/>
      <c r="AD915" s="48"/>
      <c r="AK915" s="48"/>
      <c r="AL915" s="48"/>
      <c r="AP915" s="49"/>
      <c r="AY915" s="43"/>
      <c r="AZ915" s="43"/>
    </row>
    <row r="916" spans="1:60" s="11" customFormat="1">
      <c r="A916" s="26">
        <v>130</v>
      </c>
      <c r="B916" s="26"/>
      <c r="C916" s="7" t="s">
        <v>4</v>
      </c>
      <c r="D916" s="32">
        <v>3.0653508999999999</v>
      </c>
      <c r="E916" s="32">
        <v>26.881485999999999</v>
      </c>
      <c r="F916" s="32">
        <v>16.081126999999999</v>
      </c>
      <c r="G916" s="32">
        <v>3.5870657000000001</v>
      </c>
      <c r="H916" s="32"/>
      <c r="I916" s="32">
        <v>0.22306065</v>
      </c>
      <c r="J916" s="32">
        <v>8.7694670000000006</v>
      </c>
      <c r="K916" s="38"/>
      <c r="L916" s="39">
        <f t="shared" si="257"/>
        <v>-1.5003115714058253</v>
      </c>
      <c r="M916" s="39">
        <f t="shared" si="258"/>
        <v>2.1712760291666124</v>
      </c>
      <c r="N916" s="10"/>
      <c r="O916" s="50"/>
      <c r="P916" s="50"/>
      <c r="Q916" s="9"/>
      <c r="R916" s="56"/>
      <c r="S916" s="56"/>
      <c r="U916" s="9"/>
      <c r="W916" s="51"/>
      <c r="X916" s="51"/>
      <c r="Z916" s="51"/>
      <c r="AA916" s="51"/>
      <c r="AC916" s="51"/>
      <c r="AD916" s="51"/>
      <c r="AI916" s="52"/>
      <c r="AJ916" s="52"/>
      <c r="AK916" s="53"/>
      <c r="AL916" s="53"/>
      <c r="AM916" s="53"/>
      <c r="AN916" s="53"/>
      <c r="AO916" s="53"/>
    </row>
    <row r="917" spans="1:60" s="11" customFormat="1">
      <c r="A917" s="26">
        <v>130</v>
      </c>
      <c r="B917" s="26"/>
      <c r="C917" s="7" t="s">
        <v>5</v>
      </c>
      <c r="D917" s="32">
        <v>2.7231586000000001</v>
      </c>
      <c r="E917" s="32">
        <v>23.843045</v>
      </c>
      <c r="F917" s="32">
        <v>14.403813</v>
      </c>
      <c r="G917" s="32">
        <v>3.2103874999999999</v>
      </c>
      <c r="H917" s="32"/>
      <c r="I917" s="32">
        <v>0.22288453</v>
      </c>
      <c r="J917" s="32">
        <v>8.7556588000000009</v>
      </c>
      <c r="K917" s="54"/>
      <c r="L917" s="39">
        <f t="shared" si="257"/>
        <v>-1.5011014443187101</v>
      </c>
      <c r="M917" s="39">
        <f t="shared" si="258"/>
        <v>2.1697002113362629</v>
      </c>
      <c r="N917" s="10"/>
      <c r="Q917" s="9"/>
      <c r="R917" s="56"/>
      <c r="S917" s="56"/>
      <c r="U917" s="9"/>
      <c r="W917" s="51"/>
      <c r="X917" s="51"/>
      <c r="Z917" s="51"/>
      <c r="AA917" s="51"/>
      <c r="AC917" s="51"/>
      <c r="AD917" s="51"/>
      <c r="AI917" s="52"/>
      <c r="AJ917" s="52"/>
      <c r="AK917" s="53"/>
      <c r="AL917" s="53"/>
      <c r="AM917" s="53"/>
      <c r="AN917" s="53"/>
      <c r="AO917" s="53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</row>
    <row r="918" spans="1:60" s="11" customFormat="1">
      <c r="A918" s="6"/>
      <c r="B918" s="6"/>
      <c r="C918" s="7"/>
      <c r="D918" s="32"/>
      <c r="E918" s="32"/>
      <c r="F918" s="32"/>
      <c r="G918" s="32"/>
      <c r="H918" s="32"/>
      <c r="I918" s="32"/>
      <c r="J918" s="32"/>
      <c r="K918" s="9"/>
      <c r="L918" s="9"/>
      <c r="M918" s="9"/>
      <c r="N918" s="9"/>
      <c r="O918" s="9"/>
      <c r="P918" s="9"/>
      <c r="Q918" s="9"/>
      <c r="R918" s="56"/>
      <c r="S918" s="56"/>
      <c r="U918" s="9"/>
    </row>
    <row r="919" spans="1:60" s="11" customFormat="1">
      <c r="A919" s="26">
        <v>131</v>
      </c>
      <c r="B919" s="31">
        <v>43803</v>
      </c>
      <c r="C919" s="26" t="s">
        <v>0</v>
      </c>
      <c r="D919" s="32">
        <v>1.0847837E-3</v>
      </c>
      <c r="E919" s="32">
        <v>9.2219558000000007E-3</v>
      </c>
      <c r="F919" s="32">
        <v>9.4305840000000001E-4</v>
      </c>
      <c r="G919" s="32">
        <v>2.5753376E-4</v>
      </c>
      <c r="H919" s="32"/>
      <c r="I919" s="66"/>
      <c r="J919" s="66"/>
      <c r="K919" s="9"/>
      <c r="L919" s="9"/>
      <c r="M919" s="9"/>
      <c r="N919" s="10"/>
      <c r="O919" s="9"/>
      <c r="P919" s="9"/>
      <c r="Q919" s="9"/>
      <c r="R919" s="64"/>
      <c r="S919" s="65"/>
      <c r="U919" s="9"/>
    </row>
    <row r="920" spans="1:60" s="11" customFormat="1">
      <c r="A920" s="26">
        <v>131</v>
      </c>
      <c r="B920" s="26"/>
      <c r="C920" s="7" t="s">
        <v>1</v>
      </c>
      <c r="D920" s="32">
        <v>3.9949102999999999</v>
      </c>
      <c r="E920" s="32">
        <v>35.187404999999998</v>
      </c>
      <c r="F920" s="32">
        <v>20.040535999999999</v>
      </c>
      <c r="G920" s="32">
        <v>4.4801716000000003</v>
      </c>
      <c r="H920" s="32"/>
      <c r="I920" s="32">
        <v>0.22355549</v>
      </c>
      <c r="J920" s="32">
        <v>8.8080604999999998</v>
      </c>
      <c r="K920" s="38"/>
      <c r="L920" s="39">
        <f>LN(I920)</f>
        <v>-1.4980956183393264</v>
      </c>
      <c r="M920" s="39">
        <f>LN(J920)</f>
        <v>2.1756672681524658</v>
      </c>
      <c r="N920" s="10"/>
      <c r="O920" s="40">
        <f t="array" ref="O920:P921">LINEST(L920:L924,M920:M924,TRUE,TRUE)</f>
        <v>0.50109250863381205</v>
      </c>
      <c r="P920" s="40">
        <v>-2.5883279540103272</v>
      </c>
      <c r="Q920" s="9"/>
      <c r="R920" s="41">
        <f>EXP(P920)*$R$4^O920</f>
        <v>0.21802084244153797</v>
      </c>
      <c r="S920" s="41">
        <f>R920*SQRT(P921^2+(LN($R$4))^2*O921^2+(O920/$R$4)^2*$S$4^2-2*LN($R$4)*AVERAGE(M920:M924)*O921^2)</f>
        <v>5.6782151316751039E-5</v>
      </c>
      <c r="U920" s="9"/>
      <c r="AL920" s="42"/>
      <c r="AM920" s="43"/>
      <c r="AN920" s="43"/>
      <c r="AO920" s="43"/>
      <c r="AQ920" s="44"/>
      <c r="AR920" s="45"/>
      <c r="AS920" s="45"/>
      <c r="AT920" s="45"/>
      <c r="AU920" s="45"/>
      <c r="AV920" s="45"/>
      <c r="AW920" s="45"/>
      <c r="AX920" s="45"/>
      <c r="AY920" s="45"/>
      <c r="AZ920" s="45"/>
    </row>
    <row r="921" spans="1:60" s="11" customFormat="1">
      <c r="A921" s="26">
        <v>131</v>
      </c>
      <c r="B921" s="26"/>
      <c r="C921" s="7" t="s">
        <v>2</v>
      </c>
      <c r="D921" s="32">
        <v>3.6730738000000001</v>
      </c>
      <c r="E921" s="32">
        <v>32.303566000000004</v>
      </c>
      <c r="F921" s="32">
        <v>18.884112999999999</v>
      </c>
      <c r="G921" s="32">
        <v>4.2182155000000003</v>
      </c>
      <c r="H921" s="32"/>
      <c r="I921" s="32">
        <v>0.22337381000000001</v>
      </c>
      <c r="J921" s="32">
        <v>8.7946977999999998</v>
      </c>
      <c r="K921" s="38"/>
      <c r="L921" s="39">
        <f t="shared" ref="L921:L924" si="259">LN(I921)</f>
        <v>-1.498908632881033</v>
      </c>
      <c r="M921" s="39">
        <f t="shared" ref="M921:M924" si="260">LN(J921)</f>
        <v>2.1741490171671245</v>
      </c>
      <c r="N921" s="10"/>
      <c r="O921" s="40">
        <v>5.1113264319779441E-3</v>
      </c>
      <c r="P921" s="40">
        <v>1.1106487313784828E-2</v>
      </c>
      <c r="Q921" s="9"/>
      <c r="R921" s="56"/>
      <c r="S921" s="56"/>
      <c r="U921" s="9"/>
      <c r="W921" s="43"/>
      <c r="Z921" s="43"/>
      <c r="AC921" s="43"/>
    </row>
    <row r="922" spans="1:60" s="11" customFormat="1">
      <c r="A922" s="26">
        <v>131</v>
      </c>
      <c r="B922" s="26"/>
      <c r="C922" s="7" t="s">
        <v>3</v>
      </c>
      <c r="D922" s="32">
        <v>3.3956366</v>
      </c>
      <c r="E922" s="32">
        <v>29.831793000000001</v>
      </c>
      <c r="F922" s="32">
        <v>17.608751000000002</v>
      </c>
      <c r="G922" s="32">
        <v>3.9313427000000001</v>
      </c>
      <c r="H922" s="32"/>
      <c r="I922" s="32">
        <v>0.22326078999999999</v>
      </c>
      <c r="J922" s="32">
        <v>8.7853326999999997</v>
      </c>
      <c r="K922" s="38"/>
      <c r="L922" s="39">
        <f t="shared" si="259"/>
        <v>-1.4994147289264912</v>
      </c>
      <c r="M922" s="39">
        <f t="shared" si="260"/>
        <v>2.1730835922936143</v>
      </c>
      <c r="N922" s="10"/>
      <c r="O922" s="47">
        <f>ABS(O921/O920)</f>
        <v>1.0200364890534004E-2</v>
      </c>
      <c r="P922" s="47">
        <f>ABS(P921/P920)</f>
        <v>4.2909892065943799E-3</v>
      </c>
      <c r="Q922" s="9"/>
      <c r="R922" s="56"/>
      <c r="S922" s="56"/>
      <c r="U922" s="9"/>
      <c r="W922" s="48"/>
      <c r="X922" s="48"/>
      <c r="Z922" s="48"/>
      <c r="AA922" s="48"/>
      <c r="AC922" s="48"/>
      <c r="AD922" s="48"/>
      <c r="AK922" s="48"/>
      <c r="AL922" s="48"/>
      <c r="AP922" s="49"/>
      <c r="AY922" s="43"/>
      <c r="AZ922" s="43"/>
    </row>
    <row r="923" spans="1:60" s="11" customFormat="1">
      <c r="A923" s="26">
        <v>131</v>
      </c>
      <c r="B923" s="26"/>
      <c r="C923" s="7" t="s">
        <v>4</v>
      </c>
      <c r="D923" s="32">
        <v>3.0649774999999999</v>
      </c>
      <c r="E923" s="32">
        <v>26.886451999999998</v>
      </c>
      <c r="F923" s="32">
        <v>16.044287000000001</v>
      </c>
      <c r="G923" s="32">
        <v>3.5794009</v>
      </c>
      <c r="H923" s="32"/>
      <c r="I923" s="32">
        <v>0.22309503999999999</v>
      </c>
      <c r="J923" s="32">
        <v>8.7721540999999998</v>
      </c>
      <c r="K923" s="38"/>
      <c r="L923" s="39">
        <f t="shared" si="259"/>
        <v>-1.5001574099736665</v>
      </c>
      <c r="M923" s="39">
        <f t="shared" si="260"/>
        <v>2.1715823976608011</v>
      </c>
      <c r="N923" s="10"/>
      <c r="O923" s="50"/>
      <c r="P923" s="50"/>
      <c r="Q923" s="9"/>
      <c r="R923" s="56"/>
      <c r="S923" s="56"/>
      <c r="U923" s="9"/>
      <c r="W923" s="51"/>
      <c r="X923" s="51"/>
      <c r="Z923" s="51"/>
      <c r="AA923" s="51"/>
      <c r="AC923" s="51"/>
      <c r="AD923" s="51"/>
      <c r="AI923" s="52"/>
      <c r="AJ923" s="52"/>
      <c r="AK923" s="53"/>
      <c r="AL923" s="53"/>
      <c r="AM923" s="53"/>
      <c r="AN923" s="53"/>
      <c r="AO923" s="53"/>
    </row>
    <row r="924" spans="1:60" s="11" customFormat="1">
      <c r="A924" s="26">
        <v>131</v>
      </c>
      <c r="B924" s="26"/>
      <c r="C924" s="7" t="s">
        <v>5</v>
      </c>
      <c r="D924" s="32">
        <v>2.7548127999999998</v>
      </c>
      <c r="E924" s="32">
        <v>24.129791999999998</v>
      </c>
      <c r="F924" s="32">
        <v>14.536663000000001</v>
      </c>
      <c r="G924" s="32">
        <v>3.2406372000000001</v>
      </c>
      <c r="H924" s="32"/>
      <c r="I924" s="32">
        <v>0.22292859000000001</v>
      </c>
      <c r="J924" s="32">
        <v>8.7591391000000005</v>
      </c>
      <c r="K924" s="54"/>
      <c r="L924" s="39">
        <f t="shared" si="259"/>
        <v>-1.5009037830199872</v>
      </c>
      <c r="M924" s="39">
        <f t="shared" si="260"/>
        <v>2.1700976238631648</v>
      </c>
      <c r="N924" s="10"/>
      <c r="Q924" s="9"/>
      <c r="R924" s="56"/>
      <c r="S924" s="56"/>
      <c r="U924" s="9"/>
      <c r="W924" s="51"/>
      <c r="X924" s="51"/>
      <c r="Z924" s="51"/>
      <c r="AA924" s="51"/>
      <c r="AC924" s="51"/>
      <c r="AD924" s="51"/>
      <c r="AI924" s="52"/>
      <c r="AJ924" s="52"/>
      <c r="AK924" s="53"/>
      <c r="AL924" s="53"/>
      <c r="AM924" s="53"/>
      <c r="AN924" s="53"/>
      <c r="AO924" s="53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</row>
    <row r="925" spans="1:60" s="11" customFormat="1">
      <c r="A925" s="6"/>
      <c r="B925" s="6"/>
      <c r="C925" s="7"/>
      <c r="D925" s="32"/>
      <c r="E925" s="32"/>
      <c r="F925" s="32"/>
      <c r="G925" s="32"/>
      <c r="H925" s="32"/>
      <c r="I925" s="32"/>
      <c r="J925" s="32"/>
      <c r="K925" s="9"/>
      <c r="L925" s="9"/>
      <c r="M925" s="9"/>
      <c r="N925" s="9"/>
      <c r="O925" s="9"/>
      <c r="P925" s="9"/>
      <c r="Q925" s="9"/>
      <c r="R925" s="56"/>
      <c r="S925" s="56"/>
      <c r="U925" s="9"/>
    </row>
    <row r="926" spans="1:60" s="11" customFormat="1">
      <c r="A926" s="26">
        <v>132</v>
      </c>
      <c r="B926" s="31">
        <v>43803</v>
      </c>
      <c r="C926" s="26" t="s">
        <v>0</v>
      </c>
      <c r="D926" s="32">
        <v>1.0847837E-3</v>
      </c>
      <c r="E926" s="32">
        <v>9.2219558000000007E-3</v>
      </c>
      <c r="F926" s="32">
        <v>9.4305840000000001E-4</v>
      </c>
      <c r="G926" s="32">
        <v>2.5753376E-4</v>
      </c>
      <c r="H926" s="32"/>
      <c r="I926" s="66"/>
      <c r="J926" s="66"/>
      <c r="K926" s="9"/>
      <c r="L926" s="9"/>
      <c r="M926" s="9"/>
      <c r="N926" s="10"/>
      <c r="O926" s="9"/>
      <c r="P926" s="9"/>
      <c r="Q926" s="9"/>
      <c r="R926" s="64"/>
      <c r="S926" s="65"/>
      <c r="U926" s="9"/>
    </row>
    <row r="927" spans="1:60" s="11" customFormat="1">
      <c r="A927" s="26">
        <v>132</v>
      </c>
      <c r="B927" s="26"/>
      <c r="C927" s="7" t="s">
        <v>1</v>
      </c>
      <c r="D927" s="32">
        <v>3.9725214000000002</v>
      </c>
      <c r="E927" s="32">
        <v>34.994635000000002</v>
      </c>
      <c r="F927" s="32">
        <v>19.866931000000001</v>
      </c>
      <c r="G927" s="32">
        <v>4.4416105999999997</v>
      </c>
      <c r="H927" s="32"/>
      <c r="I927" s="66">
        <v>0.22356806000000001</v>
      </c>
      <c r="J927" s="32">
        <v>8.8091761999999996</v>
      </c>
      <c r="K927" s="38"/>
      <c r="L927" s="39">
        <f>LN(I927)</f>
        <v>-1.4980393922693582</v>
      </c>
      <c r="M927" s="39">
        <f>LN(J927)</f>
        <v>2.1757939281980212</v>
      </c>
      <c r="N927" s="10"/>
      <c r="O927" s="40">
        <f t="array" ref="O927:P928">LINEST(L927:L931,M927:M931,TRUE,TRUE)</f>
        <v>0.50710189566620456</v>
      </c>
      <c r="P927" s="40">
        <v>-2.6013930024817205</v>
      </c>
      <c r="Q927" s="9"/>
      <c r="R927" s="41">
        <f>EXP(P927)*$R$4^O927</f>
        <v>0.21795740707312228</v>
      </c>
      <c r="S927" s="41">
        <f>R927*SQRT(P928^2+(LN($R$4))^2*O928^2+(O927/$R$4)^2*$S$4^2-2*LN($R$4)*AVERAGE(M927:M931)*O928^2)</f>
        <v>4.8885016438058207E-5</v>
      </c>
      <c r="U927" s="9"/>
      <c r="AL927" s="42"/>
      <c r="AM927" s="43"/>
      <c r="AN927" s="43"/>
      <c r="AO927" s="43"/>
      <c r="AQ927" s="44"/>
      <c r="AR927" s="45"/>
      <c r="AS927" s="45"/>
      <c r="AT927" s="45"/>
      <c r="AU927" s="45"/>
      <c r="AV927" s="45"/>
      <c r="AW927" s="45"/>
      <c r="AX927" s="45"/>
      <c r="AY927" s="45"/>
      <c r="AZ927" s="45"/>
    </row>
    <row r="928" spans="1:60" s="11" customFormat="1">
      <c r="A928" s="26">
        <v>132</v>
      </c>
      <c r="B928" s="26"/>
      <c r="C928" s="7" t="s">
        <v>2</v>
      </c>
      <c r="D928" s="32">
        <v>3.6621977999999999</v>
      </c>
      <c r="E928" s="32">
        <v>32.213228000000001</v>
      </c>
      <c r="F928" s="32">
        <v>18.788274999999999</v>
      </c>
      <c r="G928" s="32">
        <v>4.1972481999999998</v>
      </c>
      <c r="H928" s="32"/>
      <c r="I928" s="66">
        <v>0.22339727000000001</v>
      </c>
      <c r="J928" s="32">
        <v>8.7961460999999996</v>
      </c>
      <c r="K928" s="38"/>
      <c r="L928" s="39">
        <f t="shared" ref="L928:L931" si="261">LN(I928)</f>
        <v>-1.4988036126544706</v>
      </c>
      <c r="M928" s="39">
        <f t="shared" ref="M928:M931" si="262">LN(J928)</f>
        <v>2.1743136823772198</v>
      </c>
      <c r="N928" s="10"/>
      <c r="O928" s="40">
        <v>4.2502390835957513E-3</v>
      </c>
      <c r="P928" s="40">
        <v>9.2360672871056905E-3</v>
      </c>
      <c r="Q928" s="9"/>
      <c r="R928" s="56"/>
      <c r="S928" s="56"/>
      <c r="U928" s="9"/>
      <c r="W928" s="43"/>
      <c r="Z928" s="43"/>
      <c r="AC928" s="43"/>
    </row>
    <row r="929" spans="1:60" s="11" customFormat="1">
      <c r="A929" s="26">
        <v>132</v>
      </c>
      <c r="B929" s="26"/>
      <c r="C929" s="7" t="s">
        <v>3</v>
      </c>
      <c r="D929" s="32">
        <v>3.4220942000000001</v>
      </c>
      <c r="E929" s="32">
        <v>30.068992999999999</v>
      </c>
      <c r="F929" s="32">
        <v>17.719768999999999</v>
      </c>
      <c r="G929" s="32">
        <v>3.9564015000000001</v>
      </c>
      <c r="H929" s="32"/>
      <c r="I929" s="66">
        <v>0.22327616</v>
      </c>
      <c r="J929" s="32">
        <v>8.7867248</v>
      </c>
      <c r="K929" s="38"/>
      <c r="L929" s="39">
        <f t="shared" si="261"/>
        <v>-1.4993458880388284</v>
      </c>
      <c r="M929" s="39">
        <f t="shared" si="262"/>
        <v>2.1732420370292878</v>
      </c>
      <c r="N929" s="10"/>
      <c r="O929" s="47">
        <f>ABS(O928/O927)</f>
        <v>8.3814300832222369E-3</v>
      </c>
      <c r="P929" s="47">
        <f>ABS(P928/P927)</f>
        <v>3.5504313566979352E-3</v>
      </c>
      <c r="Q929" s="9"/>
      <c r="R929" s="56"/>
      <c r="S929" s="56"/>
      <c r="U929" s="9"/>
      <c r="W929" s="48"/>
      <c r="X929" s="48"/>
      <c r="Z929" s="48"/>
      <c r="AA929" s="48"/>
      <c r="AC929" s="48"/>
      <c r="AD929" s="48"/>
      <c r="AK929" s="48"/>
      <c r="AL929" s="48"/>
      <c r="AP929" s="49"/>
      <c r="AY929" s="43"/>
      <c r="AZ929" s="43"/>
    </row>
    <row r="930" spans="1:60" s="11" customFormat="1">
      <c r="A930" s="26">
        <v>132</v>
      </c>
      <c r="B930" s="26"/>
      <c r="C930" s="7" t="s">
        <v>4</v>
      </c>
      <c r="D930" s="32">
        <v>3.0805156</v>
      </c>
      <c r="E930" s="32">
        <v>27.026091999999998</v>
      </c>
      <c r="F930" s="32">
        <v>16.110476999999999</v>
      </c>
      <c r="G930" s="32">
        <v>3.5944064</v>
      </c>
      <c r="H930" s="32"/>
      <c r="I930" s="66">
        <v>0.22310988000000001</v>
      </c>
      <c r="J930" s="32">
        <v>8.7732386000000009</v>
      </c>
      <c r="K930" s="38"/>
      <c r="L930" s="39">
        <f t="shared" si="261"/>
        <v>-1.5000908934502473</v>
      </c>
      <c r="M930" s="39">
        <f t="shared" si="262"/>
        <v>2.1717060198583691</v>
      </c>
      <c r="N930" s="10"/>
      <c r="O930" s="50"/>
      <c r="P930" s="50"/>
      <c r="Q930" s="9"/>
      <c r="R930" s="56"/>
      <c r="S930" s="56"/>
      <c r="U930" s="9"/>
      <c r="W930" s="51"/>
      <c r="X930" s="51"/>
      <c r="Z930" s="51"/>
      <c r="AA930" s="51"/>
      <c r="AC930" s="51"/>
      <c r="AD930" s="51"/>
      <c r="AI930" s="52"/>
      <c r="AJ930" s="52"/>
      <c r="AK930" s="53"/>
      <c r="AL930" s="53"/>
      <c r="AM930" s="53"/>
      <c r="AN930" s="53"/>
      <c r="AO930" s="53"/>
    </row>
    <row r="931" spans="1:60" s="11" customFormat="1">
      <c r="A931" s="26">
        <v>132</v>
      </c>
      <c r="B931" s="26"/>
      <c r="C931" s="7" t="s">
        <v>5</v>
      </c>
      <c r="D931" s="32">
        <v>2.7780917000000001</v>
      </c>
      <c r="E931" s="32">
        <v>24.338377000000001</v>
      </c>
      <c r="F931" s="32">
        <v>14.642958999999999</v>
      </c>
      <c r="G931" s="32">
        <v>3.2645173867148998</v>
      </c>
      <c r="H931" s="32"/>
      <c r="I931" s="66">
        <v>0.2229411</v>
      </c>
      <c r="J931" s="32">
        <v>8.7608273000000008</v>
      </c>
      <c r="K931" s="54"/>
      <c r="L931" s="39">
        <f t="shared" si="261"/>
        <v>-1.5008476679698555</v>
      </c>
      <c r="M931" s="39">
        <f t="shared" si="262"/>
        <v>2.1702903411283332</v>
      </c>
      <c r="N931" s="10"/>
      <c r="Q931" s="9"/>
      <c r="R931" s="56"/>
      <c r="S931" s="56"/>
      <c r="U931" s="9"/>
      <c r="W931" s="51"/>
      <c r="X931" s="51"/>
      <c r="Z931" s="51"/>
      <c r="AA931" s="51"/>
      <c r="AC931" s="51"/>
      <c r="AD931" s="51"/>
      <c r="AI931" s="52"/>
      <c r="AJ931" s="52"/>
      <c r="AK931" s="53"/>
      <c r="AL931" s="53"/>
      <c r="AM931" s="53"/>
      <c r="AN931" s="53"/>
      <c r="AO931" s="53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</row>
    <row r="932" spans="1:60" s="11" customFormat="1">
      <c r="A932" s="6"/>
      <c r="B932" s="6"/>
      <c r="C932" s="7"/>
      <c r="D932" s="32"/>
      <c r="E932" s="32"/>
      <c r="F932" s="32"/>
      <c r="G932" s="32"/>
      <c r="H932" s="32"/>
      <c r="I932" s="32"/>
      <c r="J932" s="32"/>
      <c r="K932" s="9"/>
      <c r="L932" s="9"/>
      <c r="M932" s="9"/>
      <c r="N932" s="9"/>
      <c r="O932" s="9"/>
      <c r="P932" s="9"/>
      <c r="Q932" s="9"/>
      <c r="R932" s="56"/>
      <c r="S932" s="56"/>
      <c r="U932" s="9"/>
    </row>
    <row r="933" spans="1:60" s="11" customFormat="1">
      <c r="A933" s="26">
        <v>133</v>
      </c>
      <c r="B933" s="31">
        <v>43803</v>
      </c>
      <c r="C933" s="26" t="s">
        <v>0</v>
      </c>
      <c r="D933" s="32">
        <v>1.0847837E-3</v>
      </c>
      <c r="E933" s="32">
        <v>9.2219558000000007E-3</v>
      </c>
      <c r="F933" s="32">
        <v>9.4305840000000001E-4</v>
      </c>
      <c r="G933" s="32">
        <v>2.5753376E-4</v>
      </c>
      <c r="H933" s="32"/>
      <c r="I933" s="66"/>
      <c r="J933" s="66"/>
      <c r="K933" s="9"/>
      <c r="L933" s="9"/>
      <c r="M933" s="9"/>
      <c r="N933" s="10"/>
      <c r="O933" s="9"/>
      <c r="P933" s="9"/>
      <c r="Q933" s="9"/>
      <c r="R933" s="64"/>
      <c r="S933" s="65"/>
      <c r="U933" s="9"/>
    </row>
    <row r="934" spans="1:60" s="11" customFormat="1">
      <c r="A934" s="26">
        <v>133</v>
      </c>
      <c r="B934" s="26"/>
      <c r="C934" s="7" t="s">
        <v>1</v>
      </c>
      <c r="D934" s="32">
        <v>3.9191357999999998</v>
      </c>
      <c r="E934" s="32">
        <v>34.52711</v>
      </c>
      <c r="F934" s="32">
        <v>19.568494000000001</v>
      </c>
      <c r="G934" s="32">
        <v>4.3751287999999997</v>
      </c>
      <c r="H934" s="32"/>
      <c r="I934" s="32">
        <v>0.22358028999999999</v>
      </c>
      <c r="J934" s="32">
        <v>8.8098790999999999</v>
      </c>
      <c r="K934" s="38"/>
      <c r="L934" s="39">
        <f>LN(I934)</f>
        <v>-1.4979846900659262</v>
      </c>
      <c r="M934" s="39">
        <f>LN(J934)</f>
        <v>2.1758737168119286</v>
      </c>
      <c r="N934" s="10"/>
      <c r="O934" s="40">
        <f t="array" ref="O934:P935">LINEST(L934:L938,M934:M938,TRUE,TRUE)</f>
        <v>0.502899299473058</v>
      </c>
      <c r="P934" s="40">
        <v>-2.5922480477717595</v>
      </c>
      <c r="Q934" s="9"/>
      <c r="R934" s="41">
        <f>EXP(P934)*$R$4^O934</f>
        <v>0.21800352552814933</v>
      </c>
      <c r="S934" s="41">
        <f>R934*SQRT(P935^2+(LN($R$4))^2*O935^2+(O934/$R$4)^2*$S$4^2-2*LN($R$4)*AVERAGE(M934:M938)*O935^2)</f>
        <v>5.3755805196943758E-5</v>
      </c>
      <c r="U934" s="9"/>
      <c r="AL934" s="42"/>
      <c r="AM934" s="43"/>
      <c r="AN934" s="43"/>
      <c r="AO934" s="43"/>
      <c r="AQ934" s="44"/>
      <c r="AR934" s="45"/>
      <c r="AS934" s="45"/>
      <c r="AT934" s="45"/>
      <c r="AU934" s="45"/>
      <c r="AV934" s="45"/>
      <c r="AW934" s="45"/>
      <c r="AX934" s="45"/>
      <c r="AY934" s="45"/>
      <c r="AZ934" s="45"/>
    </row>
    <row r="935" spans="1:60" s="11" customFormat="1">
      <c r="A935" s="26">
        <v>133</v>
      </c>
      <c r="B935" s="26"/>
      <c r="C935" s="7" t="s">
        <v>2</v>
      </c>
      <c r="D935" s="32">
        <v>3.6236030000000001</v>
      </c>
      <c r="E935" s="32">
        <v>31.880486999999999</v>
      </c>
      <c r="F935" s="32">
        <v>18.549433000000001</v>
      </c>
      <c r="G935" s="32">
        <v>4.1443414000000001</v>
      </c>
      <c r="H935" s="32"/>
      <c r="I935" s="32">
        <v>0.22342147000000001</v>
      </c>
      <c r="J935" s="32">
        <v>8.7980075000000006</v>
      </c>
      <c r="K935" s="38"/>
      <c r="L935" s="39">
        <f t="shared" ref="L935:L938" si="263">LN(I935)</f>
        <v>-1.4986952913247804</v>
      </c>
      <c r="M935" s="39">
        <f t="shared" ref="M935:M938" si="264">LN(J935)</f>
        <v>2.1745252753926345</v>
      </c>
      <c r="N935" s="10"/>
      <c r="O935" s="40">
        <v>4.7539939387076877E-3</v>
      </c>
      <c r="P935" s="40">
        <v>1.033178135498152E-2</v>
      </c>
      <c r="Q935" s="9"/>
      <c r="R935" s="56"/>
      <c r="S935" s="56"/>
      <c r="U935" s="9"/>
      <c r="W935" s="43"/>
      <c r="Z935" s="43"/>
      <c r="AC935" s="43"/>
    </row>
    <row r="936" spans="1:60" s="11" customFormat="1">
      <c r="A936" s="26">
        <v>133</v>
      </c>
      <c r="B936" s="26"/>
      <c r="C936" s="7" t="s">
        <v>3</v>
      </c>
      <c r="D936" s="32">
        <v>3.3800161000000002</v>
      </c>
      <c r="E936" s="32">
        <v>29.706187</v>
      </c>
      <c r="F936" s="32">
        <v>17.463894</v>
      </c>
      <c r="G936" s="32">
        <v>3.8997242999999999</v>
      </c>
      <c r="H936" s="32"/>
      <c r="I936" s="32">
        <v>0.22330215</v>
      </c>
      <c r="J936" s="32">
        <v>8.7887720999999992</v>
      </c>
      <c r="K936" s="38"/>
      <c r="L936" s="39">
        <f t="shared" si="263"/>
        <v>-1.4992294918796449</v>
      </c>
      <c r="M936" s="39">
        <f t="shared" si="264"/>
        <v>2.1734750091063684</v>
      </c>
      <c r="N936" s="10"/>
      <c r="O936" s="47">
        <f>ABS(O935/O934)</f>
        <v>9.453172720043479E-3</v>
      </c>
      <c r="P936" s="47">
        <f>ABS(P935/P934)</f>
        <v>3.9856453412560177E-3</v>
      </c>
      <c r="Q936" s="9"/>
      <c r="R936" s="56"/>
      <c r="S936" s="56"/>
      <c r="U936" s="9"/>
      <c r="W936" s="48"/>
      <c r="X936" s="48"/>
      <c r="Z936" s="48"/>
      <c r="AA936" s="48"/>
      <c r="AC936" s="48"/>
      <c r="AD936" s="48"/>
      <c r="AK936" s="48"/>
      <c r="AL936" s="48"/>
      <c r="AP936" s="49"/>
      <c r="AY936" s="43"/>
      <c r="AZ936" s="43"/>
    </row>
    <row r="937" spans="1:60" s="11" customFormat="1">
      <c r="A937" s="26">
        <v>133</v>
      </c>
      <c r="B937" s="26"/>
      <c r="C937" s="7" t="s">
        <v>4</v>
      </c>
      <c r="D937" s="32">
        <v>3.0621664000000002</v>
      </c>
      <c r="E937" s="32">
        <v>26.873079000000001</v>
      </c>
      <c r="F937" s="32">
        <v>15.978403</v>
      </c>
      <c r="G937" s="32">
        <v>3.5654960999999998</v>
      </c>
      <c r="H937" s="32"/>
      <c r="I937" s="32">
        <v>0.22314474000000001</v>
      </c>
      <c r="J937" s="32">
        <v>8.7758374999999997</v>
      </c>
      <c r="K937" s="38"/>
      <c r="L937" s="39">
        <f t="shared" si="263"/>
        <v>-1.4999346597732899</v>
      </c>
      <c r="M937" s="39">
        <f t="shared" si="264"/>
        <v>2.1720022063931119</v>
      </c>
      <c r="N937" s="10"/>
      <c r="O937" s="50"/>
      <c r="P937" s="50"/>
      <c r="Q937" s="9"/>
      <c r="R937" s="56"/>
      <c r="S937" s="56"/>
      <c r="U937" s="9"/>
      <c r="W937" s="51"/>
      <c r="X937" s="51"/>
      <c r="Z937" s="51"/>
      <c r="AA937" s="51"/>
      <c r="AC937" s="51"/>
      <c r="AD937" s="51"/>
      <c r="AI937" s="52"/>
      <c r="AJ937" s="52"/>
      <c r="AK937" s="53"/>
      <c r="AL937" s="53"/>
      <c r="AM937" s="53"/>
      <c r="AN937" s="53"/>
      <c r="AO937" s="53"/>
    </row>
    <row r="938" spans="1:60" s="11" customFormat="1">
      <c r="A938" s="26">
        <v>133</v>
      </c>
      <c r="B938" s="26"/>
      <c r="C938" s="7" t="s">
        <v>5</v>
      </c>
      <c r="D938" s="32">
        <v>2.7428588999999999</v>
      </c>
      <c r="E938" s="32">
        <v>24.035768999999998</v>
      </c>
      <c r="F938" s="32">
        <v>14.429498000000001</v>
      </c>
      <c r="G938" s="32">
        <v>3.2174611999999998</v>
      </c>
      <c r="H938" s="32"/>
      <c r="I938" s="32">
        <v>0.22297807</v>
      </c>
      <c r="J938" s="32">
        <v>8.7630348999999992</v>
      </c>
      <c r="K938" s="54"/>
      <c r="L938" s="39">
        <f t="shared" si="263"/>
        <v>-1.5006818531649675</v>
      </c>
      <c r="M938" s="39">
        <f t="shared" si="264"/>
        <v>2.1705422947201249</v>
      </c>
      <c r="N938" s="10"/>
      <c r="Q938" s="9"/>
      <c r="R938" s="56"/>
      <c r="S938" s="56"/>
      <c r="U938" s="9"/>
      <c r="W938" s="51"/>
      <c r="X938" s="51"/>
      <c r="Z938" s="51"/>
      <c r="AA938" s="51"/>
      <c r="AC938" s="51"/>
      <c r="AD938" s="51"/>
      <c r="AI938" s="52"/>
      <c r="AJ938" s="52"/>
      <c r="AK938" s="53"/>
      <c r="AL938" s="53"/>
      <c r="AM938" s="53"/>
      <c r="AN938" s="53"/>
      <c r="AO938" s="53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</row>
    <row r="939" spans="1:60" s="11" customFormat="1">
      <c r="A939" s="6"/>
      <c r="B939" s="6"/>
      <c r="C939" s="7"/>
      <c r="D939" s="32"/>
      <c r="E939" s="32"/>
      <c r="F939" s="32"/>
      <c r="G939" s="32"/>
      <c r="H939" s="32"/>
      <c r="I939" s="32"/>
      <c r="J939" s="32"/>
      <c r="K939" s="9"/>
      <c r="L939" s="9"/>
      <c r="M939" s="9"/>
      <c r="N939" s="9"/>
      <c r="O939" s="9"/>
      <c r="P939" s="9"/>
      <c r="Q939" s="9"/>
      <c r="R939" s="56"/>
      <c r="S939" s="56"/>
      <c r="U939" s="9"/>
    </row>
    <row r="940" spans="1:60" s="11" customFormat="1">
      <c r="A940" s="26">
        <v>134</v>
      </c>
      <c r="B940" s="31">
        <v>43804</v>
      </c>
      <c r="C940" s="26" t="s">
        <v>0</v>
      </c>
      <c r="D940" s="32">
        <v>1.0047120000000001E-3</v>
      </c>
      <c r="E940" s="32">
        <v>9.1456200000000001E-3</v>
      </c>
      <c r="F940" s="32">
        <v>8.4305839999999996E-4</v>
      </c>
      <c r="G940" s="32">
        <v>2.2753376E-4</v>
      </c>
      <c r="H940" s="32"/>
      <c r="I940" s="66"/>
      <c r="J940" s="66"/>
      <c r="K940" s="9"/>
      <c r="L940" s="9"/>
      <c r="M940" s="9"/>
      <c r="N940" s="10"/>
      <c r="O940" s="9"/>
      <c r="P940" s="9"/>
      <c r="Q940" s="9"/>
      <c r="R940" s="64"/>
      <c r="S940" s="65"/>
      <c r="U940" s="9"/>
    </row>
    <row r="941" spans="1:60" s="11" customFormat="1">
      <c r="A941" s="26">
        <v>134</v>
      </c>
      <c r="B941" s="26"/>
      <c r="C941" s="7" t="s">
        <v>1</v>
      </c>
      <c r="D941" s="32">
        <v>4.1687833999999997</v>
      </c>
      <c r="E941" s="32">
        <v>36.673437999999997</v>
      </c>
      <c r="F941" s="32">
        <v>21.280543000000002</v>
      </c>
      <c r="G941" s="32">
        <v>4.7543280000000001</v>
      </c>
      <c r="H941" s="32"/>
      <c r="I941" s="66">
        <v>0.22341199</v>
      </c>
      <c r="J941" s="32">
        <v>8.7971561999999999</v>
      </c>
      <c r="K941" s="38"/>
      <c r="L941" s="39">
        <f>LN(I941)</f>
        <v>-1.4987377232411432</v>
      </c>
      <c r="M941" s="39">
        <f>LN(J941)</f>
        <v>2.1744285101661007</v>
      </c>
      <c r="N941" s="10"/>
      <c r="O941" s="40">
        <f t="array" ref="O941:P942">LINEST(L941:L945,M941:M945,TRUE,TRUE)</f>
        <v>0.50516000913367709</v>
      </c>
      <c r="P941" s="40">
        <v>-2.597184664194701</v>
      </c>
      <c r="Q941" s="9"/>
      <c r="R941" s="41">
        <f>EXP(P941)*$R$4^O941</f>
        <v>0.21797495443641329</v>
      </c>
      <c r="S941" s="41">
        <f>R941*SQRT(P942^2+(LN($R$4))^2*O942^2+(O941/$R$4)^2*$S$4^2-2*LN($R$4)*AVERAGE(M941:M945)*O942^2)</f>
        <v>3.2532582082792631E-5</v>
      </c>
      <c r="U941" s="9"/>
      <c r="AL941" s="42"/>
      <c r="AM941" s="43"/>
      <c r="AN941" s="43"/>
      <c r="AO941" s="43"/>
      <c r="AQ941" s="44"/>
      <c r="AR941" s="45"/>
      <c r="AS941" s="45"/>
      <c r="AT941" s="45"/>
      <c r="AU941" s="45"/>
      <c r="AV941" s="45"/>
      <c r="AW941" s="45"/>
      <c r="AX941" s="45"/>
      <c r="AY941" s="45"/>
      <c r="AZ941" s="45"/>
    </row>
    <row r="942" spans="1:60" s="11" customFormat="1">
      <c r="A942" s="26">
        <v>134</v>
      </c>
      <c r="B942" s="26"/>
      <c r="C942" s="7" t="s">
        <v>2</v>
      </c>
      <c r="D942" s="32">
        <v>3.9970878000000001</v>
      </c>
      <c r="E942" s="32">
        <v>35.131023999999996</v>
      </c>
      <c r="F942" s="32">
        <v>20.729339</v>
      </c>
      <c r="G942" s="32">
        <v>4.6289474999999998</v>
      </c>
      <c r="H942" s="32"/>
      <c r="I942" s="66">
        <v>0.22330417</v>
      </c>
      <c r="J942" s="32">
        <v>8.7891540999999993</v>
      </c>
      <c r="K942" s="38"/>
      <c r="L942" s="39">
        <f t="shared" ref="L942:L945" si="265">LN(I942)</f>
        <v>-1.4992204458813705</v>
      </c>
      <c r="M942" s="39">
        <f t="shared" ref="M942:M945" si="266">LN(J942)</f>
        <v>2.1735184727090386</v>
      </c>
      <c r="N942" s="10"/>
      <c r="O942" s="40">
        <v>2.4241036573254588E-3</v>
      </c>
      <c r="P942" s="40">
        <v>5.2653700960850394E-3</v>
      </c>
      <c r="Q942" s="9"/>
      <c r="R942" s="56"/>
      <c r="S942" s="56"/>
      <c r="U942" s="9"/>
      <c r="W942" s="43"/>
      <c r="Z942" s="43"/>
      <c r="AC942" s="43"/>
    </row>
    <row r="943" spans="1:60" s="11" customFormat="1">
      <c r="A943" s="26">
        <v>134</v>
      </c>
      <c r="B943" s="26"/>
      <c r="C943" s="7" t="s">
        <v>3</v>
      </c>
      <c r="D943" s="32">
        <v>3.7436360999999998</v>
      </c>
      <c r="E943" s="32">
        <v>32.870158000000004</v>
      </c>
      <c r="F943" s="32">
        <v>19.620512999999999</v>
      </c>
      <c r="G943" s="32">
        <v>4.3791244000000003</v>
      </c>
      <c r="H943" s="32"/>
      <c r="I943" s="66">
        <v>0.22319111</v>
      </c>
      <c r="J943" s="32">
        <v>8.7802743000000003</v>
      </c>
      <c r="K943" s="38"/>
      <c r="L943" s="39">
        <f t="shared" si="265"/>
        <v>-1.4997268790173106</v>
      </c>
      <c r="M943" s="39">
        <f t="shared" si="266"/>
        <v>2.1725076486168797</v>
      </c>
      <c r="N943" s="10"/>
      <c r="O943" s="47">
        <f>ABS(O942/O941)</f>
        <v>4.7986847998571173E-3</v>
      </c>
      <c r="P943" s="47">
        <f>ABS(P942/P941)</f>
        <v>2.0273375893037058E-3</v>
      </c>
      <c r="Q943" s="9"/>
      <c r="R943" s="56"/>
      <c r="S943" s="56"/>
      <c r="U943" s="9"/>
      <c r="W943" s="48"/>
      <c r="X943" s="48"/>
      <c r="Z943" s="48"/>
      <c r="AA943" s="48"/>
      <c r="AC943" s="48"/>
      <c r="AD943" s="48"/>
      <c r="AK943" s="48"/>
      <c r="AL943" s="48"/>
      <c r="AP943" s="49"/>
      <c r="AY943" s="43"/>
      <c r="AZ943" s="43"/>
    </row>
    <row r="944" spans="1:60" s="11" customFormat="1">
      <c r="A944" s="26">
        <v>134</v>
      </c>
      <c r="B944" s="26"/>
      <c r="C944" s="7" t="s">
        <v>4</v>
      </c>
      <c r="D944" s="32">
        <v>3.3538136999999999</v>
      </c>
      <c r="E944" s="32">
        <v>29.401108000000001</v>
      </c>
      <c r="F944" s="32">
        <v>17.781839000000002</v>
      </c>
      <c r="G944" s="32">
        <v>3.9656196000000001</v>
      </c>
      <c r="H944" s="32"/>
      <c r="I944" s="66">
        <v>0.22301504999999999</v>
      </c>
      <c r="J944" s="32">
        <v>8.7664612000000002</v>
      </c>
      <c r="K944" s="38"/>
      <c r="L944" s="39">
        <f t="shared" si="265"/>
        <v>-1.5005160210100466</v>
      </c>
      <c r="M944" s="39">
        <f t="shared" si="266"/>
        <v>2.170933212978595</v>
      </c>
      <c r="N944" s="10"/>
      <c r="O944" s="50"/>
      <c r="P944" s="50"/>
      <c r="Q944" s="9"/>
      <c r="R944" s="56"/>
      <c r="S944" s="56"/>
      <c r="U944" s="9"/>
      <c r="W944" s="51"/>
      <c r="X944" s="51"/>
      <c r="Z944" s="51"/>
      <c r="AA944" s="51"/>
      <c r="AC944" s="51"/>
      <c r="AD944" s="51"/>
      <c r="AI944" s="52"/>
      <c r="AJ944" s="52"/>
      <c r="AK944" s="53"/>
      <c r="AL944" s="53"/>
      <c r="AM944" s="53"/>
      <c r="AN944" s="53"/>
      <c r="AO944" s="53"/>
    </row>
    <row r="945" spans="1:60" s="11" customFormat="1">
      <c r="A945" s="26">
        <v>134</v>
      </c>
      <c r="B945" s="26"/>
      <c r="C945" s="7" t="s">
        <v>5</v>
      </c>
      <c r="D945" s="32">
        <v>2.9177320999999998</v>
      </c>
      <c r="E945" s="32">
        <v>25.530213</v>
      </c>
      <c r="F945" s="32">
        <v>15.647582999999999</v>
      </c>
      <c r="G945" s="32">
        <v>3.4863529999999998</v>
      </c>
      <c r="H945" s="32"/>
      <c r="I945" s="66">
        <v>0.22280448999999999</v>
      </c>
      <c r="J945" s="32">
        <v>8.7500152999999994</v>
      </c>
      <c r="K945" s="54"/>
      <c r="L945" s="39">
        <f t="shared" si="265"/>
        <v>-1.5014606185288375</v>
      </c>
      <c r="M945" s="39">
        <f t="shared" si="266"/>
        <v>2.1690554489394227</v>
      </c>
      <c r="N945" s="10"/>
      <c r="Q945" s="9"/>
      <c r="R945" s="56"/>
      <c r="S945" s="56"/>
      <c r="U945" s="9"/>
      <c r="W945" s="51"/>
      <c r="X945" s="51"/>
      <c r="Z945" s="51"/>
      <c r="AA945" s="51"/>
      <c r="AC945" s="51"/>
      <c r="AD945" s="51"/>
      <c r="AI945" s="52"/>
      <c r="AJ945" s="52"/>
      <c r="AK945" s="53"/>
      <c r="AL945" s="53"/>
      <c r="AM945" s="53"/>
      <c r="AN945" s="53"/>
      <c r="AO945" s="53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</row>
    <row r="946" spans="1:60" s="11" customFormat="1">
      <c r="A946" s="6"/>
      <c r="B946" s="6"/>
      <c r="C946" s="7"/>
      <c r="D946" s="32"/>
      <c r="E946" s="32"/>
      <c r="F946" s="32"/>
      <c r="G946" s="32"/>
      <c r="H946" s="32"/>
      <c r="I946" s="32"/>
      <c r="J946" s="32"/>
      <c r="K946" s="9"/>
      <c r="L946" s="9"/>
      <c r="M946" s="9"/>
      <c r="N946" s="9"/>
      <c r="O946" s="9"/>
      <c r="P946" s="9"/>
      <c r="Q946" s="9"/>
      <c r="R946" s="56"/>
      <c r="S946" s="56"/>
      <c r="U946" s="9"/>
    </row>
    <row r="947" spans="1:60" s="11" customFormat="1">
      <c r="A947" s="26">
        <v>135</v>
      </c>
      <c r="B947" s="31">
        <v>43804</v>
      </c>
      <c r="C947" s="26" t="s">
        <v>0</v>
      </c>
      <c r="D947" s="32">
        <v>1.0047120000000001E-3</v>
      </c>
      <c r="E947" s="32">
        <v>9.1456200000000001E-3</v>
      </c>
      <c r="F947" s="32">
        <v>8.4305839999999996E-4</v>
      </c>
      <c r="G947" s="32">
        <v>2.2753376E-4</v>
      </c>
      <c r="H947" s="32"/>
      <c r="I947" s="66"/>
      <c r="J947" s="66"/>
      <c r="K947" s="9"/>
      <c r="L947" s="9"/>
      <c r="M947" s="9"/>
      <c r="N947" s="10"/>
      <c r="O947" s="9"/>
      <c r="P947" s="9"/>
      <c r="Q947" s="9"/>
      <c r="R947" s="64"/>
      <c r="S947" s="65"/>
      <c r="U947" s="9"/>
    </row>
    <row r="948" spans="1:60" s="11" customFormat="1">
      <c r="A948" s="26">
        <v>135</v>
      </c>
      <c r="B948" s="26"/>
      <c r="C948" s="7" t="s">
        <v>1</v>
      </c>
      <c r="D948" s="32">
        <v>4.2609770999999999</v>
      </c>
      <c r="E948" s="32">
        <v>37.491250000000001</v>
      </c>
      <c r="F948" s="32">
        <v>21.651869999999999</v>
      </c>
      <c r="G948" s="32">
        <v>4.8377011000000003</v>
      </c>
      <c r="H948" s="32"/>
      <c r="I948" s="66">
        <v>0.22343113000000001</v>
      </c>
      <c r="J948" s="32">
        <v>8.7987467000000006</v>
      </c>
      <c r="K948" s="38"/>
      <c r="L948" s="39">
        <f>LN(I948)</f>
        <v>-1.4986520555911111</v>
      </c>
      <c r="M948" s="39">
        <f>LN(J948)</f>
        <v>2.1746092908868593</v>
      </c>
      <c r="N948" s="10"/>
      <c r="O948" s="40">
        <f t="array" ref="O948:P949">LINEST(L948:L952,M948:M952,TRUE,TRUE)</f>
        <v>0.50387080550608665</v>
      </c>
      <c r="P948" s="40">
        <v>-2.594385887938313</v>
      </c>
      <c r="Q948" s="9"/>
      <c r="R948" s="41">
        <f>EXP(P948)*$R$4^O948</f>
        <v>0.21798767130766605</v>
      </c>
      <c r="S948" s="41">
        <f>R948*SQRT(P949^2+(LN($R$4))^2*O949^2+(O948/$R$4)^2*$S$4^2-2*LN($R$4)*AVERAGE(M948:M952)*O949^2)</f>
        <v>3.3307245789078609E-5</v>
      </c>
      <c r="U948" s="9"/>
      <c r="AL948" s="42"/>
      <c r="AM948" s="43"/>
      <c r="AN948" s="43"/>
      <c r="AO948" s="43"/>
      <c r="AQ948" s="44"/>
      <c r="AR948" s="45"/>
      <c r="AS948" s="45"/>
      <c r="AT948" s="45"/>
      <c r="AU948" s="45"/>
      <c r="AV948" s="45"/>
      <c r="AW948" s="45"/>
      <c r="AX948" s="45"/>
      <c r="AY948" s="45"/>
      <c r="AZ948" s="45"/>
    </row>
    <row r="949" spans="1:60" s="11" customFormat="1">
      <c r="A949" s="26">
        <v>135</v>
      </c>
      <c r="B949" s="26"/>
      <c r="C949" s="7" t="s">
        <v>2</v>
      </c>
      <c r="D949" s="32">
        <v>4.0816505999999997</v>
      </c>
      <c r="E949" s="32">
        <v>35.877687000000002</v>
      </c>
      <c r="F949" s="32">
        <v>21.161757000000001</v>
      </c>
      <c r="G949" s="32">
        <v>4.7257502999999996</v>
      </c>
      <c r="H949" s="32"/>
      <c r="I949" s="66">
        <v>0.22331561</v>
      </c>
      <c r="J949" s="32">
        <v>8.7899936000000007</v>
      </c>
      <c r="K949" s="38"/>
      <c r="L949" s="39">
        <f t="shared" ref="L949:L952" si="267">LN(I949)</f>
        <v>-1.4991692166232196</v>
      </c>
      <c r="M949" s="39">
        <f t="shared" ref="M949:M952" si="268">LN(J949)</f>
        <v>2.1736139835967068</v>
      </c>
      <c r="N949" s="10"/>
      <c r="O949" s="40">
        <v>2.5175159853115382E-3</v>
      </c>
      <c r="P949" s="40">
        <v>5.4688029228625763E-3</v>
      </c>
      <c r="Q949" s="9"/>
      <c r="R949" s="56"/>
      <c r="S949" s="56"/>
      <c r="U949" s="9"/>
      <c r="W949" s="43"/>
      <c r="Z949" s="43"/>
      <c r="AC949" s="43"/>
    </row>
    <row r="950" spans="1:60" s="11" customFormat="1">
      <c r="A950" s="26">
        <v>135</v>
      </c>
      <c r="B950" s="26"/>
      <c r="C950" s="7" t="s">
        <v>3</v>
      </c>
      <c r="D950" s="32">
        <v>3.8610509999999998</v>
      </c>
      <c r="E950" s="32">
        <v>33.912106000000001</v>
      </c>
      <c r="F950" s="32">
        <v>20.200303000000002</v>
      </c>
      <c r="G950" s="32">
        <v>4.5092331000000003</v>
      </c>
      <c r="H950" s="32"/>
      <c r="I950" s="66">
        <v>0.22322597</v>
      </c>
      <c r="J950" s="32">
        <v>8.7831241000000002</v>
      </c>
      <c r="K950" s="38"/>
      <c r="L950" s="39">
        <f t="shared" si="267"/>
        <v>-1.4995707021968769</v>
      </c>
      <c r="M950" s="39">
        <f t="shared" si="268"/>
        <v>2.1728321644036437</v>
      </c>
      <c r="N950" s="10"/>
      <c r="O950" s="47">
        <f>ABS(O949/O948)</f>
        <v>4.9963521557533997E-3</v>
      </c>
      <c r="P950" s="47">
        <f>ABS(P949/P948)</f>
        <v>2.1079373536095217E-3</v>
      </c>
      <c r="Q950" s="9"/>
      <c r="R950" s="56"/>
      <c r="S950" s="56"/>
      <c r="U950" s="9"/>
      <c r="W950" s="48"/>
      <c r="X950" s="48"/>
      <c r="Z950" s="48"/>
      <c r="AA950" s="48"/>
      <c r="AC950" s="48"/>
      <c r="AD950" s="48"/>
      <c r="AK950" s="48"/>
      <c r="AL950" s="48"/>
      <c r="AP950" s="49"/>
      <c r="AY950" s="43"/>
      <c r="AZ950" s="43"/>
    </row>
    <row r="951" spans="1:60" s="11" customFormat="1">
      <c r="A951" s="26">
        <v>135</v>
      </c>
      <c r="B951" s="26"/>
      <c r="C951" s="7" t="s">
        <v>4</v>
      </c>
      <c r="D951" s="32">
        <v>3.4351159999999998</v>
      </c>
      <c r="E951" s="32">
        <v>30.118736999999999</v>
      </c>
      <c r="F951" s="32">
        <v>18.212337999999999</v>
      </c>
      <c r="G951" s="32">
        <v>4.0619493999999996</v>
      </c>
      <c r="H951" s="32"/>
      <c r="I951" s="66">
        <v>0.22303276</v>
      </c>
      <c r="J951" s="32">
        <v>8.7678884999999998</v>
      </c>
      <c r="K951" s="38"/>
      <c r="L951" s="39">
        <f t="shared" si="267"/>
        <v>-1.5004366124820265</v>
      </c>
      <c r="M951" s="39">
        <f t="shared" si="268"/>
        <v>2.1710960134277215</v>
      </c>
      <c r="N951" s="10"/>
      <c r="O951" s="50"/>
      <c r="P951" s="50"/>
      <c r="Q951" s="9"/>
      <c r="R951" s="56"/>
      <c r="S951" s="56"/>
      <c r="U951" s="9"/>
      <c r="W951" s="51"/>
      <c r="X951" s="51"/>
      <c r="Z951" s="51"/>
      <c r="AA951" s="51"/>
      <c r="AC951" s="51"/>
      <c r="AD951" s="51"/>
      <c r="AI951" s="52"/>
      <c r="AJ951" s="52"/>
      <c r="AK951" s="53"/>
      <c r="AL951" s="53"/>
      <c r="AM951" s="53"/>
      <c r="AN951" s="53"/>
      <c r="AO951" s="53"/>
    </row>
    <row r="952" spans="1:60" s="11" customFormat="1">
      <c r="A952" s="26">
        <v>135</v>
      </c>
      <c r="B952" s="26"/>
      <c r="C952" s="7" t="s">
        <v>5</v>
      </c>
      <c r="D952" s="32">
        <v>3.0235496999999998</v>
      </c>
      <c r="E952" s="32">
        <v>26.463925</v>
      </c>
      <c r="F952" s="32">
        <v>16.200613000000001</v>
      </c>
      <c r="G952" s="32">
        <v>3.6101236999999999</v>
      </c>
      <c r="H952" s="32"/>
      <c r="I952" s="66">
        <v>0.22283868000000001</v>
      </c>
      <c r="J952" s="32">
        <v>8.7525963000000004</v>
      </c>
      <c r="K952" s="54"/>
      <c r="L952" s="39">
        <f t="shared" si="267"/>
        <v>-1.5013071773796458</v>
      </c>
      <c r="M952" s="39">
        <f t="shared" si="268"/>
        <v>2.1693503763568498</v>
      </c>
      <c r="N952" s="10"/>
      <c r="Q952" s="9"/>
      <c r="R952" s="56"/>
      <c r="S952" s="56"/>
      <c r="U952" s="9"/>
      <c r="W952" s="51"/>
      <c r="X952" s="51"/>
      <c r="Z952" s="51"/>
      <c r="AA952" s="51"/>
      <c r="AC952" s="51"/>
      <c r="AD952" s="51"/>
      <c r="AI952" s="52"/>
      <c r="AJ952" s="52"/>
      <c r="AK952" s="53"/>
      <c r="AL952" s="53"/>
      <c r="AM952" s="53"/>
      <c r="AN952" s="53"/>
      <c r="AO952" s="53"/>
      <c r="AP952" s="51"/>
      <c r="AQ952" s="51"/>
      <c r="AR952" s="51"/>
      <c r="AS952" s="51"/>
      <c r="AT952" s="51"/>
      <c r="AU952" s="51"/>
      <c r="AV952" s="51"/>
      <c r="AW952" s="51"/>
      <c r="AX952" s="51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</row>
    <row r="953" spans="1:60" s="11" customFormat="1">
      <c r="A953" s="6"/>
      <c r="B953" s="6"/>
      <c r="C953" s="7"/>
      <c r="D953" s="32"/>
      <c r="E953" s="32"/>
      <c r="F953" s="32"/>
      <c r="G953" s="32"/>
      <c r="H953" s="32"/>
      <c r="I953" s="32"/>
      <c r="J953" s="32"/>
      <c r="K953" s="9"/>
      <c r="L953" s="9"/>
      <c r="M953" s="9"/>
      <c r="N953" s="9"/>
      <c r="O953" s="9"/>
      <c r="P953" s="9"/>
      <c r="Q953" s="9"/>
      <c r="R953" s="56"/>
      <c r="S953" s="56"/>
      <c r="U953" s="9"/>
    </row>
    <row r="954" spans="1:60" s="11" customFormat="1">
      <c r="A954" s="26">
        <v>136</v>
      </c>
      <c r="B954" s="31">
        <v>43804</v>
      </c>
      <c r="C954" s="26" t="s">
        <v>0</v>
      </c>
      <c r="D954" s="32">
        <v>1.0047120000000001E-3</v>
      </c>
      <c r="E954" s="32">
        <v>9.1456200000000001E-3</v>
      </c>
      <c r="F954" s="32">
        <v>8.4305839999999996E-4</v>
      </c>
      <c r="G954" s="32">
        <v>2.2753376E-4</v>
      </c>
      <c r="H954" s="32"/>
      <c r="I954" s="66"/>
      <c r="J954" s="66"/>
      <c r="K954" s="9"/>
      <c r="L954" s="9"/>
      <c r="M954" s="9"/>
      <c r="N954" s="10"/>
      <c r="O954" s="9"/>
      <c r="P954" s="9"/>
      <c r="Q954" s="9"/>
      <c r="R954" s="64"/>
      <c r="S954" s="65"/>
      <c r="U954" s="9"/>
    </row>
    <row r="955" spans="1:60" s="11" customFormat="1">
      <c r="A955" s="26">
        <v>136</v>
      </c>
      <c r="B955" s="26"/>
      <c r="C955" s="7" t="s">
        <v>1</v>
      </c>
      <c r="D955" s="32">
        <v>4.3320167999999999</v>
      </c>
      <c r="E955" s="32">
        <v>38.116647999999998</v>
      </c>
      <c r="F955" s="32">
        <v>21.990015</v>
      </c>
      <c r="G955" s="32">
        <v>4.9132642000000004</v>
      </c>
      <c r="H955" s="32"/>
      <c r="I955" s="66">
        <v>0.22343162</v>
      </c>
      <c r="J955" s="32">
        <v>8.7988236000000004</v>
      </c>
      <c r="K955" s="38"/>
      <c r="L955" s="39">
        <f>LN(I955)</f>
        <v>-1.4986498625240006</v>
      </c>
      <c r="M955" s="39">
        <f>LN(J955)</f>
        <v>2.1746180307297682</v>
      </c>
      <c r="N955" s="10"/>
      <c r="O955" s="40">
        <f t="array" ref="O955:P956">LINEST(L955:L959,M955:M959,TRUE,TRUE)</f>
        <v>0.50981899637785766</v>
      </c>
      <c r="P955" s="40">
        <v>-2.6073209667319786</v>
      </c>
      <c r="Q955" s="9"/>
      <c r="R955" s="41">
        <f>EXP(P955)*$R$4^O955</f>
        <v>0.21792422076889831</v>
      </c>
      <c r="S955" s="41">
        <f>R955*SQRT(P956^2+(LN($R$4))^2*O956^2+(O955/$R$4)^2*$S$4^2-2*LN($R$4)*AVERAGE(M955:M959)*O956^2)</f>
        <v>4.3256421638321588E-5</v>
      </c>
      <c r="U955" s="9"/>
      <c r="AL955" s="42"/>
      <c r="AM955" s="43"/>
      <c r="AN955" s="43"/>
      <c r="AO955" s="43"/>
      <c r="AQ955" s="44"/>
      <c r="AR955" s="45"/>
      <c r="AS955" s="45"/>
      <c r="AT955" s="45"/>
      <c r="AU955" s="45"/>
      <c r="AV955" s="45"/>
      <c r="AW955" s="45"/>
      <c r="AX955" s="45"/>
      <c r="AY955" s="45"/>
      <c r="AZ955" s="45"/>
    </row>
    <row r="956" spans="1:60" s="11" customFormat="1">
      <c r="A956" s="26">
        <v>136</v>
      </c>
      <c r="B956" s="26"/>
      <c r="C956" s="7" t="s">
        <v>2</v>
      </c>
      <c r="D956" s="32">
        <v>4.1135204999999999</v>
      </c>
      <c r="E956" s="32">
        <v>36.157139999999998</v>
      </c>
      <c r="F956" s="32">
        <v>21.360486000000002</v>
      </c>
      <c r="G956" s="32">
        <v>4.7700224000000002</v>
      </c>
      <c r="H956" s="32"/>
      <c r="I956" s="66">
        <v>0.22331061999999999</v>
      </c>
      <c r="J956" s="32">
        <v>8.789828</v>
      </c>
      <c r="K956" s="38"/>
      <c r="L956" s="39">
        <f t="shared" ref="L956:L959" si="269">LN(I956)</f>
        <v>-1.4991915619297198</v>
      </c>
      <c r="M956" s="39">
        <f t="shared" ref="M956:M959" si="270">LN(J956)</f>
        <v>2.1735951438150782</v>
      </c>
      <c r="N956" s="10"/>
      <c r="O956" s="40">
        <v>3.6851986788619374E-3</v>
      </c>
      <c r="P956" s="40">
        <v>8.0055477414014507E-3</v>
      </c>
      <c r="Q956" s="9"/>
      <c r="R956" s="56"/>
      <c r="S956" s="56"/>
      <c r="U956" s="9"/>
      <c r="W956" s="43"/>
      <c r="Z956" s="43"/>
      <c r="AC956" s="43"/>
    </row>
    <row r="957" spans="1:60" s="11" customFormat="1">
      <c r="A957" s="26">
        <v>136</v>
      </c>
      <c r="B957" s="26"/>
      <c r="C957" s="7" t="s">
        <v>3</v>
      </c>
      <c r="D957" s="32">
        <v>3.8615721000000001</v>
      </c>
      <c r="E957" s="32">
        <v>33.915658000000001</v>
      </c>
      <c r="F957" s="32">
        <v>20.227703999999999</v>
      </c>
      <c r="G957" s="32">
        <v>4.5152352999999996</v>
      </c>
      <c r="H957" s="32"/>
      <c r="I957" s="66">
        <v>0.22322037</v>
      </c>
      <c r="J957" s="32">
        <v>8.7828616000000004</v>
      </c>
      <c r="K957" s="38"/>
      <c r="L957" s="39">
        <f t="shared" si="269"/>
        <v>-1.4995957891983753</v>
      </c>
      <c r="M957" s="39">
        <f t="shared" si="270"/>
        <v>2.1728022770970612</v>
      </c>
      <c r="N957" s="10"/>
      <c r="O957" s="47">
        <f>ABS(O956/O955)</f>
        <v>7.2284452031885727E-3</v>
      </c>
      <c r="P957" s="47">
        <f>ABS(P956/P955)</f>
        <v>3.0704112932577001E-3</v>
      </c>
      <c r="Q957" s="9"/>
      <c r="R957" s="56"/>
      <c r="S957" s="56"/>
      <c r="U957" s="9"/>
      <c r="W957" s="48"/>
      <c r="X957" s="48"/>
      <c r="Z957" s="48"/>
      <c r="AA957" s="48"/>
      <c r="AC957" s="48"/>
      <c r="AD957" s="48"/>
      <c r="AK957" s="48"/>
      <c r="AL957" s="48"/>
      <c r="AP957" s="49"/>
      <c r="AY957" s="43"/>
      <c r="AZ957" s="43"/>
    </row>
    <row r="958" spans="1:60" s="11" customFormat="1">
      <c r="A958" s="26">
        <v>136</v>
      </c>
      <c r="B958" s="26"/>
      <c r="C958" s="7" t="s">
        <v>4</v>
      </c>
      <c r="D958" s="32">
        <v>3.4431219999999998</v>
      </c>
      <c r="E958" s="32">
        <v>30.192996000000001</v>
      </c>
      <c r="F958" s="32">
        <v>18.251733999999999</v>
      </c>
      <c r="G958" s="32">
        <v>4.0710119000000002</v>
      </c>
      <c r="H958" s="32"/>
      <c r="I958" s="66">
        <v>0.22304789999999999</v>
      </c>
      <c r="J958" s="32">
        <v>8.7690695000000005</v>
      </c>
      <c r="K958" s="38"/>
      <c r="L958" s="39">
        <f t="shared" si="269"/>
        <v>-1.500368732381572</v>
      </c>
      <c r="M958" s="39">
        <f t="shared" si="270"/>
        <v>2.1712307004129769</v>
      </c>
      <c r="N958" s="10"/>
      <c r="O958" s="50"/>
      <c r="P958" s="50"/>
      <c r="Q958" s="9"/>
      <c r="R958" s="56"/>
      <c r="S958" s="56"/>
      <c r="U958" s="9"/>
      <c r="W958" s="51"/>
      <c r="X958" s="51"/>
      <c r="Z958" s="51"/>
      <c r="AA958" s="51"/>
      <c r="AC958" s="51"/>
      <c r="AD958" s="51"/>
      <c r="AI958" s="52"/>
      <c r="AJ958" s="52"/>
      <c r="AK958" s="53"/>
      <c r="AL958" s="53"/>
      <c r="AM958" s="53"/>
      <c r="AN958" s="53"/>
      <c r="AO958" s="53"/>
    </row>
    <row r="959" spans="1:60" s="11" customFormat="1">
      <c r="A959" s="26">
        <v>136</v>
      </c>
      <c r="B959" s="26"/>
      <c r="C959" s="7" t="s">
        <v>5</v>
      </c>
      <c r="D959" s="32">
        <v>3.0177407000000001</v>
      </c>
      <c r="E959" s="32">
        <v>26.417268</v>
      </c>
      <c r="F959" s="32">
        <v>16.162724999999998</v>
      </c>
      <c r="G959" s="32">
        <v>3.6018146164477494</v>
      </c>
      <c r="H959" s="32"/>
      <c r="I959" s="66">
        <v>0.22284698999999999</v>
      </c>
      <c r="J959" s="32">
        <v>8.7539829000000005</v>
      </c>
      <c r="K959" s="54"/>
      <c r="L959" s="39">
        <f t="shared" si="269"/>
        <v>-1.5012698865239584</v>
      </c>
      <c r="M959" s="39">
        <f t="shared" si="270"/>
        <v>2.1695087853740609</v>
      </c>
      <c r="N959" s="10"/>
      <c r="Q959" s="9"/>
      <c r="R959" s="56"/>
      <c r="S959" s="56"/>
      <c r="U959" s="9"/>
      <c r="W959" s="51"/>
      <c r="X959" s="51"/>
      <c r="Z959" s="51"/>
      <c r="AA959" s="51"/>
      <c r="AC959" s="51"/>
      <c r="AD959" s="51"/>
      <c r="AI959" s="52"/>
      <c r="AJ959" s="52"/>
      <c r="AK959" s="53"/>
      <c r="AL959" s="53"/>
      <c r="AM959" s="53"/>
      <c r="AN959" s="53"/>
      <c r="AO959" s="53"/>
      <c r="AP959" s="51"/>
      <c r="AQ959" s="51"/>
      <c r="AR959" s="51"/>
      <c r="AS959" s="51"/>
      <c r="AT959" s="51"/>
      <c r="AU959" s="51"/>
      <c r="AV959" s="51"/>
      <c r="AW959" s="51"/>
      <c r="AX959" s="51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</row>
    <row r="960" spans="1:60" s="11" customFormat="1">
      <c r="A960" s="6"/>
      <c r="B960" s="6"/>
      <c r="C960" s="7"/>
      <c r="D960" s="32"/>
      <c r="E960" s="32"/>
      <c r="F960" s="32"/>
      <c r="G960" s="32"/>
      <c r="H960" s="32"/>
      <c r="I960" s="32"/>
      <c r="J960" s="32"/>
      <c r="K960" s="9"/>
      <c r="L960" s="9"/>
      <c r="M960" s="9"/>
      <c r="N960" s="9"/>
      <c r="O960" s="9"/>
      <c r="P960" s="9"/>
      <c r="Q960" s="9"/>
      <c r="R960" s="56"/>
      <c r="S960" s="56"/>
      <c r="U960" s="9"/>
    </row>
    <row r="961" spans="1:60" s="11" customFormat="1">
      <c r="A961" s="26">
        <v>137</v>
      </c>
      <c r="B961" s="31">
        <v>43804</v>
      </c>
      <c r="C961" s="26" t="s">
        <v>0</v>
      </c>
      <c r="D961" s="32">
        <v>1.0047120000000001E-3</v>
      </c>
      <c r="E961" s="32">
        <v>9.1456200000000001E-3</v>
      </c>
      <c r="F961" s="32">
        <v>8.4305839999999996E-4</v>
      </c>
      <c r="G961" s="32">
        <v>2.2753376E-4</v>
      </c>
      <c r="H961" s="32"/>
      <c r="I961" s="66"/>
      <c r="J961" s="66"/>
      <c r="K961" s="9"/>
      <c r="L961" s="9"/>
      <c r="M961" s="9"/>
      <c r="N961" s="10"/>
      <c r="O961" s="9"/>
      <c r="P961" s="9"/>
      <c r="Q961" s="9"/>
      <c r="R961" s="64"/>
      <c r="S961" s="65"/>
      <c r="U961" s="9"/>
    </row>
    <row r="962" spans="1:60" s="11" customFormat="1">
      <c r="A962" s="26">
        <v>137</v>
      </c>
      <c r="B962" s="26"/>
      <c r="C962" s="7" t="s">
        <v>1</v>
      </c>
      <c r="D962" s="32">
        <v>4.2827941999999997</v>
      </c>
      <c r="E962" s="32">
        <v>37.684694999999998</v>
      </c>
      <c r="F962" s="32">
        <v>21.760835</v>
      </c>
      <c r="G962" s="32">
        <v>4.8620922000000002</v>
      </c>
      <c r="H962" s="32"/>
      <c r="I962" s="66">
        <v>0.22343319</v>
      </c>
      <c r="J962" s="32">
        <v>8.7990923999999993</v>
      </c>
      <c r="K962" s="38"/>
      <c r="L962" s="39">
        <f>LN(I962)</f>
        <v>-1.4986428357903447</v>
      </c>
      <c r="M962" s="39">
        <f>LN(J962)</f>
        <v>2.174648579801604</v>
      </c>
      <c r="N962" s="10"/>
      <c r="O962" s="40">
        <f t="array" ref="O962:P963">LINEST(L962:L966,M962:M966,TRUE,TRUE)</f>
        <v>0.50427528743045302</v>
      </c>
      <c r="P962" s="40">
        <v>-2.595271467842954</v>
      </c>
      <c r="Q962" s="9"/>
      <c r="R962" s="41">
        <f>EXP(P962)*$R$4^O962</f>
        <v>0.21798205166955328</v>
      </c>
      <c r="S962" s="41">
        <f>R962*SQRT(P963^2+(LN($R$4))^2*O963^2+(O962/$R$4)^2*$S$4^2-2*LN($R$4)*AVERAGE(M962:M966)*O963^2)</f>
        <v>2.7091613162799392E-5</v>
      </c>
      <c r="U962" s="9"/>
      <c r="AL962" s="42"/>
      <c r="AM962" s="43"/>
      <c r="AN962" s="43"/>
      <c r="AO962" s="43"/>
      <c r="AQ962" s="44"/>
      <c r="AR962" s="45"/>
      <c r="AS962" s="45"/>
      <c r="AT962" s="45"/>
      <c r="AU962" s="45"/>
      <c r="AV962" s="45"/>
      <c r="AW962" s="45"/>
      <c r="AX962" s="45"/>
      <c r="AY962" s="45"/>
      <c r="AZ962" s="45"/>
    </row>
    <row r="963" spans="1:60" s="11" customFormat="1">
      <c r="A963" s="26">
        <v>137</v>
      </c>
      <c r="B963" s="26"/>
      <c r="C963" s="7" t="s">
        <v>2</v>
      </c>
      <c r="D963" s="32">
        <v>4.0886728000000003</v>
      </c>
      <c r="E963" s="32">
        <v>35.941164000000001</v>
      </c>
      <c r="F963" s="32">
        <v>21.223879</v>
      </c>
      <c r="G963" s="32">
        <v>4.7397166000000004</v>
      </c>
      <c r="H963" s="32"/>
      <c r="I963" s="66">
        <v>0.22331999999999999</v>
      </c>
      <c r="J963" s="32">
        <v>8.7904225999999994</v>
      </c>
      <c r="K963" s="38"/>
      <c r="L963" s="39">
        <f t="shared" ref="L963:L966" si="271">LN(I963)</f>
        <v>-1.4991495585399774</v>
      </c>
      <c r="M963" s="39">
        <f t="shared" ref="M963:M966" si="272">LN(J963)</f>
        <v>2.1736627879020434</v>
      </c>
      <c r="N963" s="10"/>
      <c r="O963" s="40">
        <v>1.6395132624013075E-3</v>
      </c>
      <c r="P963" s="40">
        <v>3.5617172652977216E-3</v>
      </c>
      <c r="Q963" s="9"/>
      <c r="R963" s="56"/>
      <c r="S963" s="56"/>
      <c r="U963" s="9"/>
      <c r="W963" s="43"/>
      <c r="Z963" s="43"/>
      <c r="AC963" s="43"/>
    </row>
    <row r="964" spans="1:60" s="11" customFormat="1">
      <c r="A964" s="26">
        <v>137</v>
      </c>
      <c r="B964" s="26"/>
      <c r="C964" s="7" t="s">
        <v>3</v>
      </c>
      <c r="D964" s="32">
        <v>3.8565209</v>
      </c>
      <c r="E964" s="32">
        <v>33.874923000000003</v>
      </c>
      <c r="F964" s="32">
        <v>20.189029000000001</v>
      </c>
      <c r="G964" s="32">
        <v>4.5068877000000001</v>
      </c>
      <c r="H964" s="32"/>
      <c r="I964" s="66">
        <v>0.2232345</v>
      </c>
      <c r="J964" s="32">
        <v>8.7838022000000002</v>
      </c>
      <c r="K964" s="38"/>
      <c r="L964" s="39">
        <f t="shared" si="271"/>
        <v>-1.4995324905272029</v>
      </c>
      <c r="M964" s="39">
        <f t="shared" si="272"/>
        <v>2.1729093662986996</v>
      </c>
      <c r="N964" s="10"/>
      <c r="O964" s="47">
        <f>ABS(O963/O962)</f>
        <v>3.2512266677899031E-3</v>
      </c>
      <c r="P964" s="47">
        <f>ABS(P963/P962)</f>
        <v>1.3723871700628003E-3</v>
      </c>
      <c r="Q964" s="9"/>
      <c r="R964" s="56"/>
      <c r="S964" s="56"/>
      <c r="U964" s="9"/>
      <c r="W964" s="48"/>
      <c r="X964" s="48"/>
      <c r="Z964" s="48"/>
      <c r="AA964" s="48"/>
      <c r="AC964" s="48"/>
      <c r="AD964" s="48"/>
      <c r="AK964" s="48"/>
      <c r="AL964" s="48"/>
      <c r="AP964" s="49"/>
      <c r="AY964" s="43"/>
      <c r="AZ964" s="43"/>
    </row>
    <row r="965" spans="1:60" s="11" customFormat="1">
      <c r="A965" s="26">
        <v>137</v>
      </c>
      <c r="B965" s="26"/>
      <c r="C965" s="7" t="s">
        <v>4</v>
      </c>
      <c r="D965" s="32">
        <v>3.4384909000000001</v>
      </c>
      <c r="E965" s="32">
        <v>30.155389</v>
      </c>
      <c r="F965" s="32">
        <v>18.218572999999999</v>
      </c>
      <c r="G965" s="32">
        <v>4.0637834000000002</v>
      </c>
      <c r="H965" s="32"/>
      <c r="I965" s="66">
        <v>0.22305712</v>
      </c>
      <c r="J965" s="32">
        <v>8.7699426999999996</v>
      </c>
      <c r="K965" s="38"/>
      <c r="L965" s="39">
        <f t="shared" si="271"/>
        <v>-1.5003273968234054</v>
      </c>
      <c r="M965" s="39">
        <f t="shared" si="272"/>
        <v>2.171330272725347</v>
      </c>
      <c r="N965" s="10"/>
      <c r="O965" s="50"/>
      <c r="P965" s="50"/>
      <c r="Q965" s="9"/>
      <c r="R965" s="56"/>
      <c r="S965" s="56"/>
      <c r="U965" s="9"/>
      <c r="W965" s="51"/>
      <c r="X965" s="51"/>
      <c r="Z965" s="51"/>
      <c r="AA965" s="51"/>
      <c r="AC965" s="51"/>
      <c r="AD965" s="51"/>
      <c r="AI965" s="52"/>
      <c r="AJ965" s="52"/>
      <c r="AK965" s="53"/>
      <c r="AL965" s="53"/>
      <c r="AM965" s="53"/>
      <c r="AN965" s="53"/>
      <c r="AO965" s="53"/>
    </row>
    <row r="966" spans="1:60" s="11" customFormat="1">
      <c r="A966" s="26">
        <v>137</v>
      </c>
      <c r="B966" s="26"/>
      <c r="C966" s="7" t="s">
        <v>5</v>
      </c>
      <c r="D966" s="32">
        <v>2.9885678000000002</v>
      </c>
      <c r="E966" s="32">
        <v>26.163323999999999</v>
      </c>
      <c r="F966" s="32">
        <v>16.002780999999999</v>
      </c>
      <c r="G966" s="32">
        <v>3.566389</v>
      </c>
      <c r="H966" s="32"/>
      <c r="I966" s="66">
        <v>0.22286048999999999</v>
      </c>
      <c r="J966" s="32">
        <v>8.7544590000000007</v>
      </c>
      <c r="K966" s="54"/>
      <c r="L966" s="39">
        <f t="shared" si="271"/>
        <v>-1.501209308675886</v>
      </c>
      <c r="M966" s="39">
        <f t="shared" si="272"/>
        <v>2.1695631705675393</v>
      </c>
      <c r="N966" s="10"/>
      <c r="Q966" s="9"/>
      <c r="R966" s="56"/>
      <c r="S966" s="56"/>
      <c r="U966" s="9"/>
      <c r="W966" s="51"/>
      <c r="X966" s="51"/>
      <c r="Z966" s="51"/>
      <c r="AA966" s="51"/>
      <c r="AC966" s="51"/>
      <c r="AD966" s="51"/>
      <c r="AI966" s="52"/>
      <c r="AJ966" s="52"/>
      <c r="AK966" s="53"/>
      <c r="AL966" s="53"/>
      <c r="AM966" s="53"/>
      <c r="AN966" s="53"/>
      <c r="AO966" s="53"/>
      <c r="AP966" s="51"/>
      <c r="AQ966" s="51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</row>
    <row r="967" spans="1:60" s="11" customFormat="1">
      <c r="A967" s="6"/>
      <c r="B967" s="6"/>
      <c r="C967" s="7"/>
      <c r="D967" s="32"/>
      <c r="E967" s="32"/>
      <c r="F967" s="32"/>
      <c r="G967" s="32"/>
      <c r="H967" s="32"/>
      <c r="I967" s="32"/>
      <c r="J967" s="32"/>
      <c r="K967" s="9"/>
      <c r="L967" s="9"/>
      <c r="M967" s="9"/>
      <c r="N967" s="9"/>
      <c r="O967" s="9"/>
      <c r="P967" s="9"/>
      <c r="Q967" s="9"/>
      <c r="R967" s="56"/>
      <c r="S967" s="56"/>
      <c r="U967" s="9"/>
    </row>
    <row r="968" spans="1:60" s="11" customFormat="1">
      <c r="A968" s="26">
        <v>138</v>
      </c>
      <c r="B968" s="31">
        <v>43804</v>
      </c>
      <c r="C968" s="26" t="s">
        <v>0</v>
      </c>
      <c r="D968" s="32">
        <v>1.0047120000000001E-3</v>
      </c>
      <c r="E968" s="32">
        <v>9.1456200000000001E-3</v>
      </c>
      <c r="F968" s="32">
        <v>8.4305839999999996E-4</v>
      </c>
      <c r="G968" s="32">
        <v>2.2753376E-4</v>
      </c>
      <c r="H968" s="32"/>
      <c r="I968" s="66"/>
      <c r="J968" s="66"/>
      <c r="K968" s="9"/>
      <c r="L968" s="9"/>
      <c r="M968" s="9"/>
      <c r="N968" s="10"/>
      <c r="O968" s="9"/>
      <c r="P968" s="9"/>
      <c r="Q968" s="9"/>
      <c r="R968" s="64"/>
      <c r="S968" s="65"/>
      <c r="U968" s="9"/>
    </row>
    <row r="969" spans="1:60" s="11" customFormat="1">
      <c r="A969" s="26">
        <v>138</v>
      </c>
      <c r="B969" s="26"/>
      <c r="C969" s="7" t="s">
        <v>1</v>
      </c>
      <c r="D969" s="32">
        <v>4.2592694</v>
      </c>
      <c r="E969" s="32">
        <v>37.479816</v>
      </c>
      <c r="F969" s="32">
        <v>21.632280999999999</v>
      </c>
      <c r="G969" s="32">
        <v>4.8335024999999998</v>
      </c>
      <c r="H969" s="32"/>
      <c r="I969" s="66">
        <v>0.22343935000000001</v>
      </c>
      <c r="J969" s="32">
        <v>8.7995892999999992</v>
      </c>
      <c r="K969" s="38"/>
      <c r="L969" s="39">
        <f>LN(I969)</f>
        <v>-1.4986152664078072</v>
      </c>
      <c r="M969" s="39">
        <f>LN(J969)</f>
        <v>2.1747050499405156</v>
      </c>
      <c r="N969" s="10"/>
      <c r="O969" s="40">
        <f t="array" ref="O969:P970">LINEST(L969:L973,M969:M973,TRUE,TRUE)</f>
        <v>0.50914239547618978</v>
      </c>
      <c r="P969" s="40">
        <v>-2.6058527352227903</v>
      </c>
      <c r="Q969" s="9"/>
      <c r="R969" s="41">
        <f>EXP(P969)*$R$4^O969</f>
        <v>0.21793075709668561</v>
      </c>
      <c r="S969" s="41">
        <f>R969*SQRT(P970^2+(LN($R$4))^2*O970^2+(O969/$R$4)^2*$S$4^2-2*LN($R$4)*AVERAGE(M969:M973)*O970^2)</f>
        <v>3.9422999804776136E-5</v>
      </c>
      <c r="U969" s="9"/>
      <c r="AL969" s="42"/>
      <c r="AM969" s="43"/>
      <c r="AN969" s="43"/>
      <c r="AO969" s="43"/>
      <c r="AQ969" s="44"/>
      <c r="AR969" s="45"/>
      <c r="AS969" s="45"/>
      <c r="AT969" s="45"/>
      <c r="AU969" s="45"/>
      <c r="AV969" s="45"/>
      <c r="AW969" s="45"/>
      <c r="AX969" s="45"/>
      <c r="AY969" s="45"/>
      <c r="AZ969" s="45"/>
    </row>
    <row r="970" spans="1:60" s="11" customFormat="1">
      <c r="A970" s="26">
        <v>138</v>
      </c>
      <c r="B970" s="26"/>
      <c r="C970" s="7" t="s">
        <v>2</v>
      </c>
      <c r="D970" s="32">
        <v>4.0439375000000002</v>
      </c>
      <c r="E970" s="32">
        <v>35.549408999999997</v>
      </c>
      <c r="F970" s="32">
        <v>20.989218999999999</v>
      </c>
      <c r="G970" s="32">
        <v>4.6873714</v>
      </c>
      <c r="H970" s="32"/>
      <c r="I970" s="66">
        <v>0.22332283999999999</v>
      </c>
      <c r="J970" s="32">
        <v>8.7907902999999994</v>
      </c>
      <c r="K970" s="38"/>
      <c r="L970" s="39">
        <f t="shared" ref="L970:L973" si="273">LN(I970)</f>
        <v>-1.4991368414436952</v>
      </c>
      <c r="M970" s="39">
        <f t="shared" ref="M970:M973" si="274">LN(J970)</f>
        <v>2.1737046166430005</v>
      </c>
      <c r="N970" s="10"/>
      <c r="O970" s="40">
        <v>3.2374451159530365E-3</v>
      </c>
      <c r="P970" s="40">
        <v>7.0332374946320596E-3</v>
      </c>
      <c r="Q970" s="9"/>
      <c r="R970" s="56"/>
      <c r="S970" s="56"/>
      <c r="U970" s="9"/>
      <c r="W970" s="43"/>
      <c r="Z970" s="43"/>
      <c r="AC970" s="43"/>
    </row>
    <row r="971" spans="1:60" s="11" customFormat="1">
      <c r="A971" s="26">
        <v>138</v>
      </c>
      <c r="B971" s="26"/>
      <c r="C971" s="7" t="s">
        <v>3</v>
      </c>
      <c r="D971" s="32">
        <v>3.8230105999999999</v>
      </c>
      <c r="E971" s="32">
        <v>33.580984999999998</v>
      </c>
      <c r="F971" s="32">
        <v>20.015173999999998</v>
      </c>
      <c r="G971" s="32">
        <v>4.4680926000000003</v>
      </c>
      <c r="H971" s="32"/>
      <c r="I971" s="66">
        <v>0.22323525</v>
      </c>
      <c r="J971" s="32">
        <v>8.7839095</v>
      </c>
      <c r="K971" s="38"/>
      <c r="L971" s="39">
        <f t="shared" si="273"/>
        <v>-1.4995291308371008</v>
      </c>
      <c r="M971" s="39">
        <f t="shared" si="274"/>
        <v>2.1729215818907854</v>
      </c>
      <c r="N971" s="10"/>
      <c r="O971" s="47">
        <f>ABS(O970/O969)</f>
        <v>6.3586241191427887E-3</v>
      </c>
      <c r="P971" s="47">
        <f>ABS(P970/P969)</f>
        <v>2.6990157193325605E-3</v>
      </c>
      <c r="Q971" s="9"/>
      <c r="R971" s="56"/>
      <c r="S971" s="56"/>
      <c r="U971" s="9"/>
      <c r="W971" s="48"/>
      <c r="X971" s="48"/>
      <c r="Z971" s="48"/>
      <c r="AA971" s="48"/>
      <c r="AC971" s="48"/>
      <c r="AD971" s="48"/>
      <c r="AK971" s="48"/>
      <c r="AL971" s="48"/>
      <c r="AP971" s="49"/>
      <c r="AY971" s="43"/>
      <c r="AZ971" s="43"/>
    </row>
    <row r="972" spans="1:60" s="11" customFormat="1">
      <c r="A972" s="26">
        <v>138</v>
      </c>
      <c r="B972" s="26"/>
      <c r="C972" s="7" t="s">
        <v>4</v>
      </c>
      <c r="D972" s="32">
        <v>3.4204246</v>
      </c>
      <c r="E972" s="32">
        <v>29.999172000000002</v>
      </c>
      <c r="F972" s="32">
        <v>18.114512999999999</v>
      </c>
      <c r="G972" s="32">
        <v>4.0407609000000004</v>
      </c>
      <c r="H972" s="32"/>
      <c r="I972" s="66">
        <v>0.2230676</v>
      </c>
      <c r="J972" s="32">
        <v>8.7705962</v>
      </c>
      <c r="K972" s="38"/>
      <c r="L972" s="39">
        <f t="shared" si="273"/>
        <v>-1.5002804144459128</v>
      </c>
      <c r="M972" s="39">
        <f t="shared" si="274"/>
        <v>2.1714047858294232</v>
      </c>
      <c r="N972" s="10"/>
      <c r="O972" s="50"/>
      <c r="P972" s="50"/>
      <c r="Q972" s="9"/>
      <c r="R972" s="56"/>
      <c r="S972" s="56"/>
      <c r="U972" s="9"/>
      <c r="W972" s="51"/>
      <c r="X972" s="51"/>
      <c r="Z972" s="51"/>
      <c r="AA972" s="51"/>
      <c r="AC972" s="51"/>
      <c r="AD972" s="51"/>
      <c r="AI972" s="52"/>
      <c r="AJ972" s="52"/>
      <c r="AK972" s="53"/>
      <c r="AL972" s="53"/>
      <c r="AM972" s="53"/>
      <c r="AN972" s="53"/>
      <c r="AO972" s="53"/>
    </row>
    <row r="973" spans="1:60" s="11" customFormat="1">
      <c r="A973" s="26">
        <v>138</v>
      </c>
      <c r="B973" s="26"/>
      <c r="C973" s="7" t="s">
        <v>5</v>
      </c>
      <c r="D973" s="32">
        <v>2.9863572</v>
      </c>
      <c r="E973" s="32">
        <v>26.144597999999998</v>
      </c>
      <c r="F973" s="32">
        <v>15.992279999999999</v>
      </c>
      <c r="G973" s="32">
        <v>3.5639638773155999</v>
      </c>
      <c r="H973" s="32"/>
      <c r="I973" s="66">
        <v>0.22285526999999999</v>
      </c>
      <c r="J973" s="32">
        <v>8.7546697000000009</v>
      </c>
      <c r="K973" s="54"/>
      <c r="L973" s="39">
        <f t="shared" si="273"/>
        <v>-1.501232731675334</v>
      </c>
      <c r="M973" s="39">
        <f t="shared" si="274"/>
        <v>2.1695872380129981</v>
      </c>
      <c r="N973" s="10"/>
      <c r="Q973" s="9"/>
      <c r="R973" s="56"/>
      <c r="S973" s="56"/>
      <c r="U973" s="9"/>
      <c r="W973" s="51"/>
      <c r="X973" s="51"/>
      <c r="Z973" s="51"/>
      <c r="AA973" s="51"/>
      <c r="AC973" s="51"/>
      <c r="AD973" s="51"/>
      <c r="AI973" s="52"/>
      <c r="AJ973" s="52"/>
      <c r="AK973" s="53"/>
      <c r="AL973" s="53"/>
      <c r="AM973" s="53"/>
      <c r="AN973" s="53"/>
      <c r="AO973" s="53"/>
      <c r="AP973" s="51"/>
      <c r="AQ973" s="51"/>
      <c r="AR973" s="51"/>
      <c r="AS973" s="51"/>
      <c r="AT973" s="51"/>
      <c r="AU973" s="51"/>
      <c r="AV973" s="51"/>
      <c r="AW973" s="51"/>
      <c r="AX973" s="51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</row>
    <row r="974" spans="1:60" s="11" customFormat="1">
      <c r="A974" s="6"/>
      <c r="B974" s="6"/>
      <c r="C974" s="7"/>
      <c r="D974" s="32"/>
      <c r="E974" s="32"/>
      <c r="F974" s="32"/>
      <c r="G974" s="32"/>
      <c r="H974" s="32"/>
      <c r="I974" s="32"/>
      <c r="J974" s="32"/>
      <c r="K974" s="9"/>
      <c r="L974" s="9"/>
      <c r="M974" s="9"/>
      <c r="N974" s="9"/>
      <c r="O974" s="9"/>
      <c r="P974" s="9"/>
      <c r="Q974" s="9"/>
      <c r="R974" s="56"/>
      <c r="S974" s="56"/>
      <c r="U974" s="9"/>
    </row>
    <row r="975" spans="1:60" s="11" customFormat="1">
      <c r="A975" s="26">
        <v>139</v>
      </c>
      <c r="B975" s="31">
        <v>43804</v>
      </c>
      <c r="C975" s="26" t="s">
        <v>0</v>
      </c>
      <c r="D975" s="32">
        <v>1.0047120000000001E-3</v>
      </c>
      <c r="E975" s="32">
        <v>9.1456200000000001E-3</v>
      </c>
      <c r="F975" s="32">
        <v>8.4305839999999996E-4</v>
      </c>
      <c r="G975" s="32">
        <v>2.2753376E-4</v>
      </c>
      <c r="H975" s="32"/>
      <c r="I975" s="66"/>
      <c r="J975" s="66"/>
      <c r="K975" s="9"/>
      <c r="L975" s="9"/>
      <c r="M975" s="9"/>
      <c r="N975" s="10"/>
      <c r="O975" s="9"/>
      <c r="P975" s="9"/>
      <c r="Q975" s="9"/>
      <c r="R975" s="64"/>
      <c r="S975" s="65"/>
      <c r="U975" s="9"/>
    </row>
    <row r="976" spans="1:60" s="11" customFormat="1">
      <c r="A976" s="26">
        <v>139</v>
      </c>
      <c r="B976" s="26"/>
      <c r="C976" s="7" t="s">
        <v>1</v>
      </c>
      <c r="D976" s="32">
        <v>4.2400742999999999</v>
      </c>
      <c r="E976" s="32">
        <v>37.311002000000002</v>
      </c>
      <c r="F976" s="32">
        <v>21.526885</v>
      </c>
      <c r="G976" s="32">
        <v>4.8099799000000001</v>
      </c>
      <c r="H976" s="32"/>
      <c r="I976" s="66">
        <v>0.22344059999999999</v>
      </c>
      <c r="J976" s="32">
        <v>8.7996122000000003</v>
      </c>
      <c r="K976" s="38"/>
      <c r="L976" s="39">
        <f>LN(I976)</f>
        <v>-1.4986096720641811</v>
      </c>
      <c r="M976" s="39">
        <f>LN(J976)</f>
        <v>2.1747076523313118</v>
      </c>
      <c r="N976" s="10"/>
      <c r="O976" s="40">
        <f t="array" ref="O976:P977">LINEST(L976:L980,M976:M980,TRUE,TRUE)</f>
        <v>0.50795908549825397</v>
      </c>
      <c r="P976" s="40">
        <v>-2.6032751790002582</v>
      </c>
      <c r="Q976" s="9"/>
      <c r="R976" s="41">
        <f>EXP(P976)*$R$4^O976</f>
        <v>0.21794431618229371</v>
      </c>
      <c r="S976" s="41">
        <f>R976*SQRT(P977^2+(LN($R$4))^2*O977^2+(O976/$R$4)^2*$S$4^2-2*LN($R$4)*AVERAGE(M976:M980)*O977^2)</f>
        <v>2.2770031214981023E-5</v>
      </c>
      <c r="U976" s="9"/>
      <c r="AL976" s="42"/>
      <c r="AM976" s="43"/>
      <c r="AN976" s="43"/>
      <c r="AO976" s="43"/>
      <c r="AQ976" s="44"/>
      <c r="AR976" s="45"/>
      <c r="AS976" s="45"/>
      <c r="AT976" s="45"/>
      <c r="AU976" s="45"/>
      <c r="AV976" s="45"/>
      <c r="AW976" s="45"/>
      <c r="AX976" s="45"/>
      <c r="AY976" s="45"/>
      <c r="AZ976" s="45"/>
    </row>
    <row r="977" spans="1:60" s="11" customFormat="1">
      <c r="A977" s="26">
        <v>139</v>
      </c>
      <c r="B977" s="26"/>
      <c r="C977" s="7" t="s">
        <v>2</v>
      </c>
      <c r="D977" s="32">
        <v>4.0046720000000002</v>
      </c>
      <c r="E977" s="32">
        <v>35.206775</v>
      </c>
      <c r="F977" s="32">
        <v>20.768640000000001</v>
      </c>
      <c r="G977" s="32">
        <v>4.6383387999999997</v>
      </c>
      <c r="H977" s="32"/>
      <c r="I977" s="66">
        <v>0.2233338</v>
      </c>
      <c r="J977" s="32">
        <v>8.7914259000000001</v>
      </c>
      <c r="K977" s="38"/>
      <c r="L977" s="39">
        <f t="shared" ref="L977:L980" si="275">LN(I977)</f>
        <v>-1.4990877657151793</v>
      </c>
      <c r="M977" s="39">
        <f t="shared" ref="M977:M980" si="276">LN(J977)</f>
        <v>2.173776916971133</v>
      </c>
      <c r="N977" s="10"/>
      <c r="O977" s="40">
        <v>7.416843831225614E-4</v>
      </c>
      <c r="P977" s="40">
        <v>1.6113430512651021E-3</v>
      </c>
      <c r="Q977" s="9"/>
      <c r="R977" s="56"/>
      <c r="S977" s="56"/>
      <c r="U977" s="9"/>
      <c r="W977" s="43"/>
      <c r="Z977" s="43"/>
      <c r="AC977" s="43"/>
    </row>
    <row r="978" spans="1:60" s="11" customFormat="1">
      <c r="A978" s="26">
        <v>139</v>
      </c>
      <c r="B978" s="26"/>
      <c r="C978" s="7" t="s">
        <v>3</v>
      </c>
      <c r="D978" s="32">
        <v>3.7839070000000001</v>
      </c>
      <c r="E978" s="32">
        <v>33.240423</v>
      </c>
      <c r="F978" s="32">
        <v>19.790913</v>
      </c>
      <c r="G978" s="32">
        <v>4.4182559000000001</v>
      </c>
      <c r="H978" s="32"/>
      <c r="I978" s="66">
        <v>0.22324666000000001</v>
      </c>
      <c r="J978" s="32">
        <v>8.7846806999999991</v>
      </c>
      <c r="K978" s="38"/>
      <c r="L978" s="39">
        <f t="shared" si="275"/>
        <v>-1.4994780201437135</v>
      </c>
      <c r="M978" s="39">
        <f t="shared" si="276"/>
        <v>2.173009374934133</v>
      </c>
      <c r="N978" s="10"/>
      <c r="O978" s="47">
        <f>ABS(O977/O976)</f>
        <v>1.4601262272827499E-3</v>
      </c>
      <c r="P978" s="47">
        <f>ABS(P977/P976)</f>
        <v>6.1896762365471858E-4</v>
      </c>
      <c r="Q978" s="9"/>
      <c r="R978" s="56"/>
      <c r="S978" s="56"/>
      <c r="U978" s="9"/>
      <c r="W978" s="48"/>
      <c r="X978" s="48"/>
      <c r="Z978" s="48"/>
      <c r="AA978" s="48"/>
      <c r="AC978" s="48"/>
      <c r="AD978" s="48"/>
      <c r="AK978" s="48"/>
      <c r="AL978" s="48"/>
      <c r="AP978" s="49"/>
      <c r="AY978" s="43"/>
      <c r="AZ978" s="43"/>
    </row>
    <row r="979" spans="1:60" s="11" customFormat="1">
      <c r="A979" s="26">
        <v>139</v>
      </c>
      <c r="B979" s="26"/>
      <c r="C979" s="7" t="s">
        <v>4</v>
      </c>
      <c r="D979" s="32">
        <v>3.3954309999999999</v>
      </c>
      <c r="E979" s="32">
        <v>29.781918000000001</v>
      </c>
      <c r="F979" s="32">
        <v>17.973804999999999</v>
      </c>
      <c r="G979" s="32">
        <v>4.0094757000000003</v>
      </c>
      <c r="H979" s="32"/>
      <c r="I979" s="66">
        <v>0.22307315999999999</v>
      </c>
      <c r="J979" s="32">
        <v>8.7711658999999997</v>
      </c>
      <c r="K979" s="38"/>
      <c r="L979" s="39">
        <f t="shared" si="275"/>
        <v>-1.5002554895769082</v>
      </c>
      <c r="M979" s="39">
        <f t="shared" si="276"/>
        <v>2.171469739395314</v>
      </c>
      <c r="N979" s="10"/>
      <c r="O979" s="50"/>
      <c r="P979" s="50"/>
      <c r="Q979" s="9"/>
      <c r="R979" s="56"/>
      <c r="S979" s="56"/>
      <c r="U979" s="9"/>
      <c r="W979" s="51"/>
      <c r="X979" s="51"/>
      <c r="Z979" s="51"/>
      <c r="AA979" s="51"/>
      <c r="AC979" s="51"/>
      <c r="AD979" s="51"/>
      <c r="AI979" s="52"/>
      <c r="AJ979" s="52"/>
      <c r="AK979" s="53"/>
      <c r="AL979" s="53"/>
      <c r="AM979" s="53"/>
      <c r="AN979" s="53"/>
      <c r="AO979" s="53"/>
    </row>
    <row r="980" spans="1:60" s="11" customFormat="1">
      <c r="A980" s="26">
        <v>139</v>
      </c>
      <c r="B980" s="26"/>
      <c r="C980" s="7" t="s">
        <v>5</v>
      </c>
      <c r="D980" s="32">
        <v>2.9753587000000001</v>
      </c>
      <c r="E980" s="32">
        <v>26.052810000000001</v>
      </c>
      <c r="F980" s="32">
        <v>15.916639999999999</v>
      </c>
      <c r="G980" s="32">
        <v>3.5474877</v>
      </c>
      <c r="H980" s="32"/>
      <c r="I980" s="66">
        <v>0.22287913000000001</v>
      </c>
      <c r="J980" s="32">
        <v>8.7561838000000005</v>
      </c>
      <c r="K980" s="54"/>
      <c r="L980" s="39">
        <f t="shared" si="275"/>
        <v>-1.5011256724040603</v>
      </c>
      <c r="M980" s="39">
        <f t="shared" si="276"/>
        <v>2.1697601707605396</v>
      </c>
      <c r="N980" s="10"/>
      <c r="Q980" s="9"/>
      <c r="R980" s="56"/>
      <c r="S980" s="56"/>
      <c r="U980" s="9"/>
      <c r="W980" s="51"/>
      <c r="X980" s="51"/>
      <c r="Z980" s="51"/>
      <c r="AA980" s="51"/>
      <c r="AC980" s="51"/>
      <c r="AD980" s="51"/>
      <c r="AI980" s="52"/>
      <c r="AJ980" s="52"/>
      <c r="AK980" s="53"/>
      <c r="AL980" s="53"/>
      <c r="AM980" s="53"/>
      <c r="AN980" s="53"/>
      <c r="AO980" s="53"/>
      <c r="AP980" s="51"/>
      <c r="AQ980" s="51"/>
      <c r="AR980" s="51"/>
      <c r="AS980" s="51"/>
      <c r="AT980" s="51"/>
      <c r="AU980" s="51"/>
      <c r="AV980" s="51"/>
      <c r="AW980" s="51"/>
      <c r="AX980" s="51"/>
      <c r="AY980" s="51"/>
      <c r="AZ980" s="51"/>
      <c r="BA980" s="51"/>
      <c r="BB980" s="51"/>
      <c r="BC980" s="51"/>
      <c r="BD980" s="51"/>
      <c r="BE980" s="51"/>
      <c r="BF980" s="51"/>
      <c r="BG980" s="51"/>
      <c r="BH980" s="51"/>
    </row>
    <row r="981" spans="1:60" s="11" customFormat="1">
      <c r="A981" s="6"/>
      <c r="B981" s="6"/>
      <c r="C981" s="7"/>
      <c r="D981" s="32"/>
      <c r="E981" s="32"/>
      <c r="F981" s="32"/>
      <c r="G981" s="32"/>
      <c r="H981" s="32"/>
      <c r="I981" s="32"/>
      <c r="J981" s="32"/>
      <c r="K981" s="9"/>
      <c r="L981" s="9"/>
      <c r="M981" s="9"/>
      <c r="N981" s="9"/>
      <c r="O981" s="9"/>
      <c r="P981" s="9"/>
      <c r="Q981" s="9"/>
      <c r="R981" s="56"/>
      <c r="S981" s="56"/>
      <c r="U981" s="9"/>
    </row>
    <row r="982" spans="1:60" s="11" customFormat="1">
      <c r="A982" s="26">
        <v>140</v>
      </c>
      <c r="B982" s="31">
        <v>43804</v>
      </c>
      <c r="C982" s="26" t="s">
        <v>0</v>
      </c>
      <c r="D982" s="32">
        <v>1.0047120000000001E-3</v>
      </c>
      <c r="E982" s="32">
        <v>9.1456200000000001E-3</v>
      </c>
      <c r="F982" s="32">
        <v>8.4305839999999996E-4</v>
      </c>
      <c r="G982" s="32">
        <v>2.2753376E-4</v>
      </c>
      <c r="H982" s="32"/>
      <c r="I982" s="66"/>
      <c r="J982" s="66"/>
      <c r="K982" s="9"/>
      <c r="L982" s="9"/>
      <c r="M982" s="9"/>
      <c r="N982" s="10"/>
      <c r="O982" s="9"/>
      <c r="P982" s="9"/>
      <c r="Q982" s="9"/>
      <c r="R982" s="64"/>
      <c r="S982" s="65"/>
      <c r="U982" s="9"/>
    </row>
    <row r="983" spans="1:60" s="11" customFormat="1">
      <c r="A983" s="26">
        <v>140</v>
      </c>
      <c r="B983" s="26"/>
      <c r="C983" s="7" t="s">
        <v>1</v>
      </c>
      <c r="D983" s="32">
        <v>4.1068883999999999</v>
      </c>
      <c r="E983" s="32">
        <v>36.131546999999998</v>
      </c>
      <c r="F983" s="32">
        <v>21.066927</v>
      </c>
      <c r="G983" s="32">
        <v>4.7065992000000003</v>
      </c>
      <c r="H983" s="32"/>
      <c r="I983" s="66">
        <v>0.22341173</v>
      </c>
      <c r="J983" s="32">
        <v>8.7977924000000005</v>
      </c>
      <c r="K983" s="38"/>
      <c r="L983" s="39">
        <f>LN(I983)</f>
        <v>-1.4987388870110523</v>
      </c>
      <c r="M983" s="39">
        <f>LN(J983)</f>
        <v>2.1745008263762515</v>
      </c>
      <c r="N983" s="10"/>
      <c r="O983" s="40">
        <f t="array" ref="O983:P984">LINEST(L983:L987,M983:M987,TRUE,TRUE)</f>
        <v>0.50300085935520755</v>
      </c>
      <c r="P983" s="40">
        <v>-2.5925191148277125</v>
      </c>
      <c r="Q983" s="9"/>
      <c r="R983" s="41">
        <f>EXP(P983)*$R$4^O983</f>
        <v>0.21799149576290328</v>
      </c>
      <c r="S983" s="41">
        <f>R983*SQRT(P984^2+(LN($R$4))^2*O984^2+(O983/$R$4)^2*$S$4^2-2*LN($R$4)*AVERAGE(M983:M987)*O984^2)</f>
        <v>3.2029268001803456E-5</v>
      </c>
      <c r="U983" s="9"/>
      <c r="AL983" s="42"/>
      <c r="AM983" s="43"/>
      <c r="AN983" s="43"/>
      <c r="AO983" s="43"/>
      <c r="AQ983" s="44"/>
      <c r="AR983" s="45"/>
      <c r="AS983" s="45"/>
      <c r="AT983" s="45"/>
      <c r="AU983" s="45"/>
      <c r="AV983" s="45"/>
      <c r="AW983" s="45"/>
      <c r="AX983" s="45"/>
      <c r="AY983" s="45"/>
      <c r="AZ983" s="45"/>
    </row>
    <row r="984" spans="1:60" s="11" customFormat="1">
      <c r="A984" s="26">
        <v>140</v>
      </c>
      <c r="B984" s="26"/>
      <c r="C984" s="7" t="s">
        <v>2</v>
      </c>
      <c r="D984" s="32">
        <v>3.9639422999999998</v>
      </c>
      <c r="E984" s="32">
        <v>34.851528000000002</v>
      </c>
      <c r="F984" s="32">
        <v>20.572955</v>
      </c>
      <c r="G984" s="32">
        <v>4.5947361999999998</v>
      </c>
      <c r="H984" s="32"/>
      <c r="I984" s="66">
        <v>0.22333865999999999</v>
      </c>
      <c r="J984" s="32">
        <v>8.7921370000000003</v>
      </c>
      <c r="K984" s="38"/>
      <c r="L984" s="39">
        <f t="shared" ref="L984:L987" si="277">LN(I984)</f>
        <v>-1.4990660048033908</v>
      </c>
      <c r="M984" s="39">
        <f t="shared" ref="M984:M987" si="278">LN(J984)</f>
        <v>2.1738577993275054</v>
      </c>
      <c r="N984" s="10"/>
      <c r="O984" s="40">
        <v>2.36053986029801E-3</v>
      </c>
      <c r="P984" s="40">
        <v>5.1275298398449102E-3</v>
      </c>
      <c r="Q984" s="9"/>
      <c r="R984" s="56"/>
      <c r="S984" s="56"/>
      <c r="U984" s="9"/>
      <c r="W984" s="43"/>
      <c r="Z984" s="43"/>
      <c r="AC984" s="43"/>
    </row>
    <row r="985" spans="1:60" s="11" customFormat="1">
      <c r="A985" s="26">
        <v>140</v>
      </c>
      <c r="B985" s="26"/>
      <c r="C985" s="7" t="s">
        <v>3</v>
      </c>
      <c r="D985" s="32">
        <v>3.5754226999999998</v>
      </c>
      <c r="E985" s="32">
        <v>31.392323000000001</v>
      </c>
      <c r="F985" s="32">
        <v>18.808648999999999</v>
      </c>
      <c r="G985" s="32">
        <v>4.1977263000000002</v>
      </c>
      <c r="H985" s="32"/>
      <c r="I985" s="66">
        <v>0.22318062</v>
      </c>
      <c r="J985" s="32">
        <v>8.7800302000000006</v>
      </c>
      <c r="K985" s="38"/>
      <c r="L985" s="39">
        <f t="shared" si="277"/>
        <v>-1.4997738802017357</v>
      </c>
      <c r="M985" s="39">
        <f t="shared" si="278"/>
        <v>2.1724798472766453</v>
      </c>
      <c r="N985" s="10"/>
      <c r="O985" s="47">
        <f>ABS(O984/O983)</f>
        <v>4.6929141698166593E-3</v>
      </c>
      <c r="P985" s="47">
        <f>ABS(P984/P983)</f>
        <v>1.9778175638198382E-3</v>
      </c>
      <c r="Q985" s="9"/>
      <c r="R985" s="56"/>
      <c r="S985" s="56"/>
      <c r="U985" s="9"/>
      <c r="W985" s="48"/>
      <c r="X985" s="48"/>
      <c r="Z985" s="48"/>
      <c r="AA985" s="48"/>
      <c r="AC985" s="48"/>
      <c r="AD985" s="48"/>
      <c r="AK985" s="48"/>
      <c r="AL985" s="48"/>
      <c r="AP985" s="49"/>
      <c r="AY985" s="43"/>
      <c r="AZ985" s="43"/>
    </row>
    <row r="986" spans="1:60" s="11" customFormat="1">
      <c r="A986" s="26">
        <v>140</v>
      </c>
      <c r="B986" s="26"/>
      <c r="C986" s="7" t="s">
        <v>4</v>
      </c>
      <c r="D986" s="32">
        <v>3.1991871999999999</v>
      </c>
      <c r="E986" s="32">
        <v>28.047840000000001</v>
      </c>
      <c r="F986" s="32">
        <v>16.996578</v>
      </c>
      <c r="G986" s="32">
        <v>3.7906042000000002</v>
      </c>
      <c r="H986" s="32"/>
      <c r="I986" s="66">
        <v>0.22302159999999999</v>
      </c>
      <c r="J986" s="32">
        <v>8.7671749999999999</v>
      </c>
      <c r="K986" s="38"/>
      <c r="L986" s="39">
        <f t="shared" si="277"/>
        <v>-1.5004866512261936</v>
      </c>
      <c r="M986" s="39">
        <f t="shared" si="278"/>
        <v>2.1710146336254308</v>
      </c>
      <c r="N986" s="10"/>
      <c r="O986" s="50"/>
      <c r="P986" s="50"/>
      <c r="Q986" s="9"/>
      <c r="R986" s="56"/>
      <c r="S986" s="56"/>
      <c r="U986" s="9"/>
      <c r="W986" s="51"/>
      <c r="X986" s="51"/>
      <c r="Z986" s="51"/>
      <c r="AA986" s="51"/>
      <c r="AC986" s="51"/>
      <c r="AD986" s="51"/>
      <c r="AI986" s="52"/>
      <c r="AJ986" s="52"/>
      <c r="AK986" s="53"/>
      <c r="AL986" s="53"/>
      <c r="AM986" s="53"/>
      <c r="AN986" s="53"/>
      <c r="AO986" s="53"/>
    </row>
    <row r="987" spans="1:60" s="11" customFormat="1">
      <c r="A987" s="26">
        <v>140</v>
      </c>
      <c r="B987" s="26"/>
      <c r="C987" s="7" t="s">
        <v>5</v>
      </c>
      <c r="D987" s="32">
        <v>2.7408136000000001</v>
      </c>
      <c r="E987" s="32">
        <v>23.982489000000001</v>
      </c>
      <c r="F987" s="32">
        <v>14.722621</v>
      </c>
      <c r="G987" s="32">
        <v>3.2802118999999998</v>
      </c>
      <c r="H987" s="32"/>
      <c r="I987" s="66">
        <v>0.22280079999999999</v>
      </c>
      <c r="J987" s="32">
        <v>8.7501306999999997</v>
      </c>
      <c r="K987" s="54"/>
      <c r="L987" s="39">
        <f t="shared" si="277"/>
        <v>-1.5014771802711817</v>
      </c>
      <c r="M987" s="39">
        <f t="shared" si="278"/>
        <v>2.1690686374008221</v>
      </c>
      <c r="N987" s="10"/>
      <c r="Q987" s="9"/>
      <c r="R987" s="56"/>
      <c r="S987" s="56"/>
      <c r="U987" s="9"/>
      <c r="W987" s="51"/>
      <c r="X987" s="51"/>
      <c r="Z987" s="51"/>
      <c r="AA987" s="51"/>
      <c r="AC987" s="51"/>
      <c r="AD987" s="51"/>
      <c r="AI987" s="52"/>
      <c r="AJ987" s="52"/>
      <c r="AK987" s="53"/>
      <c r="AL987" s="53"/>
      <c r="AM987" s="53"/>
      <c r="AN987" s="53"/>
      <c r="AO987" s="53"/>
      <c r="AP987" s="51"/>
      <c r="AQ987" s="51"/>
      <c r="AR987" s="51"/>
      <c r="AS987" s="51"/>
      <c r="AT987" s="51"/>
      <c r="AU987" s="51"/>
      <c r="AV987" s="51"/>
      <c r="AW987" s="51"/>
      <c r="AX987" s="51"/>
      <c r="AY987" s="51"/>
      <c r="AZ987" s="51"/>
      <c r="BA987" s="51"/>
      <c r="BB987" s="51"/>
      <c r="BC987" s="51"/>
      <c r="BD987" s="51"/>
      <c r="BE987" s="51"/>
      <c r="BF987" s="51"/>
      <c r="BG987" s="51"/>
      <c r="BH987" s="51"/>
    </row>
    <row r="988" spans="1:60" s="11" customFormat="1">
      <c r="A988" s="6"/>
      <c r="B988" s="6"/>
      <c r="C988" s="7"/>
      <c r="D988" s="32"/>
      <c r="E988" s="32"/>
      <c r="F988" s="32"/>
      <c r="G988" s="32"/>
      <c r="H988" s="32"/>
      <c r="I988" s="32"/>
      <c r="J988" s="32"/>
      <c r="K988" s="9"/>
      <c r="L988" s="9"/>
      <c r="M988" s="9"/>
      <c r="N988" s="9"/>
      <c r="O988" s="9"/>
      <c r="P988" s="9"/>
      <c r="Q988" s="9"/>
      <c r="R988" s="56"/>
      <c r="S988" s="56"/>
      <c r="U988" s="9"/>
    </row>
    <row r="989" spans="1:60" s="11" customFormat="1">
      <c r="A989" s="26">
        <v>141</v>
      </c>
      <c r="B989" s="31">
        <v>43804</v>
      </c>
      <c r="C989" s="26" t="s">
        <v>0</v>
      </c>
      <c r="D989" s="32">
        <v>1.0047120000000001E-3</v>
      </c>
      <c r="E989" s="32">
        <v>9.1456200000000001E-3</v>
      </c>
      <c r="F989" s="32">
        <v>8.4305839999999996E-4</v>
      </c>
      <c r="G989" s="32">
        <v>2.2753376E-4</v>
      </c>
      <c r="H989" s="32"/>
      <c r="I989" s="66"/>
      <c r="J989" s="66"/>
      <c r="K989" s="9"/>
      <c r="L989" s="9"/>
      <c r="M989" s="9"/>
      <c r="N989" s="10"/>
      <c r="O989" s="9"/>
      <c r="P989" s="9"/>
      <c r="Q989" s="9"/>
      <c r="R989" s="64"/>
      <c r="S989" s="65"/>
      <c r="U989" s="9"/>
    </row>
    <row r="990" spans="1:60" s="11" customFormat="1">
      <c r="A990" s="26">
        <v>141</v>
      </c>
      <c r="B990" s="26"/>
      <c r="C990" s="7" t="s">
        <v>1</v>
      </c>
      <c r="D990" s="32">
        <v>4.1002225000000001</v>
      </c>
      <c r="E990" s="32">
        <v>36.080114000000002</v>
      </c>
      <c r="F990" s="32">
        <v>20.935601999999999</v>
      </c>
      <c r="G990" s="32">
        <v>4.6778648</v>
      </c>
      <c r="H990" s="32"/>
      <c r="I990" s="66">
        <v>0.22344068</v>
      </c>
      <c r="J990" s="32">
        <v>8.7995511999999998</v>
      </c>
      <c r="K990" s="38"/>
      <c r="L990" s="39">
        <f>LN(I990)</f>
        <v>-1.4986093140272545</v>
      </c>
      <c r="M990" s="39">
        <f>LN(J990)</f>
        <v>2.1747007201836164</v>
      </c>
      <c r="N990" s="10"/>
      <c r="O990" s="40">
        <f t="array" ref="O990:P991">LINEST(L990:L994,M990:M994,TRUE,TRUE)</f>
        <v>0.5035356819359762</v>
      </c>
      <c r="P990" s="40">
        <v>-2.593666797908968</v>
      </c>
      <c r="Q990" s="9"/>
      <c r="R990" s="41">
        <f>EXP(P990)*$R$4^O990</f>
        <v>0.21798913703524517</v>
      </c>
      <c r="S990" s="41">
        <f>R990*SQRT(P991^2+(LN($R$4))^2*O991^2+(O990/$R$4)^2*$S$4^2-2*LN($R$4)*AVERAGE(M990:M994)*O991^2)</f>
        <v>4.6421244727427608E-5</v>
      </c>
      <c r="U990" s="9"/>
      <c r="AL990" s="42"/>
      <c r="AM990" s="43"/>
      <c r="AN990" s="43"/>
      <c r="AO990" s="43"/>
      <c r="AQ990" s="44"/>
      <c r="AR990" s="45"/>
      <c r="AS990" s="45"/>
      <c r="AT990" s="45"/>
      <c r="AU990" s="45"/>
      <c r="AV990" s="45"/>
      <c r="AW990" s="45"/>
      <c r="AX990" s="45"/>
      <c r="AY990" s="45"/>
      <c r="AZ990" s="45"/>
    </row>
    <row r="991" spans="1:60" s="11" customFormat="1">
      <c r="A991" s="26">
        <v>141</v>
      </c>
      <c r="B991" s="26"/>
      <c r="C991" s="7" t="s">
        <v>2</v>
      </c>
      <c r="D991" s="32">
        <v>3.8767301000000001</v>
      </c>
      <c r="E991" s="32">
        <v>34.083337999999998</v>
      </c>
      <c r="F991" s="32">
        <v>20.125381999999998</v>
      </c>
      <c r="G991" s="32">
        <v>4.4947226999999996</v>
      </c>
      <c r="H991" s="32"/>
      <c r="I991" s="66">
        <v>0.22333602</v>
      </c>
      <c r="J991" s="32">
        <v>8.7917746999999995</v>
      </c>
      <c r="K991" s="38"/>
      <c r="L991" s="39">
        <f t="shared" ref="L991:L994" si="279">LN(I991)</f>
        <v>-1.4990778254868469</v>
      </c>
      <c r="M991" s="39">
        <f t="shared" ref="M991:M994" si="280">LN(J991)</f>
        <v>2.1738165912042811</v>
      </c>
      <c r="N991" s="10"/>
      <c r="O991" s="40">
        <v>4.0611416453394562E-3</v>
      </c>
      <c r="P991" s="40">
        <v>8.8217631476787076E-3</v>
      </c>
      <c r="Q991" s="9"/>
      <c r="R991" s="56"/>
      <c r="S991" s="56"/>
      <c r="U991" s="9"/>
      <c r="W991" s="43"/>
      <c r="Z991" s="43"/>
      <c r="AC991" s="43"/>
    </row>
    <row r="992" spans="1:60" s="11" customFormat="1">
      <c r="A992" s="26">
        <v>141</v>
      </c>
      <c r="B992" s="26"/>
      <c r="C992" s="7" t="s">
        <v>3</v>
      </c>
      <c r="D992" s="32">
        <v>3.5706093999999999</v>
      </c>
      <c r="E992" s="32">
        <v>31.355005999999999</v>
      </c>
      <c r="F992" s="32">
        <v>18.751266999999999</v>
      </c>
      <c r="G992" s="32">
        <v>4.1853045</v>
      </c>
      <c r="H992" s="32"/>
      <c r="I992" s="66">
        <v>0.22320116000000001</v>
      </c>
      <c r="J992" s="32">
        <v>8.7814110999999997</v>
      </c>
      <c r="K992" s="38"/>
      <c r="L992" s="39">
        <f t="shared" si="279"/>
        <v>-1.4996818513558696</v>
      </c>
      <c r="M992" s="39">
        <f t="shared" si="280"/>
        <v>2.1726371122732084</v>
      </c>
      <c r="N992" s="10"/>
      <c r="O992" s="47">
        <f>ABS(O991/O990)</f>
        <v>8.0652509663770439E-3</v>
      </c>
      <c r="P992" s="47">
        <f>ABS(P991/P990)</f>
        <v>3.4012708011649274E-3</v>
      </c>
      <c r="Q992" s="9"/>
      <c r="R992" s="56"/>
      <c r="S992" s="56"/>
      <c r="U992" s="9"/>
      <c r="W992" s="48"/>
      <c r="X992" s="48"/>
      <c r="Z992" s="48"/>
      <c r="AA992" s="48"/>
      <c r="AC992" s="48"/>
      <c r="AD992" s="48"/>
      <c r="AK992" s="48"/>
      <c r="AL992" s="48"/>
      <c r="AP992" s="49"/>
      <c r="AY992" s="43"/>
      <c r="AZ992" s="43"/>
    </row>
    <row r="993" spans="1:60" s="11" customFormat="1">
      <c r="A993" s="26">
        <v>141</v>
      </c>
      <c r="B993" s="26"/>
      <c r="C993" s="7" t="s">
        <v>4</v>
      </c>
      <c r="D993" s="32">
        <v>3.1126844</v>
      </c>
      <c r="E993" s="32">
        <v>27.285684</v>
      </c>
      <c r="F993" s="32">
        <v>16.546582000000001</v>
      </c>
      <c r="G993" s="32">
        <v>3.6899525</v>
      </c>
      <c r="H993" s="32"/>
      <c r="I993" s="66">
        <v>0.22300396</v>
      </c>
      <c r="J993" s="32">
        <v>8.7659669000000005</v>
      </c>
      <c r="K993" s="38"/>
      <c r="L993" s="39">
        <f t="shared" si="279"/>
        <v>-1.5005657498321534</v>
      </c>
      <c r="M993" s="39">
        <f t="shared" si="280"/>
        <v>2.1708768260369444</v>
      </c>
      <c r="N993" s="10"/>
      <c r="O993" s="50"/>
      <c r="P993" s="50"/>
      <c r="Q993" s="9"/>
      <c r="R993" s="56"/>
      <c r="S993" s="56"/>
      <c r="U993" s="9"/>
      <c r="W993" s="51"/>
      <c r="X993" s="51"/>
      <c r="Z993" s="51"/>
      <c r="AA993" s="51"/>
      <c r="AC993" s="51"/>
      <c r="AD993" s="51"/>
      <c r="AI993" s="52"/>
      <c r="AJ993" s="52"/>
      <c r="AK993" s="53"/>
      <c r="AL993" s="53"/>
      <c r="AM993" s="53"/>
      <c r="AN993" s="53"/>
      <c r="AO993" s="53"/>
    </row>
    <row r="994" spans="1:60" s="11" customFormat="1">
      <c r="A994" s="26">
        <v>141</v>
      </c>
      <c r="B994" s="26"/>
      <c r="C994" s="7" t="s">
        <v>5</v>
      </c>
      <c r="D994" s="32">
        <v>2.7189812</v>
      </c>
      <c r="E994" s="32">
        <v>23.793399999999998</v>
      </c>
      <c r="F994" s="32">
        <v>14.596577</v>
      </c>
      <c r="G994" s="32">
        <v>3.2523590000000002</v>
      </c>
      <c r="H994" s="32"/>
      <c r="I994" s="66">
        <v>0.22281649000000001</v>
      </c>
      <c r="J994" s="32">
        <v>8.7508458000000005</v>
      </c>
      <c r="K994" s="54"/>
      <c r="L994" s="39">
        <f t="shared" si="279"/>
        <v>-1.501406761100478</v>
      </c>
      <c r="M994" s="39">
        <f t="shared" si="280"/>
        <v>2.1691503585551128</v>
      </c>
      <c r="N994" s="10"/>
      <c r="Q994" s="9"/>
      <c r="R994" s="56"/>
      <c r="S994" s="56"/>
      <c r="U994" s="9"/>
      <c r="W994" s="51"/>
      <c r="X994" s="51"/>
      <c r="Z994" s="51"/>
      <c r="AA994" s="51"/>
      <c r="AC994" s="51"/>
      <c r="AD994" s="51"/>
      <c r="AI994" s="52"/>
      <c r="AJ994" s="52"/>
      <c r="AK994" s="53"/>
      <c r="AL994" s="53"/>
      <c r="AM994" s="53"/>
      <c r="AN994" s="53"/>
      <c r="AO994" s="53"/>
      <c r="AP994" s="51"/>
      <c r="AQ994" s="51"/>
      <c r="AR994" s="51"/>
      <c r="AS994" s="51"/>
      <c r="AT994" s="51"/>
      <c r="AU994" s="51"/>
      <c r="AV994" s="51"/>
      <c r="AW994" s="51"/>
      <c r="AX994" s="51"/>
      <c r="AY994" s="51"/>
      <c r="AZ994" s="51"/>
      <c r="BA994" s="51"/>
      <c r="BB994" s="51"/>
      <c r="BC994" s="51"/>
      <c r="BD994" s="51"/>
      <c r="BE994" s="51"/>
      <c r="BF994" s="51"/>
      <c r="BG994" s="51"/>
      <c r="BH994" s="51"/>
    </row>
    <row r="995" spans="1:60" s="11" customFormat="1">
      <c r="A995" s="6"/>
      <c r="B995" s="6"/>
      <c r="C995" s="7"/>
      <c r="D995" s="32"/>
      <c r="E995" s="32"/>
      <c r="F995" s="32"/>
      <c r="G995" s="32"/>
      <c r="H995" s="32"/>
      <c r="I995" s="32"/>
      <c r="J995" s="32"/>
      <c r="K995" s="9"/>
      <c r="L995" s="9"/>
      <c r="M995" s="9"/>
      <c r="N995" s="9"/>
      <c r="O995" s="9"/>
      <c r="P995" s="9"/>
      <c r="Q995" s="9"/>
      <c r="R995" s="56"/>
      <c r="S995" s="56"/>
      <c r="U995" s="9"/>
    </row>
    <row r="996" spans="1:60" s="11" customFormat="1">
      <c r="A996" s="26">
        <v>142</v>
      </c>
      <c r="B996" s="31">
        <v>43804</v>
      </c>
      <c r="C996" s="26" t="s">
        <v>0</v>
      </c>
      <c r="D996" s="32">
        <v>1.0047120000000001E-3</v>
      </c>
      <c r="E996" s="32">
        <v>9.1456200000000001E-3</v>
      </c>
      <c r="F996" s="32">
        <v>8.4305839999999996E-4</v>
      </c>
      <c r="G996" s="32">
        <v>2.2753376E-4</v>
      </c>
      <c r="H996" s="32"/>
      <c r="I996" s="66"/>
      <c r="J996" s="66"/>
      <c r="K996" s="9"/>
      <c r="L996" s="9"/>
      <c r="M996" s="9"/>
      <c r="N996" s="10"/>
      <c r="O996" s="9"/>
      <c r="P996" s="9"/>
      <c r="Q996" s="9"/>
      <c r="R996" s="64"/>
      <c r="S996" s="65"/>
      <c r="U996" s="9"/>
    </row>
    <row r="997" spans="1:60" s="11" customFormat="1">
      <c r="A997" s="26">
        <v>142</v>
      </c>
      <c r="B997" s="26"/>
      <c r="C997" s="7" t="s">
        <v>1</v>
      </c>
      <c r="D997" s="32">
        <v>4.0664512999999998</v>
      </c>
      <c r="E997" s="32">
        <v>35.784253</v>
      </c>
      <c r="F997" s="32">
        <v>20.736127</v>
      </c>
      <c r="G997" s="32">
        <v>4.6334283000000003</v>
      </c>
      <c r="H997" s="32"/>
      <c r="I997" s="32">
        <v>0.22344717</v>
      </c>
      <c r="J997" s="32">
        <v>8.7998744000000002</v>
      </c>
      <c r="K997" s="38"/>
      <c r="L997" s="39">
        <f>LN(I997)</f>
        <v>-1.4985802687086114</v>
      </c>
      <c r="M997" s="39">
        <f>LN(J997)</f>
        <v>2.1747374486550317</v>
      </c>
      <c r="N997" s="10"/>
      <c r="O997" s="40">
        <f t="array" ref="O997:P998">LINEST(L997:L1001,M997:M1001,TRUE,TRUE)</f>
        <v>0.50689046146448502</v>
      </c>
      <c r="P997" s="40">
        <v>-2.6009535125001086</v>
      </c>
      <c r="Q997" s="9"/>
      <c r="R997" s="41">
        <f>EXP(P997)*$R$4^O997</f>
        <v>0.21795523799328453</v>
      </c>
      <c r="S997" s="41">
        <f>R997*SQRT(P998^2+(LN($R$4))^2*O998^2+(O997/$R$4)^2*$S$4^2-2*LN($R$4)*AVERAGE(M997:M1001)*O998^2)</f>
        <v>4.3820313661329898E-5</v>
      </c>
      <c r="U997" s="9"/>
      <c r="AL997" s="42"/>
      <c r="AM997" s="43"/>
      <c r="AN997" s="43"/>
      <c r="AO997" s="43"/>
      <c r="AQ997" s="44"/>
      <c r="AR997" s="45"/>
      <c r="AS997" s="45"/>
      <c r="AT997" s="45"/>
      <c r="AU997" s="45"/>
      <c r="AV997" s="45"/>
      <c r="AW997" s="45"/>
      <c r="AX997" s="45"/>
      <c r="AY997" s="45"/>
      <c r="AZ997" s="45"/>
    </row>
    <row r="998" spans="1:60" s="11" customFormat="1">
      <c r="A998" s="26">
        <v>142</v>
      </c>
      <c r="B998" s="26"/>
      <c r="C998" s="7" t="s">
        <v>2</v>
      </c>
      <c r="D998" s="32">
        <v>3.8962233999999998</v>
      </c>
      <c r="E998" s="32">
        <v>34.259078000000002</v>
      </c>
      <c r="F998" s="32">
        <v>20.183859000000002</v>
      </c>
      <c r="G998" s="32">
        <v>4.5080457999999997</v>
      </c>
      <c r="H998" s="32"/>
      <c r="I998" s="32">
        <v>0.22334907000000001</v>
      </c>
      <c r="J998" s="32">
        <v>8.7928940999999998</v>
      </c>
      <c r="K998" s="38"/>
      <c r="L998" s="39">
        <f t="shared" ref="L998:L1001" si="281">LN(I998)</f>
        <v>-1.4990193950610462</v>
      </c>
      <c r="M998" s="39">
        <f t="shared" ref="M998:M1001" si="282">LN(J998)</f>
        <v>2.1739439066532373</v>
      </c>
      <c r="N998" s="10"/>
      <c r="O998" s="40">
        <v>3.7543030526717195E-3</v>
      </c>
      <c r="P998" s="40">
        <v>8.1556805841997097E-3</v>
      </c>
      <c r="Q998" s="9"/>
      <c r="R998" s="56"/>
      <c r="S998" s="56"/>
      <c r="U998" s="9"/>
      <c r="W998" s="43"/>
      <c r="Z998" s="43"/>
      <c r="AC998" s="43"/>
    </row>
    <row r="999" spans="1:60" s="11" customFormat="1">
      <c r="A999" s="26">
        <v>142</v>
      </c>
      <c r="B999" s="26"/>
      <c r="C999" s="7" t="s">
        <v>3</v>
      </c>
      <c r="D999" s="32">
        <v>3.5719162999999998</v>
      </c>
      <c r="E999" s="32">
        <v>31.36908</v>
      </c>
      <c r="F999" s="32">
        <v>18.735876000000001</v>
      </c>
      <c r="G999" s="32">
        <v>4.1820988999999997</v>
      </c>
      <c r="H999" s="32"/>
      <c r="I999" s="32">
        <v>0.22321340000000001</v>
      </c>
      <c r="J999" s="32">
        <v>8.7821406999999994</v>
      </c>
      <c r="K999" s="38"/>
      <c r="L999" s="39">
        <f t="shared" si="281"/>
        <v>-1.4996270144347663</v>
      </c>
      <c r="M999" s="39">
        <f t="shared" si="282"/>
        <v>2.1727201934186087</v>
      </c>
      <c r="N999" s="10"/>
      <c r="O999" s="47">
        <f>ABS(O998/O997)</f>
        <v>7.4065371871961383E-3</v>
      </c>
      <c r="P999" s="47">
        <f>ABS(P998/P997)</f>
        <v>3.135650270181201E-3</v>
      </c>
      <c r="Q999" s="9"/>
      <c r="R999" s="56"/>
      <c r="S999" s="56"/>
      <c r="U999" s="9"/>
      <c r="W999" s="48"/>
      <c r="X999" s="48"/>
      <c r="Z999" s="48"/>
      <c r="AA999" s="48"/>
      <c r="AC999" s="48"/>
      <c r="AD999" s="48"/>
      <c r="AK999" s="48"/>
      <c r="AL999" s="48"/>
      <c r="AP999" s="49"/>
      <c r="AY999" s="43"/>
      <c r="AZ999" s="43"/>
    </row>
    <row r="1000" spans="1:60" s="11" customFormat="1">
      <c r="A1000" s="26">
        <v>142</v>
      </c>
      <c r="B1000" s="26"/>
      <c r="C1000" s="7" t="s">
        <v>4</v>
      </c>
      <c r="D1000" s="32">
        <v>3.1517042000000002</v>
      </c>
      <c r="E1000" s="32">
        <v>27.632127000000001</v>
      </c>
      <c r="F1000" s="32">
        <v>16.733025999999999</v>
      </c>
      <c r="G1000" s="32">
        <v>3.7318425999999998</v>
      </c>
      <c r="H1000" s="32"/>
      <c r="I1000" s="32">
        <v>0.22302253999999999</v>
      </c>
      <c r="J1000" s="32">
        <v>8.7673565</v>
      </c>
      <c r="K1000" s="38"/>
      <c r="L1000" s="39">
        <f t="shared" si="281"/>
        <v>-1.5004824363966927</v>
      </c>
      <c r="M1000" s="39">
        <f t="shared" si="282"/>
        <v>2.1710353356327818</v>
      </c>
      <c r="N1000" s="10"/>
      <c r="O1000" s="50"/>
      <c r="P1000" s="50"/>
      <c r="Q1000" s="9"/>
      <c r="R1000" s="56"/>
      <c r="S1000" s="56"/>
      <c r="U1000" s="9"/>
      <c r="W1000" s="51"/>
      <c r="X1000" s="51"/>
      <c r="Z1000" s="51"/>
      <c r="AA1000" s="51"/>
      <c r="AC1000" s="51"/>
      <c r="AD1000" s="51"/>
      <c r="AI1000" s="52"/>
      <c r="AJ1000" s="52"/>
      <c r="AK1000" s="53"/>
      <c r="AL1000" s="53"/>
      <c r="AM1000" s="53"/>
      <c r="AN1000" s="53"/>
      <c r="AO1000" s="53"/>
    </row>
    <row r="1001" spans="1:60" s="11" customFormat="1">
      <c r="A1001" s="26">
        <v>142</v>
      </c>
      <c r="B1001" s="26"/>
      <c r="C1001" s="7" t="s">
        <v>5</v>
      </c>
      <c r="D1001" s="32">
        <v>2.7640676000000002</v>
      </c>
      <c r="E1001" s="32">
        <v>24.192458999999999</v>
      </c>
      <c r="F1001" s="32">
        <v>14.819016</v>
      </c>
      <c r="G1001" s="32">
        <v>3.3021788999999999</v>
      </c>
      <c r="H1001" s="32"/>
      <c r="I1001" s="32">
        <v>0.22283370999999999</v>
      </c>
      <c r="J1001" s="32">
        <v>8.7524686999999997</v>
      </c>
      <c r="K1001" s="54"/>
      <c r="L1001" s="39">
        <f t="shared" si="281"/>
        <v>-1.5013294807581443</v>
      </c>
      <c r="M1001" s="39">
        <f t="shared" si="282"/>
        <v>2.1693357977191812</v>
      </c>
      <c r="N1001" s="10"/>
      <c r="Q1001" s="9"/>
      <c r="R1001" s="56"/>
      <c r="S1001" s="56"/>
      <c r="U1001" s="9"/>
      <c r="W1001" s="51"/>
      <c r="X1001" s="51"/>
      <c r="Z1001" s="51"/>
      <c r="AA1001" s="51"/>
      <c r="AC1001" s="51"/>
      <c r="AD1001" s="51"/>
      <c r="AI1001" s="52"/>
      <c r="AJ1001" s="52"/>
      <c r="AK1001" s="53"/>
      <c r="AL1001" s="53"/>
      <c r="AM1001" s="53"/>
      <c r="AN1001" s="53"/>
      <c r="AO1001" s="53"/>
      <c r="AP1001" s="51"/>
      <c r="AQ1001" s="51"/>
      <c r="AR1001" s="51"/>
      <c r="AS1001" s="51"/>
      <c r="AT1001" s="51"/>
      <c r="AU1001" s="51"/>
      <c r="AV1001" s="51"/>
      <c r="AW1001" s="51"/>
      <c r="AX1001" s="51"/>
      <c r="AY1001" s="51"/>
      <c r="AZ1001" s="51"/>
      <c r="BA1001" s="51"/>
      <c r="BB1001" s="51"/>
      <c r="BC1001" s="51"/>
      <c r="BD1001" s="51"/>
      <c r="BE1001" s="51"/>
      <c r="BF1001" s="51"/>
      <c r="BG1001" s="51"/>
      <c r="BH1001" s="51"/>
    </row>
    <row r="1002" spans="1:60" s="11" customFormat="1">
      <c r="A1002" s="6"/>
      <c r="B1002" s="6"/>
      <c r="C1002" s="7"/>
      <c r="D1002" s="32"/>
      <c r="E1002" s="32"/>
      <c r="F1002" s="32"/>
      <c r="G1002" s="32"/>
      <c r="H1002" s="32"/>
      <c r="I1002" s="32"/>
      <c r="J1002" s="32"/>
      <c r="K1002" s="9"/>
      <c r="L1002" s="9"/>
      <c r="M1002" s="9"/>
      <c r="N1002" s="9"/>
      <c r="O1002" s="9"/>
      <c r="P1002" s="9"/>
      <c r="Q1002" s="9"/>
      <c r="R1002" s="56"/>
      <c r="S1002" s="56"/>
      <c r="U1002" s="9"/>
    </row>
    <row r="1003" spans="1:60" s="11" customFormat="1">
      <c r="A1003" s="26">
        <v>143</v>
      </c>
      <c r="B1003" s="31">
        <v>43804</v>
      </c>
      <c r="C1003" s="26" t="s">
        <v>0</v>
      </c>
      <c r="D1003" s="32">
        <v>1.0047120000000001E-3</v>
      </c>
      <c r="E1003" s="32">
        <v>9.1456200000000001E-3</v>
      </c>
      <c r="F1003" s="32">
        <v>8.4305839999999996E-4</v>
      </c>
      <c r="G1003" s="32">
        <v>2.2753376E-4</v>
      </c>
      <c r="H1003" s="32"/>
      <c r="I1003" s="66"/>
      <c r="J1003" s="66"/>
      <c r="K1003" s="9"/>
      <c r="L1003" s="9"/>
      <c r="M1003" s="9"/>
      <c r="N1003" s="10"/>
      <c r="O1003" s="9"/>
      <c r="P1003" s="9"/>
      <c r="Q1003" s="9"/>
      <c r="R1003" s="64"/>
      <c r="S1003" s="65"/>
      <c r="U1003" s="9"/>
    </row>
    <row r="1004" spans="1:60" s="11" customFormat="1">
      <c r="A1004" s="26">
        <v>143</v>
      </c>
      <c r="B1004" s="26"/>
      <c r="C1004" s="7" t="s">
        <v>1</v>
      </c>
      <c r="D1004" s="32">
        <v>4.0741081000000001</v>
      </c>
      <c r="E1004" s="32">
        <v>35.852024999999998</v>
      </c>
      <c r="F1004" s="32">
        <v>20.763708000000001</v>
      </c>
      <c r="G1004" s="32">
        <v>4.6394527999999999</v>
      </c>
      <c r="H1004" s="32"/>
      <c r="I1004" s="32">
        <v>0.22344048999999999</v>
      </c>
      <c r="J1004" s="32">
        <v>8.7999697999999995</v>
      </c>
      <c r="K1004" s="38"/>
      <c r="L1004" s="39">
        <f>LN(I1004)</f>
        <v>-1.4986101643651641</v>
      </c>
      <c r="M1004" s="39">
        <f>LN(J1004)</f>
        <v>2.1747482896600903</v>
      </c>
      <c r="N1004" s="10"/>
      <c r="O1004" s="40">
        <f t="array" ref="O1004:P1005">LINEST(L1004:L1008,M1004:M1008,TRUE,TRUE)</f>
        <v>0.50207741589111021</v>
      </c>
      <c r="P1004" s="40">
        <v>-2.5905059062169435</v>
      </c>
      <c r="Q1004" s="9"/>
      <c r="R1004" s="41">
        <f>EXP(P1004)*$R$4^O1004</f>
        <v>0.2180024526033815</v>
      </c>
      <c r="S1004" s="41">
        <f>R1004*SQRT(P1005^2+(LN($R$4))^2*O1005^2+(O1004/$R$4)^2*$S$4^2-2*LN($R$4)*AVERAGE(M1004:M1008)*O1005^2)</f>
        <v>3.650255454621606E-5</v>
      </c>
      <c r="U1004" s="9"/>
      <c r="AL1004" s="42"/>
      <c r="AM1004" s="43"/>
      <c r="AN1004" s="43"/>
      <c r="AO1004" s="43"/>
      <c r="AQ1004" s="44"/>
      <c r="AR1004" s="45"/>
      <c r="AS1004" s="45"/>
      <c r="AT1004" s="45"/>
      <c r="AU1004" s="45"/>
      <c r="AV1004" s="45"/>
      <c r="AW1004" s="45"/>
      <c r="AX1004" s="45"/>
      <c r="AY1004" s="45"/>
      <c r="AZ1004" s="45"/>
    </row>
    <row r="1005" spans="1:60" s="11" customFormat="1">
      <c r="A1005" s="26">
        <v>143</v>
      </c>
      <c r="B1005" s="26"/>
      <c r="C1005" s="7" t="s">
        <v>2</v>
      </c>
      <c r="D1005" s="32">
        <v>3.9096924999999998</v>
      </c>
      <c r="E1005" s="32">
        <v>34.377116999999998</v>
      </c>
      <c r="F1005" s="32">
        <v>20.255158999999999</v>
      </c>
      <c r="G1005" s="32">
        <v>4.5239909999999997</v>
      </c>
      <c r="H1005" s="32"/>
      <c r="I1005" s="32">
        <v>0.22335008000000001</v>
      </c>
      <c r="J1005" s="32">
        <v>8.7927940000000007</v>
      </c>
      <c r="K1005" s="38"/>
      <c r="L1005" s="39">
        <f t="shared" ref="L1005:L1008" si="283">LN(I1005)</f>
        <v>-1.4990148730018482</v>
      </c>
      <c r="M1005" s="39">
        <f t="shared" ref="M1005:M1008" si="284">LN(J1005)</f>
        <v>2.1739325223958308</v>
      </c>
      <c r="N1005" s="10"/>
      <c r="O1005" s="40">
        <v>2.9130146710245552E-3</v>
      </c>
      <c r="P1005" s="40">
        <v>6.3282412897845324E-3</v>
      </c>
      <c r="Q1005" s="9"/>
      <c r="R1005" s="56"/>
      <c r="S1005" s="56"/>
      <c r="U1005" s="9"/>
      <c r="W1005" s="43"/>
      <c r="Z1005" s="43"/>
      <c r="AC1005" s="43"/>
    </row>
    <row r="1006" spans="1:60" s="11" customFormat="1">
      <c r="A1006" s="26">
        <v>143</v>
      </c>
      <c r="B1006" s="26"/>
      <c r="C1006" s="7" t="s">
        <v>3</v>
      </c>
      <c r="D1006" s="32">
        <v>3.6130072000000002</v>
      </c>
      <c r="E1006" s="32">
        <v>31.734131000000001</v>
      </c>
      <c r="F1006" s="32">
        <v>18.931068</v>
      </c>
      <c r="G1006" s="32">
        <v>4.2258443999999997</v>
      </c>
      <c r="H1006" s="32"/>
      <c r="I1006" s="32">
        <v>0.2232227</v>
      </c>
      <c r="J1006" s="32">
        <v>8.7832966999999993</v>
      </c>
      <c r="K1006" s="38"/>
      <c r="L1006" s="39">
        <f t="shared" si="283"/>
        <v>-1.4995853511373702</v>
      </c>
      <c r="M1006" s="39">
        <f t="shared" si="284"/>
        <v>2.1728518155325753</v>
      </c>
      <c r="N1006" s="10"/>
      <c r="O1006" s="47">
        <f>ABS(O1005/O1004)</f>
        <v>5.8019233266136897E-3</v>
      </c>
      <c r="P1006" s="47">
        <f>ABS(P1005/P1004)</f>
        <v>2.4428592401960613E-3</v>
      </c>
      <c r="Q1006" s="9"/>
      <c r="R1006" s="56"/>
      <c r="S1006" s="56"/>
      <c r="U1006" s="9"/>
      <c r="W1006" s="48"/>
      <c r="X1006" s="48"/>
      <c r="Z1006" s="48"/>
      <c r="AA1006" s="48"/>
      <c r="AC1006" s="48"/>
      <c r="AD1006" s="48"/>
      <c r="AK1006" s="48"/>
      <c r="AL1006" s="48"/>
      <c r="AP1006" s="49"/>
      <c r="AY1006" s="43"/>
      <c r="AZ1006" s="43"/>
    </row>
    <row r="1007" spans="1:60" s="11" customFormat="1">
      <c r="A1007" s="26">
        <v>143</v>
      </c>
      <c r="B1007" s="26"/>
      <c r="C1007" s="7" t="s">
        <v>4</v>
      </c>
      <c r="D1007" s="32">
        <v>3.1594597000000002</v>
      </c>
      <c r="E1007" s="32">
        <v>27.703178999999999</v>
      </c>
      <c r="F1007" s="32">
        <v>16.757760000000001</v>
      </c>
      <c r="G1007" s="32">
        <v>3.7375981999999999</v>
      </c>
      <c r="H1007" s="32"/>
      <c r="I1007" s="32">
        <v>0.22303681</v>
      </c>
      <c r="J1007" s="32">
        <v>8.7683213999999996</v>
      </c>
      <c r="K1007" s="38"/>
      <c r="L1007" s="39">
        <f t="shared" si="283"/>
        <v>-1.5004184538795462</v>
      </c>
      <c r="M1007" s="39">
        <f t="shared" si="284"/>
        <v>2.1711453855557421</v>
      </c>
      <c r="N1007" s="10"/>
      <c r="O1007" s="50"/>
      <c r="P1007" s="50"/>
      <c r="Q1007" s="9"/>
      <c r="R1007" s="56"/>
      <c r="S1007" s="56"/>
      <c r="U1007" s="9"/>
      <c r="W1007" s="51"/>
      <c r="X1007" s="51"/>
      <c r="Z1007" s="51"/>
      <c r="AA1007" s="51"/>
      <c r="AC1007" s="51"/>
      <c r="AD1007" s="51"/>
      <c r="AI1007" s="52"/>
      <c r="AJ1007" s="52"/>
      <c r="AK1007" s="53"/>
      <c r="AL1007" s="53"/>
      <c r="AM1007" s="53"/>
      <c r="AN1007" s="53"/>
      <c r="AO1007" s="53"/>
    </row>
    <row r="1008" spans="1:60" s="11" customFormat="1">
      <c r="A1008" s="26">
        <v>143</v>
      </c>
      <c r="B1008" s="26"/>
      <c r="C1008" s="7" t="s">
        <v>5</v>
      </c>
      <c r="D1008" s="32">
        <v>2.7486901000000001</v>
      </c>
      <c r="E1008" s="32">
        <v>24.057753000000002</v>
      </c>
      <c r="F1008" s="32">
        <v>14.734097</v>
      </c>
      <c r="G1008" s="32">
        <v>3.2832504</v>
      </c>
      <c r="H1008" s="32"/>
      <c r="I1008" s="32">
        <v>0.22283338999999999</v>
      </c>
      <c r="J1008" s="32">
        <v>8.7524329000000005</v>
      </c>
      <c r="K1008" s="54"/>
      <c r="L1008" s="39">
        <f t="shared" si="283"/>
        <v>-1.5013309168076081</v>
      </c>
      <c r="M1008" s="39">
        <f t="shared" si="284"/>
        <v>2.169331707436263</v>
      </c>
      <c r="N1008" s="10"/>
      <c r="Q1008" s="9"/>
      <c r="R1008" s="56"/>
      <c r="S1008" s="56"/>
      <c r="U1008" s="9"/>
      <c r="W1008" s="51"/>
      <c r="X1008" s="51"/>
      <c r="Z1008" s="51"/>
      <c r="AA1008" s="51"/>
      <c r="AC1008" s="51"/>
      <c r="AD1008" s="51"/>
      <c r="AI1008" s="52"/>
      <c r="AJ1008" s="52"/>
      <c r="AK1008" s="53"/>
      <c r="AL1008" s="53"/>
      <c r="AM1008" s="53"/>
      <c r="AN1008" s="53"/>
      <c r="AO1008" s="53"/>
      <c r="AP1008" s="51"/>
      <c r="AQ1008" s="51"/>
      <c r="AR1008" s="51"/>
      <c r="AS1008" s="51"/>
      <c r="AT1008" s="51"/>
      <c r="AU1008" s="51"/>
      <c r="AV1008" s="51"/>
      <c r="AW1008" s="51"/>
      <c r="AX1008" s="51"/>
      <c r="AY1008" s="51"/>
      <c r="AZ1008" s="51"/>
      <c r="BA1008" s="51"/>
      <c r="BB1008" s="51"/>
      <c r="BC1008" s="51"/>
      <c r="BD1008" s="51"/>
      <c r="BE1008" s="51"/>
      <c r="BF1008" s="51"/>
      <c r="BG1008" s="51"/>
      <c r="BH1008" s="51"/>
    </row>
    <row r="1009" spans="1:60" s="11" customFormat="1">
      <c r="A1009" s="6"/>
      <c r="B1009" s="6"/>
      <c r="C1009" s="7"/>
      <c r="D1009" s="32"/>
      <c r="E1009" s="32"/>
      <c r="F1009" s="32"/>
      <c r="G1009" s="32"/>
      <c r="H1009" s="32"/>
      <c r="I1009" s="32"/>
      <c r="J1009" s="32"/>
      <c r="K1009" s="9"/>
      <c r="L1009" s="9"/>
      <c r="M1009" s="9"/>
      <c r="N1009" s="9"/>
      <c r="O1009" s="9"/>
      <c r="P1009" s="9"/>
      <c r="Q1009" s="9"/>
      <c r="R1009" s="56"/>
      <c r="S1009" s="56"/>
      <c r="U1009" s="9"/>
    </row>
    <row r="1010" spans="1:60" s="11" customFormat="1">
      <c r="A1010" s="26">
        <v>144</v>
      </c>
      <c r="B1010" s="31">
        <v>43804</v>
      </c>
      <c r="C1010" s="26" t="s">
        <v>0</v>
      </c>
      <c r="D1010" s="32">
        <v>1.0047120000000001E-3</v>
      </c>
      <c r="E1010" s="32">
        <v>9.1456200000000001E-3</v>
      </c>
      <c r="F1010" s="32">
        <v>8.4305839999999996E-4</v>
      </c>
      <c r="G1010" s="32">
        <v>2.2753376E-4</v>
      </c>
      <c r="H1010" s="32"/>
      <c r="I1010" s="66"/>
      <c r="J1010" s="66"/>
      <c r="K1010" s="9"/>
      <c r="L1010" s="9"/>
      <c r="M1010" s="9"/>
      <c r="N1010" s="10"/>
      <c r="O1010" s="9"/>
      <c r="P1010" s="9"/>
      <c r="Q1010" s="9"/>
      <c r="R1010" s="64"/>
      <c r="S1010" s="65"/>
      <c r="U1010" s="9"/>
    </row>
    <row r="1011" spans="1:60" s="11" customFormat="1">
      <c r="A1011" s="26">
        <v>144</v>
      </c>
      <c r="B1011" s="26"/>
      <c r="C1011" s="7" t="s">
        <v>1</v>
      </c>
      <c r="D1011" s="32">
        <v>4.0669497999999997</v>
      </c>
      <c r="E1011" s="32">
        <v>35.788840999999998</v>
      </c>
      <c r="F1011" s="32">
        <v>20.713584000000001</v>
      </c>
      <c r="G1011" s="32">
        <v>4.6283805999999998</v>
      </c>
      <c r="H1011" s="32"/>
      <c r="I1011" s="32">
        <v>0.22344665999999999</v>
      </c>
      <c r="J1011" s="32">
        <v>8.7999231000000009</v>
      </c>
      <c r="K1011" s="38"/>
      <c r="L1011" s="39">
        <f>LN(I1011)</f>
        <v>-1.4985825511299196</v>
      </c>
      <c r="M1011" s="39">
        <f>LN(J1011)</f>
        <v>2.1747429828096152</v>
      </c>
      <c r="N1011" s="10"/>
      <c r="O1011" s="40">
        <f t="array" ref="O1011:P1012">LINEST(L1011:L1015,M1011:M1015,TRUE,TRUE)</f>
        <v>0.50374407266271226</v>
      </c>
      <c r="P1011" s="40">
        <v>-2.5941175494241642</v>
      </c>
      <c r="Q1011" s="9"/>
      <c r="R1011" s="41">
        <f>EXP(P1011)*$R$4^O1011</f>
        <v>0.21798744128423767</v>
      </c>
      <c r="S1011" s="41">
        <f>R1011*SQRT(P1012^2+(LN($R$4))^2*O1012^2+(O1011/$R$4)^2*$S$4^2-2*LN($R$4)*AVERAGE(M1011:M1015)*O1012^2)</f>
        <v>4.7821141634232447E-5</v>
      </c>
      <c r="U1011" s="9"/>
      <c r="AL1011" s="42"/>
      <c r="AM1011" s="43"/>
      <c r="AN1011" s="43"/>
      <c r="AO1011" s="43"/>
      <c r="AQ1011" s="44"/>
      <c r="AR1011" s="45"/>
      <c r="AS1011" s="45"/>
      <c r="AT1011" s="45"/>
      <c r="AU1011" s="45"/>
      <c r="AV1011" s="45"/>
      <c r="AW1011" s="45"/>
      <c r="AX1011" s="45"/>
      <c r="AY1011" s="45"/>
      <c r="AZ1011" s="45"/>
    </row>
    <row r="1012" spans="1:60" s="11" customFormat="1">
      <c r="A1012" s="26">
        <v>144</v>
      </c>
      <c r="B1012" s="26"/>
      <c r="C1012" s="7" t="s">
        <v>2</v>
      </c>
      <c r="D1012" s="32">
        <v>3.8455168</v>
      </c>
      <c r="E1012" s="32">
        <v>33.811509000000001</v>
      </c>
      <c r="F1012" s="32">
        <v>19.927886999999998</v>
      </c>
      <c r="G1012" s="32">
        <v>4.4507798999999997</v>
      </c>
      <c r="H1012" s="32"/>
      <c r="I1012" s="32">
        <v>0.2233443</v>
      </c>
      <c r="J1012" s="32">
        <v>8.7924488000000007</v>
      </c>
      <c r="K1012" s="38"/>
      <c r="L1012" s="39">
        <f t="shared" ref="L1012:L1015" si="285">LN(I1012)</f>
        <v>-1.4990407519932085</v>
      </c>
      <c r="M1012" s="39">
        <f t="shared" ref="M1012:M1015" si="286">LN(J1012)</f>
        <v>2.1738932622043206</v>
      </c>
      <c r="N1012" s="10"/>
      <c r="O1012" s="40">
        <v>4.2031008566186011E-3</v>
      </c>
      <c r="P1012" s="40">
        <v>9.1307063346685955E-3</v>
      </c>
      <c r="Q1012" s="9"/>
      <c r="R1012" s="56"/>
      <c r="S1012" s="56"/>
      <c r="U1012" s="9"/>
      <c r="W1012" s="43"/>
      <c r="Z1012" s="43"/>
      <c r="AC1012" s="43"/>
    </row>
    <row r="1013" spans="1:60" s="11" customFormat="1">
      <c r="A1013" s="26">
        <v>144</v>
      </c>
      <c r="B1013" s="26"/>
      <c r="C1013" s="7" t="s">
        <v>3</v>
      </c>
      <c r="D1013" s="32">
        <v>3.5575836000000001</v>
      </c>
      <c r="E1013" s="32">
        <v>31.244821999999999</v>
      </c>
      <c r="F1013" s="32">
        <v>18.650088</v>
      </c>
      <c r="G1013" s="32">
        <v>4.1630054999999997</v>
      </c>
      <c r="H1013" s="32"/>
      <c r="I1013" s="32">
        <v>0.22321637</v>
      </c>
      <c r="J1013" s="32">
        <v>8.7825930000000003</v>
      </c>
      <c r="K1013" s="38"/>
      <c r="L1013" s="39">
        <f t="shared" si="285"/>
        <v>-1.4996137088704888</v>
      </c>
      <c r="M1013" s="39">
        <f t="shared" si="286"/>
        <v>2.1727716943417454</v>
      </c>
      <c r="N1013" s="10"/>
      <c r="O1013" s="47">
        <f>ABS(O1012/O1011)</f>
        <v>8.3437227050666193E-3</v>
      </c>
      <c r="P1013" s="47">
        <f>ABS(P1012/P1011)</f>
        <v>3.5197735494659475E-3</v>
      </c>
      <c r="Q1013" s="9"/>
      <c r="R1013" s="56"/>
      <c r="S1013" s="56"/>
      <c r="U1013" s="9"/>
      <c r="W1013" s="48"/>
      <c r="X1013" s="48"/>
      <c r="Z1013" s="48"/>
      <c r="AA1013" s="48"/>
      <c r="AC1013" s="48"/>
      <c r="AD1013" s="48"/>
      <c r="AK1013" s="48"/>
      <c r="AL1013" s="48"/>
      <c r="AP1013" s="49"/>
      <c r="AY1013" s="43"/>
      <c r="AZ1013" s="43"/>
    </row>
    <row r="1014" spans="1:60" s="11" customFormat="1">
      <c r="A1014" s="26">
        <v>144</v>
      </c>
      <c r="B1014" s="26"/>
      <c r="C1014" s="7" t="s">
        <v>4</v>
      </c>
      <c r="D1014" s="32">
        <v>3.1520811000000002</v>
      </c>
      <c r="E1014" s="32">
        <v>27.640062</v>
      </c>
      <c r="F1014" s="32">
        <v>16.710521</v>
      </c>
      <c r="G1014" s="32">
        <v>3.7271531000000002</v>
      </c>
      <c r="H1014" s="32"/>
      <c r="I1014" s="32">
        <v>0.22304224</v>
      </c>
      <c r="J1014" s="32">
        <v>8.7688264999999994</v>
      </c>
      <c r="K1014" s="38"/>
      <c r="L1014" s="39">
        <f t="shared" si="285"/>
        <v>-1.5003941084188022</v>
      </c>
      <c r="M1014" s="39">
        <f t="shared" si="286"/>
        <v>2.1712029889930875</v>
      </c>
      <c r="N1014" s="10"/>
      <c r="O1014" s="50"/>
      <c r="P1014" s="50"/>
      <c r="Q1014" s="9"/>
      <c r="R1014" s="56"/>
      <c r="S1014" s="56"/>
      <c r="U1014" s="9"/>
      <c r="W1014" s="51"/>
      <c r="X1014" s="51"/>
      <c r="Z1014" s="51"/>
      <c r="AA1014" s="51"/>
      <c r="AC1014" s="51"/>
      <c r="AD1014" s="51"/>
      <c r="AI1014" s="52"/>
      <c r="AJ1014" s="52"/>
      <c r="AK1014" s="53"/>
      <c r="AL1014" s="53"/>
      <c r="AM1014" s="53"/>
      <c r="AN1014" s="53"/>
      <c r="AO1014" s="53"/>
    </row>
    <row r="1015" spans="1:60" s="11" customFormat="1">
      <c r="A1015" s="26">
        <v>144</v>
      </c>
      <c r="B1015" s="26"/>
      <c r="C1015" s="7" t="s">
        <v>5</v>
      </c>
      <c r="D1015" s="32">
        <v>2.6920163000000001</v>
      </c>
      <c r="E1015" s="32">
        <v>23.559874000000001</v>
      </c>
      <c r="F1015" s="32">
        <v>14.432798</v>
      </c>
      <c r="G1015" s="32">
        <v>3.2160274000000002</v>
      </c>
      <c r="H1015" s="32"/>
      <c r="I1015" s="32">
        <v>0.22282766000000001</v>
      </c>
      <c r="J1015" s="32">
        <v>8.7517513999999998</v>
      </c>
      <c r="K1015" s="54"/>
      <c r="L1015" s="39">
        <f t="shared" si="285"/>
        <v>-1.5013566314174009</v>
      </c>
      <c r="M1015" s="39">
        <f t="shared" si="286"/>
        <v>2.1692538403401831</v>
      </c>
      <c r="N1015" s="10"/>
      <c r="Q1015" s="9"/>
      <c r="R1015" s="56"/>
      <c r="S1015" s="56"/>
      <c r="U1015" s="9"/>
      <c r="W1015" s="51"/>
      <c r="X1015" s="51"/>
      <c r="Z1015" s="51"/>
      <c r="AA1015" s="51"/>
      <c r="AC1015" s="51"/>
      <c r="AD1015" s="51"/>
      <c r="AI1015" s="52"/>
      <c r="AJ1015" s="52"/>
      <c r="AK1015" s="53"/>
      <c r="AL1015" s="53"/>
      <c r="AM1015" s="53"/>
      <c r="AN1015" s="53"/>
      <c r="AO1015" s="53"/>
      <c r="AP1015" s="51"/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1"/>
      <c r="BB1015" s="51"/>
      <c r="BC1015" s="51"/>
      <c r="BD1015" s="51"/>
      <c r="BE1015" s="51"/>
      <c r="BF1015" s="51"/>
      <c r="BG1015" s="51"/>
      <c r="BH1015" s="51"/>
    </row>
    <row r="1016" spans="1:60" s="11" customFormat="1">
      <c r="A1016" s="6"/>
      <c r="B1016" s="6"/>
      <c r="C1016" s="7"/>
      <c r="D1016" s="32"/>
      <c r="E1016" s="32"/>
      <c r="F1016" s="32"/>
      <c r="G1016" s="32"/>
      <c r="H1016" s="32"/>
      <c r="I1016" s="32"/>
      <c r="J1016" s="32"/>
      <c r="K1016" s="9"/>
      <c r="L1016" s="9"/>
      <c r="M1016" s="9"/>
      <c r="N1016" s="9"/>
      <c r="O1016" s="9"/>
      <c r="P1016" s="9"/>
      <c r="Q1016" s="9"/>
      <c r="R1016" s="56"/>
      <c r="S1016" s="56"/>
      <c r="U1016" s="9"/>
    </row>
    <row r="1017" spans="1:60" s="11" customFormat="1">
      <c r="A1017" s="26">
        <v>145</v>
      </c>
      <c r="B1017" s="31">
        <v>43804</v>
      </c>
      <c r="C1017" s="26" t="s">
        <v>0</v>
      </c>
      <c r="D1017" s="32">
        <v>1.0047120000000001E-3</v>
      </c>
      <c r="E1017" s="32">
        <v>9.1456200000000001E-3</v>
      </c>
      <c r="F1017" s="32">
        <v>8.4305839999999996E-4</v>
      </c>
      <c r="G1017" s="32">
        <v>2.2753376E-4</v>
      </c>
      <c r="H1017" s="32"/>
      <c r="I1017" s="66"/>
      <c r="J1017" s="66"/>
      <c r="K1017" s="9"/>
      <c r="L1017" s="9"/>
      <c r="M1017" s="9"/>
      <c r="N1017" s="10"/>
      <c r="O1017" s="9"/>
      <c r="P1017" s="9"/>
      <c r="Q1017" s="9"/>
      <c r="R1017" s="64"/>
      <c r="S1017" s="65"/>
      <c r="U1017" s="9"/>
    </row>
    <row r="1018" spans="1:60" s="11" customFormat="1">
      <c r="A1018" s="26">
        <v>145</v>
      </c>
      <c r="B1018" s="26"/>
      <c r="C1018" s="7" t="s">
        <v>1</v>
      </c>
      <c r="D1018" s="32">
        <v>4.0326651</v>
      </c>
      <c r="E1018" s="32">
        <v>35.487350999999997</v>
      </c>
      <c r="F1018" s="32">
        <v>20.538278999999999</v>
      </c>
      <c r="G1018" s="32">
        <v>4.5892048000000001</v>
      </c>
      <c r="H1018" s="32"/>
      <c r="I1018" s="32">
        <v>0.22344643</v>
      </c>
      <c r="J1018" s="32">
        <v>8.7999749000000005</v>
      </c>
      <c r="K1018" s="38"/>
      <c r="L1018" s="39">
        <f>LN(I1018)</f>
        <v>-1.4985835804588805</v>
      </c>
      <c r="M1018" s="39">
        <f>LN(J1018)</f>
        <v>2.1747488692073658</v>
      </c>
      <c r="N1018" s="10"/>
      <c r="O1018" s="40">
        <f t="array" ref="O1018:P1019">LINEST(L1018:L1022,M1018:M1022,TRUE,TRUE)</f>
        <v>0.50458707342708675</v>
      </c>
      <c r="P1018" s="40">
        <v>-2.595952672808048</v>
      </c>
      <c r="Q1018" s="9"/>
      <c r="R1018" s="41">
        <f>EXP(P1018)*$R$4^O1018</f>
        <v>0.21797803057539403</v>
      </c>
      <c r="S1018" s="41">
        <f>R1018*SQRT(P1019^2+(LN($R$4))^2*O1019^2+(O1018/$R$4)^2*$S$4^2-2*LN($R$4)*AVERAGE(M1018:M1022)*O1019^2)</f>
        <v>4.3080899193883565E-5</v>
      </c>
      <c r="U1018" s="9"/>
      <c r="AL1018" s="42"/>
      <c r="AM1018" s="43"/>
      <c r="AN1018" s="43"/>
      <c r="AO1018" s="43"/>
      <c r="AQ1018" s="44"/>
      <c r="AR1018" s="45"/>
      <c r="AS1018" s="45"/>
      <c r="AT1018" s="45"/>
      <c r="AU1018" s="45"/>
      <c r="AV1018" s="45"/>
      <c r="AW1018" s="45"/>
      <c r="AX1018" s="45"/>
      <c r="AY1018" s="45"/>
      <c r="AZ1018" s="45"/>
    </row>
    <row r="1019" spans="1:60" s="11" customFormat="1">
      <c r="A1019" s="26">
        <v>145</v>
      </c>
      <c r="B1019" s="26"/>
      <c r="C1019" s="7" t="s">
        <v>2</v>
      </c>
      <c r="D1019" s="32">
        <v>3.7989065000000002</v>
      </c>
      <c r="E1019" s="32">
        <v>33.402915999999998</v>
      </c>
      <c r="F1019" s="32">
        <v>19.685369999999999</v>
      </c>
      <c r="G1019" s="32">
        <v>4.3966681999999997</v>
      </c>
      <c r="H1019" s="32"/>
      <c r="I1019" s="32">
        <v>0.22334704999999999</v>
      </c>
      <c r="J1019" s="32">
        <v>8.7927739000000003</v>
      </c>
      <c r="K1019" s="38"/>
      <c r="L1019" s="39">
        <f t="shared" ref="L1019:L1022" si="287">LN(I1019)</f>
        <v>-1.49902843924079</v>
      </c>
      <c r="M1019" s="39">
        <f t="shared" ref="M1019:M1022" si="288">LN(J1019)</f>
        <v>2.1739302364304174</v>
      </c>
      <c r="N1019" s="10"/>
      <c r="O1019" s="40">
        <v>3.6725474238049364E-3</v>
      </c>
      <c r="P1019" s="40">
        <v>7.9782351202357694E-3</v>
      </c>
      <c r="Q1019" s="9"/>
      <c r="R1019" s="56"/>
      <c r="S1019" s="56"/>
      <c r="U1019" s="9"/>
      <c r="W1019" s="43"/>
      <c r="Z1019" s="43"/>
      <c r="AC1019" s="43"/>
    </row>
    <row r="1020" spans="1:60" s="11" customFormat="1">
      <c r="A1020" s="26">
        <v>145</v>
      </c>
      <c r="B1020" s="26"/>
      <c r="C1020" s="7" t="s">
        <v>3</v>
      </c>
      <c r="D1020" s="32">
        <v>3.4973187999999999</v>
      </c>
      <c r="E1020" s="32">
        <v>30.714307000000002</v>
      </c>
      <c r="F1020" s="32">
        <v>18.339054000000001</v>
      </c>
      <c r="G1020" s="32">
        <v>4.0935100999999996</v>
      </c>
      <c r="H1020" s="32"/>
      <c r="I1020" s="32">
        <v>0.22321273</v>
      </c>
      <c r="J1020" s="32">
        <v>8.7822437999999998</v>
      </c>
      <c r="K1020" s="38"/>
      <c r="L1020" s="39">
        <f t="shared" si="287"/>
        <v>-1.4996300160511815</v>
      </c>
      <c r="M1020" s="39">
        <f t="shared" si="288"/>
        <v>2.1727319330841803</v>
      </c>
      <c r="N1020" s="10"/>
      <c r="O1020" s="47">
        <f>ABS(O1019/O1018)</f>
        <v>7.278322448614258E-3</v>
      </c>
      <c r="P1020" s="47">
        <f>ABS(P1019/P1018)</f>
        <v>3.0733361219585308E-3</v>
      </c>
      <c r="Q1020" s="9"/>
      <c r="R1020" s="56"/>
      <c r="S1020" s="56"/>
      <c r="U1020" s="9"/>
      <c r="W1020" s="48"/>
      <c r="X1020" s="48"/>
      <c r="Z1020" s="48"/>
      <c r="AA1020" s="48"/>
      <c r="AC1020" s="48"/>
      <c r="AD1020" s="48"/>
      <c r="AK1020" s="48"/>
      <c r="AL1020" s="48"/>
      <c r="AP1020" s="49"/>
      <c r="AY1020" s="43"/>
      <c r="AZ1020" s="43"/>
    </row>
    <row r="1021" spans="1:60" s="11" customFormat="1">
      <c r="A1021" s="26">
        <v>145</v>
      </c>
      <c r="B1021" s="26"/>
      <c r="C1021" s="7" t="s">
        <v>4</v>
      </c>
      <c r="D1021" s="32">
        <v>3.1183779999999999</v>
      </c>
      <c r="E1021" s="32">
        <v>27.343584</v>
      </c>
      <c r="F1021" s="32">
        <v>16.535081999999999</v>
      </c>
      <c r="G1021" s="32">
        <v>3.6879445999999998</v>
      </c>
      <c r="H1021" s="32"/>
      <c r="I1021" s="32">
        <v>0.2230376</v>
      </c>
      <c r="J1021" s="32">
        <v>8.7685255000000009</v>
      </c>
      <c r="K1021" s="38"/>
      <c r="L1021" s="39">
        <f t="shared" si="287"/>
        <v>-1.5004149118695931</v>
      </c>
      <c r="M1021" s="39">
        <f t="shared" si="288"/>
        <v>2.1711686622600634</v>
      </c>
      <c r="N1021" s="10"/>
      <c r="O1021" s="50"/>
      <c r="P1021" s="50"/>
      <c r="Q1021" s="9"/>
      <c r="R1021" s="56"/>
      <c r="S1021" s="56"/>
      <c r="U1021" s="9"/>
      <c r="W1021" s="51"/>
      <c r="X1021" s="51"/>
      <c r="Z1021" s="51"/>
      <c r="AA1021" s="51"/>
      <c r="AC1021" s="51"/>
      <c r="AD1021" s="51"/>
      <c r="AI1021" s="52"/>
      <c r="AJ1021" s="52"/>
      <c r="AK1021" s="53"/>
      <c r="AL1021" s="53"/>
      <c r="AM1021" s="53"/>
      <c r="AN1021" s="53"/>
      <c r="AO1021" s="53"/>
    </row>
    <row r="1022" spans="1:60" s="11" customFormat="1">
      <c r="A1022" s="26">
        <v>145</v>
      </c>
      <c r="B1022" s="26"/>
      <c r="C1022" s="7" t="s">
        <v>5</v>
      </c>
      <c r="D1022" s="32">
        <v>2.6802030000000001</v>
      </c>
      <c r="E1022" s="32">
        <v>23.460065</v>
      </c>
      <c r="F1022" s="32">
        <v>14.352676000000001</v>
      </c>
      <c r="G1022" s="32">
        <v>3.1983921999999998</v>
      </c>
      <c r="H1022" s="32"/>
      <c r="I1022" s="32">
        <v>0.22284283999999999</v>
      </c>
      <c r="J1022" s="32">
        <v>8.7530888999999998</v>
      </c>
      <c r="K1022" s="54"/>
      <c r="L1022" s="39">
        <f t="shared" si="287"/>
        <v>-1.5012885093406385</v>
      </c>
      <c r="M1022" s="39">
        <f t="shared" si="288"/>
        <v>2.169406655216489</v>
      </c>
      <c r="N1022" s="10"/>
      <c r="Q1022" s="9"/>
      <c r="R1022" s="56"/>
      <c r="S1022" s="56"/>
      <c r="U1022" s="9"/>
      <c r="W1022" s="51"/>
      <c r="X1022" s="51"/>
      <c r="Z1022" s="51"/>
      <c r="AA1022" s="51"/>
      <c r="AC1022" s="51"/>
      <c r="AD1022" s="51"/>
      <c r="AI1022" s="52"/>
      <c r="AJ1022" s="52"/>
      <c r="AK1022" s="53"/>
      <c r="AL1022" s="53"/>
      <c r="AM1022" s="53"/>
      <c r="AN1022" s="53"/>
      <c r="AO1022" s="53"/>
      <c r="AP1022" s="51"/>
      <c r="AQ1022" s="51"/>
      <c r="AR1022" s="51"/>
      <c r="AS1022" s="51"/>
      <c r="AT1022" s="51"/>
      <c r="AU1022" s="51"/>
      <c r="AV1022" s="51"/>
      <c r="AW1022" s="51"/>
      <c r="AX1022" s="51"/>
      <c r="AY1022" s="51"/>
      <c r="AZ1022" s="51"/>
      <c r="BA1022" s="51"/>
      <c r="BB1022" s="51"/>
      <c r="BC1022" s="51"/>
      <c r="BD1022" s="51"/>
      <c r="BE1022" s="51"/>
      <c r="BF1022" s="51"/>
      <c r="BG1022" s="51"/>
      <c r="BH1022" s="51"/>
    </row>
    <row r="1023" spans="1:60" s="11" customFormat="1">
      <c r="A1023" s="6"/>
      <c r="B1023" s="6"/>
      <c r="C1023" s="7"/>
      <c r="D1023" s="32"/>
      <c r="E1023" s="32"/>
      <c r="F1023" s="32"/>
      <c r="G1023" s="32"/>
      <c r="H1023" s="32"/>
      <c r="I1023" s="32"/>
      <c r="J1023" s="32"/>
      <c r="K1023" s="9"/>
      <c r="L1023" s="9"/>
      <c r="M1023" s="9"/>
      <c r="N1023" s="9"/>
      <c r="O1023" s="9"/>
      <c r="P1023" s="9"/>
      <c r="Q1023" s="9"/>
      <c r="R1023" s="56"/>
      <c r="S1023" s="56"/>
      <c r="U1023" s="9"/>
    </row>
    <row r="1024" spans="1:60" s="11" customFormat="1">
      <c r="A1024" s="26">
        <v>146</v>
      </c>
      <c r="B1024" s="31">
        <v>43804</v>
      </c>
      <c r="C1024" s="26" t="s">
        <v>0</v>
      </c>
      <c r="D1024" s="32">
        <v>9.0883260000000003E-4</v>
      </c>
      <c r="E1024" s="32">
        <v>7.9977268800000001E-3</v>
      </c>
      <c r="F1024" s="32">
        <v>9.2898340000000001E-4</v>
      </c>
      <c r="G1024" s="32">
        <v>2.2277327000000001E-4</v>
      </c>
      <c r="H1024" s="32"/>
      <c r="I1024" s="66"/>
      <c r="J1024" s="66"/>
      <c r="K1024" s="9"/>
      <c r="L1024" s="9"/>
      <c r="M1024" s="9"/>
      <c r="N1024" s="10"/>
      <c r="O1024" s="9"/>
      <c r="P1024" s="9"/>
      <c r="Q1024" s="9"/>
      <c r="R1024" s="64"/>
      <c r="S1024" s="65"/>
      <c r="U1024" s="9"/>
    </row>
    <row r="1025" spans="1:60" s="11" customFormat="1">
      <c r="A1025" s="26">
        <v>146</v>
      </c>
      <c r="B1025" s="26"/>
      <c r="C1025" s="7" t="s">
        <v>1</v>
      </c>
      <c r="D1025" s="32">
        <v>3.9193416000000001</v>
      </c>
      <c r="E1025" s="32">
        <v>34.491650999999997</v>
      </c>
      <c r="F1025" s="32">
        <v>19.976216000000001</v>
      </c>
      <c r="G1025" s="32">
        <v>4.4636608000000004</v>
      </c>
      <c r="H1025" s="32"/>
      <c r="I1025" s="66">
        <v>0.2234488</v>
      </c>
      <c r="J1025" s="32">
        <v>8.8003695000000004</v>
      </c>
      <c r="K1025" s="38"/>
      <c r="L1025" s="39">
        <f>LN(I1025)</f>
        <v>-1.4985729739460294</v>
      </c>
      <c r="M1025" s="39">
        <f>LN(J1025)</f>
        <v>2.1747937092390264</v>
      </c>
      <c r="N1025" s="10"/>
      <c r="O1025" s="40">
        <f t="array" ref="O1025:P1026">LINEST(L1025:L1029,M1025:M1029,TRUE,TRUE)</f>
        <v>0.50367801293834735</v>
      </c>
      <c r="P1025" s="40">
        <v>-2.5939758318209378</v>
      </c>
      <c r="Q1025" s="9"/>
      <c r="R1025" s="41">
        <f>EXP(P1025)*$R$4^O1025</f>
        <v>0.21798772371641836</v>
      </c>
      <c r="S1025" s="41">
        <f>R1025*SQRT(P1026^2+(LN($R$4))^2*O1026^2+(O1025/$R$4)^2*$S$4^2-2*LN($R$4)*AVERAGE(M1025:M1029)*O1026^2)</f>
        <v>3.2905793564607362E-5</v>
      </c>
      <c r="U1025" s="9"/>
      <c r="AL1025" s="42"/>
      <c r="AM1025" s="43"/>
      <c r="AN1025" s="43"/>
      <c r="AO1025" s="43"/>
      <c r="AQ1025" s="44"/>
      <c r="AR1025" s="45"/>
      <c r="AS1025" s="45"/>
      <c r="AT1025" s="45"/>
      <c r="AU1025" s="45"/>
      <c r="AV1025" s="45"/>
      <c r="AW1025" s="45"/>
      <c r="AX1025" s="45"/>
      <c r="AY1025" s="45"/>
      <c r="AZ1025" s="45"/>
    </row>
    <row r="1026" spans="1:60" s="11" customFormat="1">
      <c r="A1026" s="26">
        <v>146</v>
      </c>
      <c r="B1026" s="26"/>
      <c r="C1026" s="7" t="s">
        <v>2</v>
      </c>
      <c r="D1026" s="32">
        <v>3.7805051000000001</v>
      </c>
      <c r="E1026" s="32">
        <v>33.250804000000002</v>
      </c>
      <c r="F1026" s="32">
        <v>19.501007999999999</v>
      </c>
      <c r="G1026" s="32">
        <v>4.3562054999999997</v>
      </c>
      <c r="H1026" s="32"/>
      <c r="I1026" s="66">
        <v>0.22338363</v>
      </c>
      <c r="J1026" s="32">
        <v>8.7953337999999999</v>
      </c>
      <c r="K1026" s="38"/>
      <c r="L1026" s="39">
        <f t="shared" ref="L1026:L1029" si="289">LN(I1026)</f>
        <v>-1.498864671665741</v>
      </c>
      <c r="M1026" s="39">
        <f t="shared" ref="M1026:M1029" si="290">LN(J1026)</f>
        <v>2.174221330851914</v>
      </c>
      <c r="N1026" s="10"/>
      <c r="O1026" s="40">
        <v>2.4501368995213089E-3</v>
      </c>
      <c r="P1026" s="40">
        <v>5.3232032530546305E-3</v>
      </c>
      <c r="Q1026" s="9"/>
      <c r="R1026" s="56"/>
      <c r="S1026" s="56"/>
      <c r="U1026" s="9"/>
      <c r="W1026" s="43"/>
      <c r="Z1026" s="43"/>
      <c r="AC1026" s="43"/>
    </row>
    <row r="1027" spans="1:60" s="11" customFormat="1">
      <c r="A1027" s="26">
        <v>146</v>
      </c>
      <c r="B1027" s="26"/>
      <c r="C1027" s="7" t="s">
        <v>3</v>
      </c>
      <c r="D1027" s="32">
        <v>3.4286430999999999</v>
      </c>
      <c r="E1027" s="32">
        <v>30.117526000000002</v>
      </c>
      <c r="F1027" s="32">
        <v>17.935376999999999</v>
      </c>
      <c r="G1027" s="32">
        <v>4.0038283000000003</v>
      </c>
      <c r="H1027" s="32"/>
      <c r="I1027" s="66">
        <v>0.22323634000000001</v>
      </c>
      <c r="J1027" s="32">
        <v>8.7840939999999996</v>
      </c>
      <c r="K1027" s="38"/>
      <c r="L1027" s="39">
        <f t="shared" si="289"/>
        <v>-1.4995242481076085</v>
      </c>
      <c r="M1027" s="39">
        <f t="shared" si="290"/>
        <v>2.1729425859849623</v>
      </c>
      <c r="N1027" s="10"/>
      <c r="O1027" s="47">
        <f>ABS(O1026/O1025)</f>
        <v>4.8644904811860779E-3</v>
      </c>
      <c r="P1027" s="47">
        <f>ABS(P1026/P1025)</f>
        <v>2.0521406513328267E-3</v>
      </c>
      <c r="Q1027" s="9"/>
      <c r="R1027" s="56"/>
      <c r="S1027" s="56"/>
      <c r="U1027" s="9"/>
      <c r="W1027" s="48"/>
      <c r="X1027" s="48"/>
      <c r="Z1027" s="48"/>
      <c r="AA1027" s="48"/>
      <c r="AC1027" s="48"/>
      <c r="AD1027" s="48"/>
      <c r="AK1027" s="48"/>
      <c r="AL1027" s="48"/>
      <c r="AP1027" s="49"/>
      <c r="AY1027" s="43"/>
      <c r="AZ1027" s="43"/>
    </row>
    <row r="1028" spans="1:60" s="11" customFormat="1">
      <c r="A1028" s="26">
        <v>146</v>
      </c>
      <c r="B1028" s="26"/>
      <c r="C1028" s="7" t="s">
        <v>4</v>
      </c>
      <c r="D1028" s="32">
        <v>3.0989315999999998</v>
      </c>
      <c r="E1028" s="32">
        <v>27.183447999999999</v>
      </c>
      <c r="F1028" s="32">
        <v>16.380575</v>
      </c>
      <c r="G1028" s="32">
        <v>3.6541937999999998</v>
      </c>
      <c r="H1028" s="32"/>
      <c r="I1028" s="66">
        <v>0.2230809</v>
      </c>
      <c r="J1028" s="32">
        <v>8.7718735999999993</v>
      </c>
      <c r="K1028" s="38"/>
      <c r="L1028" s="39">
        <f t="shared" si="289"/>
        <v>-1.500220793041811</v>
      </c>
      <c r="M1028" s="39">
        <f t="shared" si="290"/>
        <v>2.1715504209670997</v>
      </c>
      <c r="N1028" s="10"/>
      <c r="O1028" s="50"/>
      <c r="P1028" s="50"/>
      <c r="Q1028" s="9"/>
      <c r="R1028" s="56"/>
      <c r="S1028" s="56"/>
      <c r="U1028" s="9"/>
      <c r="W1028" s="51"/>
      <c r="X1028" s="51"/>
      <c r="Z1028" s="51"/>
      <c r="AA1028" s="51"/>
      <c r="AC1028" s="51"/>
      <c r="AD1028" s="51"/>
      <c r="AI1028" s="52"/>
      <c r="AJ1028" s="52"/>
      <c r="AK1028" s="53"/>
      <c r="AL1028" s="53"/>
      <c r="AM1028" s="53"/>
      <c r="AN1028" s="53"/>
      <c r="AO1028" s="53"/>
    </row>
    <row r="1029" spans="1:60" s="11" customFormat="1">
      <c r="A1029" s="26">
        <v>146</v>
      </c>
      <c r="B1029" s="26"/>
      <c r="C1029" s="7" t="s">
        <v>5</v>
      </c>
      <c r="D1029" s="32">
        <v>2.6519287999999999</v>
      </c>
      <c r="E1029" s="32">
        <v>23.216162000000001</v>
      </c>
      <c r="F1029" s="32">
        <v>14.187917000000001</v>
      </c>
      <c r="G1029" s="32">
        <v>3.1619331000000002</v>
      </c>
      <c r="H1029" s="32"/>
      <c r="I1029" s="66">
        <v>0.2228609</v>
      </c>
      <c r="J1029" s="32">
        <v>8.7544395000000002</v>
      </c>
      <c r="K1029" s="54"/>
      <c r="L1029" s="39">
        <f t="shared" si="289"/>
        <v>-1.5012074689616195</v>
      </c>
      <c r="M1029" s="39">
        <f t="shared" si="290"/>
        <v>2.1695609431287317</v>
      </c>
      <c r="N1029" s="10"/>
      <c r="Q1029" s="9"/>
      <c r="R1029" s="56"/>
      <c r="S1029" s="56"/>
      <c r="U1029" s="9"/>
      <c r="W1029" s="51"/>
      <c r="X1029" s="51"/>
      <c r="Z1029" s="51"/>
      <c r="AA1029" s="51"/>
      <c r="AC1029" s="51"/>
      <c r="AD1029" s="51"/>
      <c r="AI1029" s="52"/>
      <c r="AJ1029" s="52"/>
      <c r="AK1029" s="53"/>
      <c r="AL1029" s="53"/>
      <c r="AM1029" s="53"/>
      <c r="AN1029" s="53"/>
      <c r="AO1029" s="53"/>
      <c r="AP1029" s="51"/>
      <c r="AQ1029" s="51"/>
      <c r="AR1029" s="51"/>
      <c r="AS1029" s="51"/>
      <c r="AT1029" s="51"/>
      <c r="AU1029" s="51"/>
      <c r="AV1029" s="51"/>
      <c r="AW1029" s="51"/>
      <c r="AX1029" s="51"/>
      <c r="AY1029" s="51"/>
      <c r="AZ1029" s="51"/>
      <c r="BA1029" s="51"/>
      <c r="BB1029" s="51"/>
      <c r="BC1029" s="51"/>
      <c r="BD1029" s="51"/>
      <c r="BE1029" s="51"/>
      <c r="BF1029" s="51"/>
      <c r="BG1029" s="51"/>
      <c r="BH1029" s="51"/>
    </row>
    <row r="1030" spans="1:60" s="11" customFormat="1">
      <c r="A1030" s="6"/>
      <c r="B1030" s="6"/>
      <c r="C1030" s="7"/>
      <c r="D1030" s="32"/>
      <c r="E1030" s="32"/>
      <c r="F1030" s="32"/>
      <c r="G1030" s="32"/>
      <c r="H1030" s="32"/>
      <c r="I1030" s="32"/>
      <c r="J1030" s="32"/>
      <c r="K1030" s="9"/>
      <c r="L1030" s="9"/>
      <c r="M1030" s="9"/>
      <c r="N1030" s="9"/>
      <c r="O1030" s="9"/>
      <c r="P1030" s="9"/>
      <c r="Q1030" s="9"/>
      <c r="R1030" s="56"/>
      <c r="S1030" s="56"/>
      <c r="U1030" s="9"/>
    </row>
    <row r="1031" spans="1:60" s="11" customFormat="1">
      <c r="A1031" s="26">
        <v>147</v>
      </c>
      <c r="B1031" s="31">
        <v>43804</v>
      </c>
      <c r="C1031" s="26" t="s">
        <v>0</v>
      </c>
      <c r="D1031" s="32">
        <v>9.0883260000000003E-4</v>
      </c>
      <c r="E1031" s="32">
        <v>7.9977268800000001E-3</v>
      </c>
      <c r="F1031" s="32">
        <v>9.2898340000000001E-4</v>
      </c>
      <c r="G1031" s="32">
        <v>2.2277327000000001E-4</v>
      </c>
      <c r="H1031" s="32"/>
      <c r="I1031" s="66"/>
      <c r="J1031" s="66"/>
      <c r="K1031" s="9"/>
      <c r="L1031" s="9"/>
      <c r="M1031" s="9"/>
      <c r="N1031" s="10"/>
      <c r="O1031" s="9"/>
      <c r="P1031" s="9"/>
      <c r="Q1031" s="9"/>
      <c r="R1031" s="64"/>
      <c r="S1031" s="65"/>
      <c r="U1031" s="9"/>
    </row>
    <row r="1032" spans="1:60" s="11" customFormat="1">
      <c r="A1032" s="26">
        <v>147</v>
      </c>
      <c r="B1032" s="26"/>
      <c r="C1032" s="7" t="s">
        <v>1</v>
      </c>
      <c r="D1032" s="32">
        <v>3.8982119000000002</v>
      </c>
      <c r="E1032" s="32">
        <v>34.311926</v>
      </c>
      <c r="F1032" s="32">
        <v>19.773261000000002</v>
      </c>
      <c r="G1032" s="32">
        <v>4.4188068999999999</v>
      </c>
      <c r="H1032" s="32"/>
      <c r="I1032" s="66">
        <v>0.22347388000000001</v>
      </c>
      <c r="J1032" s="32">
        <v>8.8019669</v>
      </c>
      <c r="K1032" s="38"/>
      <c r="L1032" s="39">
        <f>LN(I1032)</f>
        <v>-1.49846073976706</v>
      </c>
      <c r="M1032" s="39">
        <f>LN(J1032)</f>
        <v>2.1749752078728539</v>
      </c>
      <c r="N1032" s="10"/>
      <c r="O1032" s="40">
        <f t="array" ref="O1032:P1033">LINEST(L1032:L1036,M1032:M1036,TRUE,TRUE)</f>
        <v>0.50570777949735757</v>
      </c>
      <c r="P1032" s="40">
        <v>-2.5983759695629756</v>
      </c>
      <c r="Q1032" s="9"/>
      <c r="R1032" s="41">
        <f>EXP(P1032)*$R$4^O1032</f>
        <v>0.21796908668414716</v>
      </c>
      <c r="S1032" s="41">
        <f>R1032*SQRT(P1033^2+(LN($R$4))^2*O1033^2+(O1032/$R$4)^2*$S$4^2-2*LN($R$4)*AVERAGE(M1032:M1036)*O1033^2)</f>
        <v>4.5958569264466996E-5</v>
      </c>
      <c r="U1032" s="9"/>
      <c r="AL1032" s="42"/>
      <c r="AM1032" s="43"/>
      <c r="AN1032" s="43"/>
      <c r="AO1032" s="43"/>
      <c r="AQ1032" s="44"/>
      <c r="AR1032" s="45"/>
      <c r="AS1032" s="45"/>
      <c r="AT1032" s="45"/>
      <c r="AU1032" s="45"/>
      <c r="AV1032" s="45"/>
      <c r="AW1032" s="45"/>
      <c r="AX1032" s="45"/>
      <c r="AY1032" s="45"/>
      <c r="AZ1032" s="45"/>
    </row>
    <row r="1033" spans="1:60" s="11" customFormat="1">
      <c r="A1033" s="26">
        <v>147</v>
      </c>
      <c r="B1033" s="26"/>
      <c r="C1033" s="7" t="s">
        <v>2</v>
      </c>
      <c r="D1033" s="32">
        <v>3.7440834000000001</v>
      </c>
      <c r="E1033" s="32">
        <v>32.925882000000001</v>
      </c>
      <c r="F1033" s="32">
        <v>19.344016</v>
      </c>
      <c r="G1033" s="32">
        <v>4.3208798000000002</v>
      </c>
      <c r="H1033" s="32"/>
      <c r="I1033" s="66">
        <v>0.22337038000000001</v>
      </c>
      <c r="J1033" s="32">
        <v>8.7941111000000003</v>
      </c>
      <c r="K1033" s="38"/>
      <c r="L1033" s="39">
        <f t="shared" ref="L1033:L1036" si="291">LN(I1033)</f>
        <v>-1.4989239884248851</v>
      </c>
      <c r="M1033" s="39">
        <f t="shared" ref="M1033:M1036" si="292">LN(J1033)</f>
        <v>2.1740823042926425</v>
      </c>
      <c r="N1033" s="10"/>
      <c r="O1033" s="40">
        <v>3.971670165682839E-3</v>
      </c>
      <c r="P1033" s="40">
        <v>8.6290077025994571E-3</v>
      </c>
      <c r="Q1033" s="9"/>
      <c r="R1033" s="56"/>
      <c r="S1033" s="56"/>
      <c r="U1033" s="9"/>
      <c r="W1033" s="43"/>
      <c r="Z1033" s="43"/>
      <c r="AC1033" s="43"/>
    </row>
    <row r="1034" spans="1:60" s="11" customFormat="1">
      <c r="A1034" s="26">
        <v>147</v>
      </c>
      <c r="B1034" s="26"/>
      <c r="C1034" s="7" t="s">
        <v>3</v>
      </c>
      <c r="D1034" s="32">
        <v>3.4733611</v>
      </c>
      <c r="E1034" s="32">
        <v>30.512715</v>
      </c>
      <c r="F1034" s="32">
        <v>18.152543999999999</v>
      </c>
      <c r="G1034" s="32">
        <v>4.0524939</v>
      </c>
      <c r="H1034" s="32"/>
      <c r="I1034" s="66">
        <v>0.22324662000000001</v>
      </c>
      <c r="J1034" s="32">
        <v>8.7847808999999994</v>
      </c>
      <c r="K1034" s="38"/>
      <c r="L1034" s="39">
        <f t="shared" si="291"/>
        <v>-1.4994781993177428</v>
      </c>
      <c r="M1034" s="39">
        <f t="shared" si="292"/>
        <v>2.1730207810890039</v>
      </c>
      <c r="N1034" s="10"/>
      <c r="O1034" s="47">
        <f>ABS(O1033/O1032)</f>
        <v>7.8536861142030189E-3</v>
      </c>
      <c r="P1034" s="47">
        <f>ABS(P1033/P1032)</f>
        <v>3.3209234551421678E-3</v>
      </c>
      <c r="Q1034" s="9"/>
      <c r="R1034" s="56"/>
      <c r="S1034" s="56"/>
      <c r="U1034" s="9"/>
      <c r="W1034" s="48"/>
      <c r="X1034" s="48"/>
      <c r="Z1034" s="48"/>
      <c r="AA1034" s="48"/>
      <c r="AC1034" s="48"/>
      <c r="AD1034" s="48"/>
      <c r="AK1034" s="48"/>
      <c r="AL1034" s="48"/>
      <c r="AP1034" s="49"/>
      <c r="AY1034" s="43"/>
      <c r="AZ1034" s="43"/>
    </row>
    <row r="1035" spans="1:60" s="11" customFormat="1">
      <c r="A1035" s="26">
        <v>147</v>
      </c>
      <c r="B1035" s="26"/>
      <c r="C1035" s="7" t="s">
        <v>4</v>
      </c>
      <c r="D1035" s="32">
        <v>3.0792022999999999</v>
      </c>
      <c r="E1035" s="32">
        <v>27.007764000000002</v>
      </c>
      <c r="F1035" s="32">
        <v>16.283891000000001</v>
      </c>
      <c r="G1035" s="32">
        <v>3.6324494000000001</v>
      </c>
      <c r="H1035" s="32"/>
      <c r="I1035" s="66">
        <v>0.22307010999999999</v>
      </c>
      <c r="J1035" s="32">
        <v>8.7710235999999995</v>
      </c>
      <c r="K1035" s="38"/>
      <c r="L1035" s="39">
        <f t="shared" si="291"/>
        <v>-1.5002691623148161</v>
      </c>
      <c r="M1035" s="39">
        <f t="shared" si="292"/>
        <v>2.1714535156508372</v>
      </c>
      <c r="N1035" s="10"/>
      <c r="O1035" s="50"/>
      <c r="P1035" s="50"/>
      <c r="Q1035" s="9"/>
      <c r="R1035" s="56"/>
      <c r="S1035" s="56"/>
      <c r="U1035" s="9"/>
      <c r="W1035" s="51"/>
      <c r="X1035" s="51"/>
      <c r="Z1035" s="51"/>
      <c r="AA1035" s="51"/>
      <c r="AC1035" s="51"/>
      <c r="AD1035" s="51"/>
      <c r="AI1035" s="52"/>
      <c r="AJ1035" s="52"/>
      <c r="AK1035" s="53"/>
      <c r="AL1035" s="53"/>
      <c r="AM1035" s="53"/>
      <c r="AN1035" s="53"/>
      <c r="AO1035" s="53"/>
    </row>
    <row r="1036" spans="1:60" s="11" customFormat="1">
      <c r="A1036" s="26">
        <v>147</v>
      </c>
      <c r="B1036" s="26"/>
      <c r="C1036" s="7" t="s">
        <v>5</v>
      </c>
      <c r="D1036" s="32">
        <v>2.6311591000000001</v>
      </c>
      <c r="E1036" s="32">
        <v>23.036657000000002</v>
      </c>
      <c r="F1036" s="32">
        <v>14.060945</v>
      </c>
      <c r="G1036" s="32">
        <v>3.1338279999999998</v>
      </c>
      <c r="H1036" s="32"/>
      <c r="I1036" s="66">
        <v>0.22287455</v>
      </c>
      <c r="J1036" s="32">
        <v>8.7553228000000001</v>
      </c>
      <c r="K1036" s="54"/>
      <c r="L1036" s="39">
        <f t="shared" si="291"/>
        <v>-1.5011462218698557</v>
      </c>
      <c r="M1036" s="39">
        <f t="shared" si="292"/>
        <v>2.1696618354179145</v>
      </c>
      <c r="N1036" s="10"/>
      <c r="Q1036" s="9"/>
      <c r="R1036" s="56"/>
      <c r="S1036" s="56"/>
      <c r="U1036" s="9"/>
      <c r="W1036" s="51"/>
      <c r="X1036" s="51"/>
      <c r="Z1036" s="51"/>
      <c r="AA1036" s="51"/>
      <c r="AC1036" s="51"/>
      <c r="AD1036" s="51"/>
      <c r="AI1036" s="52"/>
      <c r="AJ1036" s="52"/>
      <c r="AK1036" s="53"/>
      <c r="AL1036" s="53"/>
      <c r="AM1036" s="53"/>
      <c r="AN1036" s="53"/>
      <c r="AO1036" s="53"/>
      <c r="AP1036" s="51"/>
      <c r="AQ1036" s="51"/>
      <c r="AR1036" s="51"/>
      <c r="AS1036" s="51"/>
      <c r="AT1036" s="51"/>
      <c r="AU1036" s="51"/>
      <c r="AV1036" s="51"/>
      <c r="AW1036" s="51"/>
      <c r="AX1036" s="51"/>
      <c r="AY1036" s="51"/>
      <c r="AZ1036" s="51"/>
      <c r="BA1036" s="51"/>
      <c r="BB1036" s="51"/>
      <c r="BC1036" s="51"/>
      <c r="BD1036" s="51"/>
      <c r="BE1036" s="51"/>
      <c r="BF1036" s="51"/>
      <c r="BG1036" s="51"/>
      <c r="BH1036" s="51"/>
    </row>
    <row r="1037" spans="1:60" s="11" customFormat="1">
      <c r="A1037" s="6"/>
      <c r="B1037" s="6"/>
      <c r="C1037" s="7"/>
      <c r="D1037" s="32"/>
      <c r="E1037" s="32"/>
      <c r="F1037" s="32"/>
      <c r="G1037" s="32"/>
      <c r="H1037" s="32"/>
      <c r="I1037" s="32"/>
      <c r="J1037" s="32"/>
      <c r="K1037" s="9"/>
      <c r="L1037" s="9"/>
      <c r="M1037" s="9"/>
      <c r="N1037" s="9"/>
      <c r="O1037" s="9"/>
      <c r="P1037" s="9"/>
      <c r="Q1037" s="9"/>
      <c r="R1037" s="56"/>
      <c r="S1037" s="56"/>
      <c r="U1037" s="9"/>
    </row>
    <row r="1038" spans="1:60" s="11" customFormat="1">
      <c r="A1038" s="26">
        <v>148</v>
      </c>
      <c r="B1038" s="31">
        <v>43804</v>
      </c>
      <c r="C1038" s="26" t="s">
        <v>0</v>
      </c>
      <c r="D1038" s="32">
        <v>9.0883260000000003E-4</v>
      </c>
      <c r="E1038" s="32">
        <v>7.9977268800000001E-3</v>
      </c>
      <c r="F1038" s="32">
        <v>9.2898340000000001E-4</v>
      </c>
      <c r="G1038" s="32">
        <v>2.2277327000000001E-4</v>
      </c>
      <c r="H1038" s="32"/>
      <c r="I1038" s="66"/>
      <c r="J1038" s="66"/>
      <c r="K1038" s="9"/>
      <c r="L1038" s="9"/>
      <c r="M1038" s="9"/>
      <c r="N1038" s="10"/>
      <c r="O1038" s="9"/>
      <c r="P1038" s="9"/>
      <c r="Q1038" s="9"/>
      <c r="R1038" s="64"/>
      <c r="S1038" s="65"/>
      <c r="U1038" s="9"/>
    </row>
    <row r="1039" spans="1:60" s="11" customFormat="1">
      <c r="A1039" s="26">
        <v>148</v>
      </c>
      <c r="B1039" s="26"/>
      <c r="C1039" s="7" t="s">
        <v>1</v>
      </c>
      <c r="D1039" s="32">
        <v>3.9028049999999999</v>
      </c>
      <c r="E1039" s="32">
        <v>34.350746000000001</v>
      </c>
      <c r="F1039" s="32">
        <v>19.800134</v>
      </c>
      <c r="G1039" s="32">
        <v>4.4246637</v>
      </c>
      <c r="H1039" s="32"/>
      <c r="I1039" s="32">
        <v>0.22346637999999999</v>
      </c>
      <c r="J1039" s="32">
        <v>8.8015539999999994</v>
      </c>
      <c r="K1039" s="38"/>
      <c r="L1039" s="39">
        <f>LN(I1039)</f>
        <v>-1.4984943012994254</v>
      </c>
      <c r="M1039" s="39">
        <f>LN(J1039)</f>
        <v>2.1749282968029124</v>
      </c>
      <c r="N1039" s="10"/>
      <c r="O1039" s="40">
        <f t="array" ref="O1039:P1040">LINEST(L1039:L1043,M1039:M1043,TRUE,TRUE)</f>
        <v>0.50260620641395826</v>
      </c>
      <c r="P1039" s="40">
        <v>-2.5916362346339206</v>
      </c>
      <c r="Q1039" s="9"/>
      <c r="R1039" s="41">
        <f>EXP(P1039)*$R$4^O1039</f>
        <v>0.21800108182895137</v>
      </c>
      <c r="S1039" s="41">
        <f>R1039*SQRT(P1040^2+(LN($R$4))^2*O1040^2+(O1039/$R$4)^2*$S$4^2-2*LN($R$4)*AVERAGE(M1039:M1043)*O1040^2)</f>
        <v>2.9295446233355727E-5</v>
      </c>
      <c r="U1039" s="9"/>
      <c r="AL1039" s="42"/>
      <c r="AM1039" s="43"/>
      <c r="AN1039" s="43"/>
      <c r="AO1039" s="43"/>
      <c r="AQ1039" s="44"/>
      <c r="AR1039" s="45"/>
      <c r="AS1039" s="45"/>
      <c r="AT1039" s="45"/>
      <c r="AU1039" s="45"/>
      <c r="AV1039" s="45"/>
      <c r="AW1039" s="45"/>
      <c r="AX1039" s="45"/>
      <c r="AY1039" s="45"/>
      <c r="AZ1039" s="45"/>
    </row>
    <row r="1040" spans="1:60" s="11" customFormat="1">
      <c r="A1040" s="26">
        <v>148</v>
      </c>
      <c r="B1040" s="26"/>
      <c r="C1040" s="7" t="s">
        <v>2</v>
      </c>
      <c r="D1040" s="32">
        <v>3.7544613</v>
      </c>
      <c r="E1040" s="32">
        <v>33.020021999999997</v>
      </c>
      <c r="F1040" s="32">
        <v>19.369769000000002</v>
      </c>
      <c r="G1040" s="32">
        <v>4.3267803000000002</v>
      </c>
      <c r="H1040" s="32"/>
      <c r="I1040" s="32">
        <v>0.22337799</v>
      </c>
      <c r="J1040" s="32">
        <v>8.7948772999999996</v>
      </c>
      <c r="K1040" s="38"/>
      <c r="L1040" s="39">
        <f t="shared" ref="L1040:L1043" si="293">LN(I1040)</f>
        <v>-1.4988899200297356</v>
      </c>
      <c r="M1040" s="39">
        <f t="shared" ref="M1040:M1043" si="294">LN(J1040)</f>
        <v>2.1741694269836196</v>
      </c>
      <c r="N1040" s="10"/>
      <c r="O1040" s="40">
        <v>1.9682582021935922E-3</v>
      </c>
      <c r="P1040" s="40">
        <v>4.2763156444478988E-3</v>
      </c>
      <c r="Q1040" s="9"/>
      <c r="R1040" s="56"/>
      <c r="S1040" s="56"/>
      <c r="U1040" s="9"/>
      <c r="W1040" s="43"/>
      <c r="Z1040" s="43"/>
      <c r="AC1040" s="43"/>
    </row>
    <row r="1041" spans="1:60" s="11" customFormat="1">
      <c r="A1041" s="26">
        <v>148</v>
      </c>
      <c r="B1041" s="26"/>
      <c r="C1041" s="7" t="s">
        <v>3</v>
      </c>
      <c r="D1041" s="32">
        <v>3.4294877000000001</v>
      </c>
      <c r="E1041" s="32">
        <v>30.129525999999998</v>
      </c>
      <c r="F1041" s="32">
        <v>17.905386</v>
      </c>
      <c r="G1041" s="32">
        <v>3.9974894000000001</v>
      </c>
      <c r="H1041" s="32"/>
      <c r="I1041" s="32">
        <v>0.22325628</v>
      </c>
      <c r="J1041" s="32">
        <v>8.7854314999999996</v>
      </c>
      <c r="K1041" s="38"/>
      <c r="L1041" s="39">
        <f t="shared" si="293"/>
        <v>-1.4994349297219507</v>
      </c>
      <c r="M1041" s="39">
        <f t="shared" si="294"/>
        <v>2.1730948382472768</v>
      </c>
      <c r="N1041" s="10"/>
      <c r="O1041" s="47">
        <f>ABS(O1040/O1039)</f>
        <v>3.9161040533838704E-3</v>
      </c>
      <c r="P1041" s="47">
        <f>ABS(P1040/P1039)</f>
        <v>1.6500447043070248E-3</v>
      </c>
      <c r="Q1041" s="9"/>
      <c r="R1041" s="56"/>
      <c r="S1041" s="56"/>
      <c r="U1041" s="9"/>
      <c r="W1041" s="48"/>
      <c r="X1041" s="48"/>
      <c r="Z1041" s="48"/>
      <c r="AA1041" s="48"/>
      <c r="AC1041" s="48"/>
      <c r="AD1041" s="48"/>
      <c r="AK1041" s="48"/>
      <c r="AL1041" s="48"/>
      <c r="AP1041" s="49"/>
      <c r="AY1041" s="43"/>
      <c r="AZ1041" s="43"/>
    </row>
    <row r="1042" spans="1:60" s="11" customFormat="1">
      <c r="A1042" s="26">
        <v>148</v>
      </c>
      <c r="B1042" s="26"/>
      <c r="C1042" s="7" t="s">
        <v>4</v>
      </c>
      <c r="D1042" s="32">
        <v>3.0566863</v>
      </c>
      <c r="E1042" s="32">
        <v>26.809926000000001</v>
      </c>
      <c r="F1042" s="32">
        <v>16.160754000000001</v>
      </c>
      <c r="G1042" s="32">
        <v>3.6050353999999998</v>
      </c>
      <c r="H1042" s="32"/>
      <c r="I1042" s="32">
        <v>0.22307346</v>
      </c>
      <c r="J1042" s="32">
        <v>8.7709080999999998</v>
      </c>
      <c r="K1042" s="38"/>
      <c r="L1042" s="39">
        <f t="shared" si="293"/>
        <v>-1.5002541447275402</v>
      </c>
      <c r="M1042" s="39">
        <f t="shared" si="294"/>
        <v>2.1714403472037156</v>
      </c>
      <c r="N1042" s="10"/>
      <c r="O1042" s="50"/>
      <c r="P1042" s="50"/>
      <c r="Q1042" s="9"/>
      <c r="R1042" s="56"/>
      <c r="S1042" s="56"/>
      <c r="U1042" s="9"/>
      <c r="W1042" s="51"/>
      <c r="X1042" s="51"/>
      <c r="Z1042" s="51"/>
      <c r="AA1042" s="51"/>
      <c r="AC1042" s="51"/>
      <c r="AD1042" s="51"/>
      <c r="AI1042" s="52"/>
      <c r="AJ1042" s="52"/>
      <c r="AK1042" s="53"/>
      <c r="AL1042" s="53"/>
      <c r="AM1042" s="53"/>
      <c r="AN1042" s="53"/>
      <c r="AO1042" s="53"/>
    </row>
    <row r="1043" spans="1:60" s="11" customFormat="1">
      <c r="A1043" s="26">
        <v>148</v>
      </c>
      <c r="B1043" s="26"/>
      <c r="C1043" s="7" t="s">
        <v>5</v>
      </c>
      <c r="D1043" s="32">
        <v>2.6417866999999999</v>
      </c>
      <c r="E1043" s="32">
        <v>23.127372000000001</v>
      </c>
      <c r="F1043" s="32">
        <v>14.129478000000001</v>
      </c>
      <c r="G1043" s="32">
        <v>3.1489349</v>
      </c>
      <c r="H1043" s="32"/>
      <c r="I1043" s="32">
        <v>0.2228627</v>
      </c>
      <c r="J1043" s="32">
        <v>8.7544366</v>
      </c>
      <c r="K1043" s="54"/>
      <c r="L1043" s="39">
        <f t="shared" si="293"/>
        <v>-1.5011993922073261</v>
      </c>
      <c r="M1043" s="39">
        <f t="shared" si="294"/>
        <v>2.1695606118681772</v>
      </c>
      <c r="N1043" s="10"/>
      <c r="Q1043" s="9"/>
      <c r="R1043" s="56"/>
      <c r="S1043" s="56"/>
      <c r="U1043" s="9"/>
      <c r="W1043" s="51"/>
      <c r="X1043" s="51"/>
      <c r="Z1043" s="51"/>
      <c r="AA1043" s="51"/>
      <c r="AC1043" s="51"/>
      <c r="AD1043" s="51"/>
      <c r="AI1043" s="52"/>
      <c r="AJ1043" s="52"/>
      <c r="AK1043" s="53"/>
      <c r="AL1043" s="53"/>
      <c r="AM1043" s="53"/>
      <c r="AN1043" s="53"/>
      <c r="AO1043" s="53"/>
      <c r="AP1043" s="51"/>
      <c r="AQ1043" s="51"/>
      <c r="AR1043" s="51"/>
      <c r="AS1043" s="51"/>
      <c r="AT1043" s="51"/>
      <c r="AU1043" s="51"/>
      <c r="AV1043" s="51"/>
      <c r="AW1043" s="51"/>
      <c r="AX1043" s="51"/>
      <c r="AY1043" s="51"/>
      <c r="AZ1043" s="51"/>
      <c r="BA1043" s="51"/>
      <c r="BB1043" s="51"/>
      <c r="BC1043" s="51"/>
      <c r="BD1043" s="51"/>
      <c r="BE1043" s="51"/>
      <c r="BF1043" s="51"/>
      <c r="BG1043" s="51"/>
      <c r="BH1043" s="51"/>
    </row>
    <row r="1044" spans="1:60" s="11" customFormat="1">
      <c r="A1044" s="6"/>
      <c r="B1044" s="6"/>
      <c r="C1044" s="7"/>
      <c r="D1044" s="32"/>
      <c r="E1044" s="32"/>
      <c r="F1044" s="32"/>
      <c r="G1044" s="32"/>
      <c r="H1044" s="32"/>
      <c r="I1044" s="32"/>
      <c r="J1044" s="32"/>
      <c r="K1044" s="9"/>
      <c r="L1044" s="9"/>
      <c r="M1044" s="9"/>
      <c r="N1044" s="9"/>
      <c r="O1044" s="9"/>
      <c r="P1044" s="9"/>
      <c r="Q1044" s="9"/>
      <c r="R1044" s="56"/>
      <c r="S1044" s="56"/>
      <c r="U1044" s="9"/>
    </row>
    <row r="1045" spans="1:60" s="11" customFormat="1">
      <c r="A1045" s="26">
        <v>149</v>
      </c>
      <c r="B1045" s="31">
        <v>43804</v>
      </c>
      <c r="C1045" s="26" t="s">
        <v>0</v>
      </c>
      <c r="D1045" s="32">
        <v>9.0883260000000003E-4</v>
      </c>
      <c r="E1045" s="32">
        <v>7.9977268800000001E-3</v>
      </c>
      <c r="F1045" s="32">
        <v>9.2898340000000001E-4</v>
      </c>
      <c r="G1045" s="32">
        <v>2.2277327000000001E-4</v>
      </c>
      <c r="H1045" s="32"/>
      <c r="I1045" s="66"/>
      <c r="J1045" s="66"/>
      <c r="K1045" s="9"/>
      <c r="L1045" s="9"/>
      <c r="M1045" s="9"/>
      <c r="N1045" s="10"/>
      <c r="O1045" s="9"/>
      <c r="P1045" s="9"/>
      <c r="Q1045" s="9"/>
      <c r="R1045" s="64"/>
      <c r="S1045" s="65"/>
      <c r="U1045" s="9"/>
    </row>
    <row r="1046" spans="1:60" s="11" customFormat="1">
      <c r="A1046" s="26">
        <v>149</v>
      </c>
      <c r="B1046" s="26"/>
      <c r="C1046" s="7" t="s">
        <v>1</v>
      </c>
      <c r="D1046" s="32">
        <v>3.8817325</v>
      </c>
      <c r="E1046" s="32">
        <v>34.167164999999997</v>
      </c>
      <c r="F1046" s="32">
        <v>19.674085000000002</v>
      </c>
      <c r="G1046" s="32">
        <v>4.3966756</v>
      </c>
      <c r="H1046" s="32"/>
      <c r="I1046" s="32">
        <v>0.22347549999999999</v>
      </c>
      <c r="J1046" s="32">
        <v>8.8020408000000003</v>
      </c>
      <c r="K1046" s="38"/>
      <c r="L1046" s="39">
        <f>LN(I1046)</f>
        <v>-1.4984534906239915</v>
      </c>
      <c r="M1046" s="39">
        <f>LN(J1046)</f>
        <v>2.1749836036883137</v>
      </c>
      <c r="N1046" s="10"/>
      <c r="O1046" s="40">
        <f t="array" ref="O1046:P1047">LINEST(L1046:L1050,M1046:M1050,TRUE,TRUE)</f>
        <v>0.50678984231168256</v>
      </c>
      <c r="P1046" s="40">
        <v>-2.600738071445428</v>
      </c>
      <c r="Q1046" s="9"/>
      <c r="R1046" s="41">
        <f>EXP(P1046)*$R$4^O1046</f>
        <v>0.21795557729094819</v>
      </c>
      <c r="S1046" s="41">
        <f>R1046*SQRT(P1047^2+(LN($R$4))^2*O1047^2+(O1046/$R$4)^2*$S$4^2-2*LN($R$4)*AVERAGE(M1046:M1050)*O1047^2)</f>
        <v>5.5943109440582738E-5</v>
      </c>
      <c r="U1046" s="9"/>
      <c r="AL1046" s="42"/>
      <c r="AM1046" s="43"/>
      <c r="AN1046" s="43"/>
      <c r="AO1046" s="43"/>
      <c r="AQ1046" s="44"/>
      <c r="AR1046" s="45"/>
      <c r="AS1046" s="45"/>
      <c r="AT1046" s="45"/>
      <c r="AU1046" s="45"/>
      <c r="AV1046" s="45"/>
      <c r="AW1046" s="45"/>
      <c r="AX1046" s="45"/>
      <c r="AY1046" s="45"/>
      <c r="AZ1046" s="45"/>
    </row>
    <row r="1047" spans="1:60" s="11" customFormat="1">
      <c r="A1047" s="26">
        <v>149</v>
      </c>
      <c r="B1047" s="26"/>
      <c r="C1047" s="7" t="s">
        <v>2</v>
      </c>
      <c r="D1047" s="32">
        <v>3.7351359</v>
      </c>
      <c r="E1047" s="32">
        <v>32.849038</v>
      </c>
      <c r="F1047" s="32">
        <v>19.277161</v>
      </c>
      <c r="G1047" s="32">
        <v>4.3059319</v>
      </c>
      <c r="H1047" s="32"/>
      <c r="I1047" s="32">
        <v>0.2233696</v>
      </c>
      <c r="J1047" s="32">
        <v>8.7946015000000006</v>
      </c>
      <c r="K1047" s="38"/>
      <c r="L1047" s="39">
        <f t="shared" ref="L1047:L1050" si="295">LN(I1047)</f>
        <v>-1.4989274803890473</v>
      </c>
      <c r="M1047" s="39">
        <f t="shared" ref="M1047:M1050" si="296">LN(J1047)</f>
        <v>2.1741380673278665</v>
      </c>
      <c r="N1047" s="10"/>
      <c r="O1047" s="40">
        <v>5.0436634522756877E-3</v>
      </c>
      <c r="P1047" s="40">
        <v>1.0958143014451619E-2</v>
      </c>
      <c r="Q1047" s="9"/>
      <c r="R1047" s="56"/>
      <c r="S1047" s="56"/>
      <c r="U1047" s="9"/>
      <c r="W1047" s="43"/>
      <c r="Z1047" s="43"/>
      <c r="AC1047" s="43"/>
    </row>
    <row r="1048" spans="1:60" s="11" customFormat="1">
      <c r="A1048" s="26">
        <v>149</v>
      </c>
      <c r="B1048" s="26"/>
      <c r="C1048" s="7" t="s">
        <v>3</v>
      </c>
      <c r="D1048" s="32">
        <v>3.4283876000000002</v>
      </c>
      <c r="E1048" s="32">
        <v>30.116917999999998</v>
      </c>
      <c r="F1048" s="32">
        <v>17.913163999999998</v>
      </c>
      <c r="G1048" s="32">
        <v>3.9989979999999998</v>
      </c>
      <c r="H1048" s="32"/>
      <c r="I1048" s="32">
        <v>0.22324355000000001</v>
      </c>
      <c r="J1048" s="32">
        <v>8.7845712000000002</v>
      </c>
      <c r="K1048" s="38"/>
      <c r="L1048" s="39">
        <f t="shared" si="295"/>
        <v>-1.499491951020272</v>
      </c>
      <c r="M1048" s="39">
        <f t="shared" si="296"/>
        <v>2.1729969099753945</v>
      </c>
      <c r="N1048" s="10"/>
      <c r="O1048" s="47">
        <f>ABS(O1047/O1046)</f>
        <v>9.9521794463547416E-3</v>
      </c>
      <c r="P1048" s="47">
        <f>ABS(P1047/P1046)</f>
        <v>4.213474295918368E-3</v>
      </c>
      <c r="Q1048" s="9"/>
      <c r="R1048" s="56"/>
      <c r="S1048" s="56"/>
      <c r="U1048" s="9"/>
      <c r="W1048" s="48"/>
      <c r="X1048" s="48"/>
      <c r="Z1048" s="48"/>
      <c r="AA1048" s="48"/>
      <c r="AC1048" s="48"/>
      <c r="AD1048" s="48"/>
      <c r="AK1048" s="48"/>
      <c r="AL1048" s="48"/>
      <c r="AP1048" s="49"/>
      <c r="AY1048" s="43"/>
      <c r="AZ1048" s="43"/>
    </row>
    <row r="1049" spans="1:60" s="11" customFormat="1">
      <c r="A1049" s="26">
        <v>149</v>
      </c>
      <c r="B1049" s="26"/>
      <c r="C1049" s="7" t="s">
        <v>4</v>
      </c>
      <c r="D1049" s="32">
        <v>3.0624899000000001</v>
      </c>
      <c r="E1049" s="32">
        <v>26.861539</v>
      </c>
      <c r="F1049" s="32">
        <v>16.186796000000001</v>
      </c>
      <c r="G1049" s="32">
        <v>3.6107822999999999</v>
      </c>
      <c r="H1049" s="32"/>
      <c r="I1049" s="32">
        <v>0.22306959000000001</v>
      </c>
      <c r="J1049" s="32">
        <v>8.7711401999999996</v>
      </c>
      <c r="K1049" s="38"/>
      <c r="L1049" s="39">
        <f t="shared" si="295"/>
        <v>-1.5002714934232111</v>
      </c>
      <c r="M1049" s="39">
        <f t="shared" si="296"/>
        <v>2.1714668093358505</v>
      </c>
      <c r="N1049" s="10"/>
      <c r="O1049" s="50"/>
      <c r="P1049" s="50"/>
      <c r="Q1049" s="9"/>
      <c r="R1049" s="56"/>
      <c r="S1049" s="56"/>
      <c r="U1049" s="9"/>
      <c r="W1049" s="51"/>
      <c r="X1049" s="51"/>
      <c r="Z1049" s="51"/>
      <c r="AA1049" s="51"/>
      <c r="AC1049" s="51"/>
      <c r="AD1049" s="51"/>
      <c r="AI1049" s="52"/>
      <c r="AJ1049" s="52"/>
      <c r="AK1049" s="53"/>
      <c r="AL1049" s="53"/>
      <c r="AM1049" s="53"/>
      <c r="AN1049" s="53"/>
      <c r="AO1049" s="53"/>
    </row>
    <row r="1050" spans="1:60" s="11" customFormat="1">
      <c r="A1050" s="26">
        <v>149</v>
      </c>
      <c r="B1050" s="26"/>
      <c r="C1050" s="7" t="s">
        <v>5</v>
      </c>
      <c r="D1050" s="32">
        <v>2.6163327000000001</v>
      </c>
      <c r="E1050" s="32">
        <v>22.907450999999998</v>
      </c>
      <c r="F1050" s="32">
        <v>13.976739999999999</v>
      </c>
      <c r="G1050" s="32">
        <v>3.1150509999999998</v>
      </c>
      <c r="H1050" s="32"/>
      <c r="I1050" s="32">
        <v>0.22287383999999999</v>
      </c>
      <c r="J1050" s="32">
        <v>8.7555505999999994</v>
      </c>
      <c r="K1050" s="54"/>
      <c r="L1050" s="39">
        <f t="shared" si="295"/>
        <v>-1.5011494075235381</v>
      </c>
      <c r="M1050" s="39">
        <f t="shared" si="296"/>
        <v>2.1696878535376061</v>
      </c>
      <c r="N1050" s="10"/>
      <c r="Q1050" s="9"/>
      <c r="R1050" s="56"/>
      <c r="S1050" s="56"/>
      <c r="U1050" s="9"/>
      <c r="W1050" s="51"/>
      <c r="X1050" s="51"/>
      <c r="Z1050" s="51"/>
      <c r="AA1050" s="51"/>
      <c r="AC1050" s="51"/>
      <c r="AD1050" s="51"/>
      <c r="AI1050" s="52"/>
      <c r="AJ1050" s="52"/>
      <c r="AK1050" s="53"/>
      <c r="AL1050" s="53"/>
      <c r="AM1050" s="53"/>
      <c r="AN1050" s="53"/>
      <c r="AO1050" s="53"/>
      <c r="AP1050" s="51"/>
      <c r="AQ1050" s="51"/>
      <c r="AR1050" s="51"/>
      <c r="AS1050" s="51"/>
      <c r="AT1050" s="51"/>
      <c r="AU1050" s="51"/>
      <c r="AV1050" s="51"/>
      <c r="AW1050" s="51"/>
      <c r="AX1050" s="51"/>
      <c r="AY1050" s="51"/>
      <c r="AZ1050" s="51"/>
      <c r="BA1050" s="51"/>
      <c r="BB1050" s="51"/>
      <c r="BC1050" s="51"/>
      <c r="BD1050" s="51"/>
      <c r="BE1050" s="51"/>
      <c r="BF1050" s="51"/>
      <c r="BG1050" s="51"/>
      <c r="BH1050" s="51"/>
    </row>
    <row r="1051" spans="1:60" s="11" customFormat="1">
      <c r="A1051" s="6"/>
      <c r="B1051" s="6"/>
      <c r="C1051" s="7"/>
      <c r="D1051" s="32"/>
      <c r="E1051" s="32"/>
      <c r="F1051" s="32"/>
      <c r="G1051" s="32"/>
      <c r="H1051" s="32"/>
      <c r="I1051" s="32"/>
      <c r="J1051" s="32"/>
      <c r="K1051" s="9"/>
      <c r="L1051" s="9"/>
      <c r="M1051" s="9"/>
      <c r="N1051" s="9"/>
      <c r="O1051" s="9"/>
      <c r="P1051" s="9"/>
      <c r="Q1051" s="9"/>
      <c r="R1051" s="56"/>
      <c r="S1051" s="56"/>
      <c r="U1051" s="9"/>
    </row>
    <row r="1052" spans="1:60" s="11" customFormat="1">
      <c r="A1052" s="26">
        <v>150</v>
      </c>
      <c r="B1052" s="31">
        <v>43804</v>
      </c>
      <c r="C1052" s="26" t="s">
        <v>0</v>
      </c>
      <c r="D1052" s="32">
        <v>9.0883260000000003E-4</v>
      </c>
      <c r="E1052" s="32">
        <v>7.9977268800000001E-3</v>
      </c>
      <c r="F1052" s="32">
        <v>9.2898340000000001E-4</v>
      </c>
      <c r="G1052" s="32">
        <v>2.2277327000000001E-4</v>
      </c>
      <c r="H1052" s="32"/>
      <c r="I1052" s="66"/>
      <c r="J1052" s="66"/>
      <c r="K1052" s="9"/>
      <c r="L1052" s="9"/>
      <c r="M1052" s="9"/>
      <c r="N1052" s="10"/>
      <c r="O1052" s="9"/>
      <c r="P1052" s="9"/>
      <c r="Q1052" s="9"/>
      <c r="R1052" s="64"/>
      <c r="S1052" s="65"/>
      <c r="U1052" s="9"/>
    </row>
    <row r="1053" spans="1:60" s="11" customFormat="1">
      <c r="A1053" s="26">
        <v>150</v>
      </c>
      <c r="B1053" s="26"/>
      <c r="C1053" s="7" t="s">
        <v>1</v>
      </c>
      <c r="D1053" s="32">
        <v>3.8641920999999999</v>
      </c>
      <c r="E1053" s="32">
        <v>34.010787999999998</v>
      </c>
      <c r="F1053" s="32">
        <v>19.596644000000001</v>
      </c>
      <c r="G1053" s="32">
        <v>4.3791978</v>
      </c>
      <c r="H1053" s="32"/>
      <c r="I1053" s="32">
        <v>0.22346675999999999</v>
      </c>
      <c r="J1053" s="32">
        <v>8.8015272000000007</v>
      </c>
      <c r="K1053" s="38"/>
      <c r="L1053" s="39">
        <f>LN(I1053)</f>
        <v>-1.4984926008213628</v>
      </c>
      <c r="M1053" s="39">
        <f>LN(J1053)</f>
        <v>2.1749252518814362</v>
      </c>
      <c r="N1053" s="10"/>
      <c r="O1053" s="40">
        <f t="array" ref="O1053:P1054">LINEST(L1053:L1057,M1053:M1057,TRUE,TRUE)</f>
        <v>0.50605965303135481</v>
      </c>
      <c r="P1053" s="40">
        <v>-2.5991450682404196</v>
      </c>
      <c r="Q1053" s="9"/>
      <c r="R1053" s="41">
        <f>EXP(P1053)*$R$4^O1053</f>
        <v>0.2179644816062756</v>
      </c>
      <c r="S1053" s="41">
        <f>R1053*SQRT(P1054^2+(LN($R$4))^2*O1054^2+(O1053/$R$4)^2*$S$4^2-2*LN($R$4)*AVERAGE(M1053:M1057)*O1054^2)</f>
        <v>4.8894127201371462E-5</v>
      </c>
      <c r="U1053" s="9"/>
      <c r="AL1053" s="42"/>
      <c r="AM1053" s="43"/>
      <c r="AN1053" s="43"/>
      <c r="AO1053" s="43"/>
      <c r="AQ1053" s="44"/>
      <c r="AR1053" s="45"/>
      <c r="AS1053" s="45"/>
      <c r="AT1053" s="45"/>
      <c r="AU1053" s="45"/>
      <c r="AV1053" s="45"/>
      <c r="AW1053" s="45"/>
      <c r="AX1053" s="45"/>
      <c r="AY1053" s="45"/>
      <c r="AZ1053" s="45"/>
    </row>
    <row r="1054" spans="1:60" s="11" customFormat="1">
      <c r="A1054" s="26">
        <v>150</v>
      </c>
      <c r="B1054" s="26"/>
      <c r="C1054" s="7" t="s">
        <v>2</v>
      </c>
      <c r="D1054" s="32">
        <v>3.699579</v>
      </c>
      <c r="E1054" s="32">
        <v>32.538792999999998</v>
      </c>
      <c r="F1054" s="32">
        <v>19.071009</v>
      </c>
      <c r="G1054" s="32">
        <v>4.2601696000000002</v>
      </c>
      <c r="H1054" s="32"/>
      <c r="I1054" s="32">
        <v>0.22338461000000001</v>
      </c>
      <c r="J1054" s="32">
        <v>8.7952708000000008</v>
      </c>
      <c r="K1054" s="38"/>
      <c r="L1054" s="39">
        <f t="shared" ref="L1054:L1057" si="297">LN(I1054)</f>
        <v>-1.4988602846036705</v>
      </c>
      <c r="M1054" s="39">
        <f t="shared" ref="M1054:M1057" si="298">LN(J1054)</f>
        <v>2.1742141679372291</v>
      </c>
      <c r="N1054" s="10"/>
      <c r="O1054" s="40">
        <v>4.2917783289145375E-3</v>
      </c>
      <c r="P1054" s="40">
        <v>9.3245067254497487E-3</v>
      </c>
      <c r="Q1054" s="9"/>
      <c r="R1054" s="56"/>
      <c r="S1054" s="56"/>
      <c r="U1054" s="9"/>
      <c r="W1054" s="43"/>
      <c r="Z1054" s="43"/>
      <c r="AC1054" s="43"/>
    </row>
    <row r="1055" spans="1:60" s="11" customFormat="1">
      <c r="A1055" s="26">
        <v>150</v>
      </c>
      <c r="B1055" s="26"/>
      <c r="C1055" s="7" t="s">
        <v>3</v>
      </c>
      <c r="D1055" s="32">
        <v>3.4042102000000001</v>
      </c>
      <c r="E1055" s="32">
        <v>29.902673</v>
      </c>
      <c r="F1055" s="32">
        <v>17.792712999999999</v>
      </c>
      <c r="G1055" s="32">
        <v>3.9719989999999998</v>
      </c>
      <c r="H1055" s="32"/>
      <c r="I1055" s="32">
        <v>0.2232374</v>
      </c>
      <c r="J1055" s="32">
        <v>8.7840264999999995</v>
      </c>
      <c r="K1055" s="38"/>
      <c r="L1055" s="39">
        <f t="shared" si="297"/>
        <v>-1.4995194997880321</v>
      </c>
      <c r="M1055" s="39">
        <f t="shared" si="298"/>
        <v>2.1729349016114403</v>
      </c>
      <c r="N1055" s="10"/>
      <c r="O1055" s="47">
        <f>ABS(O1054/O1053)</f>
        <v>8.4807755433698329E-3</v>
      </c>
      <c r="P1055" s="47">
        <f>ABS(P1054/P1053)</f>
        <v>3.5875283913114914E-3</v>
      </c>
      <c r="Q1055" s="9"/>
      <c r="R1055" s="56"/>
      <c r="S1055" s="56"/>
      <c r="U1055" s="9"/>
      <c r="W1055" s="48"/>
      <c r="X1055" s="48"/>
      <c r="Z1055" s="48"/>
      <c r="AA1055" s="48"/>
      <c r="AC1055" s="48"/>
      <c r="AD1055" s="48"/>
      <c r="AK1055" s="48"/>
      <c r="AL1055" s="48"/>
      <c r="AP1055" s="49"/>
      <c r="AY1055" s="43"/>
      <c r="AZ1055" s="43"/>
    </row>
    <row r="1056" spans="1:60" s="11" customFormat="1">
      <c r="A1056" s="26">
        <v>150</v>
      </c>
      <c r="B1056" s="26"/>
      <c r="C1056" s="7" t="s">
        <v>4</v>
      </c>
      <c r="D1056" s="32">
        <v>3.0539105000000002</v>
      </c>
      <c r="E1056" s="32">
        <v>26.785592000000001</v>
      </c>
      <c r="F1056" s="32">
        <v>16.143716000000001</v>
      </c>
      <c r="G1056" s="32">
        <v>3.6011126</v>
      </c>
      <c r="H1056" s="32"/>
      <c r="I1056" s="32">
        <v>0.22306585000000001</v>
      </c>
      <c r="J1056" s="32">
        <v>8.7709123000000009</v>
      </c>
      <c r="K1056" s="38"/>
      <c r="L1056" s="39">
        <f t="shared" si="297"/>
        <v>-1.5002882596321456</v>
      </c>
      <c r="M1056" s="39">
        <f t="shared" si="298"/>
        <v>2.1714408260593765</v>
      </c>
      <c r="N1056" s="10"/>
      <c r="O1056" s="50"/>
      <c r="P1056" s="50"/>
      <c r="Q1056" s="9"/>
      <c r="R1056" s="56"/>
      <c r="S1056" s="56"/>
      <c r="U1056" s="9"/>
      <c r="W1056" s="51"/>
      <c r="X1056" s="51"/>
      <c r="Z1056" s="51"/>
      <c r="AA1056" s="51"/>
      <c r="AC1056" s="51"/>
      <c r="AD1056" s="51"/>
      <c r="AI1056" s="52"/>
      <c r="AJ1056" s="52"/>
      <c r="AK1056" s="53"/>
      <c r="AL1056" s="53"/>
      <c r="AM1056" s="53"/>
      <c r="AN1056" s="53"/>
      <c r="AO1056" s="53"/>
    </row>
    <row r="1057" spans="1:60" s="11" customFormat="1">
      <c r="A1057" s="26">
        <v>150</v>
      </c>
      <c r="B1057" s="26"/>
      <c r="C1057" s="7" t="s">
        <v>5</v>
      </c>
      <c r="D1057" s="32">
        <v>2.6168372</v>
      </c>
      <c r="E1057" s="32">
        <v>22.91216</v>
      </c>
      <c r="F1057" s="32">
        <v>13.977112999999999</v>
      </c>
      <c r="G1057" s="32">
        <v>3.1151958999999998</v>
      </c>
      <c r="H1057" s="32"/>
      <c r="I1057" s="32">
        <v>0.22287833000000001</v>
      </c>
      <c r="J1057" s="32">
        <v>8.7556664000000008</v>
      </c>
      <c r="K1057" s="54"/>
      <c r="L1057" s="39">
        <f t="shared" si="297"/>
        <v>-1.5011292617999619</v>
      </c>
      <c r="M1057" s="39">
        <f t="shared" si="298"/>
        <v>2.1697010793459555</v>
      </c>
      <c r="N1057" s="10"/>
      <c r="Q1057" s="9"/>
      <c r="R1057" s="56"/>
      <c r="S1057" s="56"/>
      <c r="U1057" s="9"/>
      <c r="W1057" s="51"/>
      <c r="X1057" s="51"/>
      <c r="Z1057" s="51"/>
      <c r="AA1057" s="51"/>
      <c r="AC1057" s="51"/>
      <c r="AD1057" s="51"/>
      <c r="AI1057" s="52"/>
      <c r="AJ1057" s="52"/>
      <c r="AK1057" s="53"/>
      <c r="AL1057" s="53"/>
      <c r="AM1057" s="53"/>
      <c r="AN1057" s="53"/>
      <c r="AO1057" s="53"/>
      <c r="AP1057" s="51"/>
      <c r="AQ1057" s="51"/>
      <c r="AR1057" s="51"/>
      <c r="AS1057" s="51"/>
      <c r="AT1057" s="51"/>
      <c r="AU1057" s="51"/>
      <c r="AV1057" s="51"/>
      <c r="AW1057" s="51"/>
      <c r="AX1057" s="51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51"/>
    </row>
    <row r="1058" spans="1:60" s="11" customFormat="1">
      <c r="A1058" s="6"/>
      <c r="B1058" s="6"/>
      <c r="C1058" s="7"/>
      <c r="D1058" s="32"/>
      <c r="E1058" s="32"/>
      <c r="F1058" s="32"/>
      <c r="G1058" s="32"/>
      <c r="H1058" s="32"/>
      <c r="I1058" s="32"/>
      <c r="J1058" s="32"/>
      <c r="K1058" s="9"/>
      <c r="L1058" s="9"/>
      <c r="M1058" s="9"/>
      <c r="N1058" s="9"/>
      <c r="O1058" s="9"/>
      <c r="P1058" s="9"/>
      <c r="Q1058" s="9"/>
      <c r="R1058" s="56"/>
      <c r="S1058" s="56"/>
      <c r="U1058" s="9"/>
    </row>
    <row r="1059" spans="1:60" s="11" customFormat="1">
      <c r="A1059" s="26">
        <v>151</v>
      </c>
      <c r="B1059" s="31">
        <v>43804</v>
      </c>
      <c r="C1059" s="26" t="s">
        <v>0</v>
      </c>
      <c r="D1059" s="32">
        <v>9.0883260000000003E-4</v>
      </c>
      <c r="E1059" s="32">
        <v>7.9977268800000001E-3</v>
      </c>
      <c r="F1059" s="32">
        <v>9.2898340000000001E-4</v>
      </c>
      <c r="G1059" s="32">
        <v>2.2277327000000001E-4</v>
      </c>
      <c r="H1059" s="32"/>
      <c r="I1059" s="66"/>
      <c r="J1059" s="66"/>
      <c r="K1059" s="9"/>
      <c r="L1059" s="9"/>
      <c r="M1059" s="9"/>
      <c r="N1059" s="10"/>
      <c r="O1059" s="9"/>
      <c r="P1059" s="9"/>
      <c r="Q1059" s="9"/>
      <c r="R1059" s="64"/>
      <c r="S1059" s="65"/>
      <c r="U1059" s="9"/>
    </row>
    <row r="1060" spans="1:60" s="11" customFormat="1">
      <c r="A1060" s="26">
        <v>151</v>
      </c>
      <c r="B1060" s="26"/>
      <c r="C1060" s="7" t="s">
        <v>1</v>
      </c>
      <c r="D1060" s="32">
        <v>5.1998061</v>
      </c>
      <c r="E1060" s="32">
        <v>45.780023999999997</v>
      </c>
      <c r="F1060" s="32">
        <v>44.058729999999997</v>
      </c>
      <c r="G1060" s="32">
        <v>9.8473082999999999</v>
      </c>
      <c r="H1060" s="32"/>
      <c r="I1060" s="66">
        <v>0.22350422</v>
      </c>
      <c r="J1060" s="32">
        <v>8.8041841000000005</v>
      </c>
      <c r="K1060" s="38"/>
      <c r="L1060" s="39">
        <f>LN(I1060)</f>
        <v>-1.4983249836749981</v>
      </c>
      <c r="M1060" s="39">
        <f>LN(J1060)</f>
        <v>2.1752270743951527</v>
      </c>
      <c r="N1060" s="10"/>
      <c r="O1060" s="40">
        <f t="array" ref="O1060:P1061">LINEST(L1060:L1064,M1060:M1064,TRUE,TRUE)</f>
        <v>0.50617462251502543</v>
      </c>
      <c r="P1060" s="40">
        <v>-2.5993787840703524</v>
      </c>
      <c r="Q1060" s="9"/>
      <c r="R1060" s="41">
        <f>EXP(P1060)*$R$4^O1060</f>
        <v>0.21796680789594136</v>
      </c>
      <c r="S1060" s="41">
        <f>R1060*SQRT(P1061^2+(LN($R$4))^2*O1061^2+(O1060/$R$4)^2*$S$4^2-2*LN($R$4)*AVERAGE(M1060:M1064)*O1061^2)</f>
        <v>3.162553990527039E-5</v>
      </c>
      <c r="U1060" s="9"/>
      <c r="AL1060" s="42"/>
      <c r="AM1060" s="43"/>
      <c r="AN1060" s="43"/>
      <c r="AO1060" s="43"/>
      <c r="AQ1060" s="44"/>
      <c r="AR1060" s="45"/>
      <c r="AS1060" s="45"/>
      <c r="AT1060" s="45"/>
      <c r="AU1060" s="45"/>
      <c r="AV1060" s="45"/>
      <c r="AW1060" s="45"/>
      <c r="AX1060" s="45"/>
      <c r="AY1060" s="45"/>
      <c r="AZ1060" s="45"/>
    </row>
    <row r="1061" spans="1:60" s="11" customFormat="1">
      <c r="A1061" s="26">
        <v>151</v>
      </c>
      <c r="B1061" s="26"/>
      <c r="C1061" s="7" t="s">
        <v>2</v>
      </c>
      <c r="D1061" s="32">
        <v>5.0287734000000004</v>
      </c>
      <c r="E1061" s="32">
        <v>44.262222999999999</v>
      </c>
      <c r="F1061" s="32">
        <v>43.118285999999998</v>
      </c>
      <c r="G1061" s="32">
        <v>9.6356757000000002</v>
      </c>
      <c r="H1061" s="32"/>
      <c r="I1061" s="66">
        <v>0.22347077000000001</v>
      </c>
      <c r="J1061" s="32">
        <v>8.8017949000000009</v>
      </c>
      <c r="K1061" s="38"/>
      <c r="L1061" s="39">
        <f t="shared" ref="L1061:L1064" si="299">LN(I1061)</f>
        <v>-1.4984746564791183</v>
      </c>
      <c r="M1061" s="39">
        <f t="shared" ref="M1061:M1064" si="300">LN(J1061)</f>
        <v>2.1749556665950336</v>
      </c>
      <c r="N1061" s="10"/>
      <c r="O1061" s="40">
        <v>2.2251587373022953E-3</v>
      </c>
      <c r="P1061" s="40">
        <v>4.8367697060141259E-3</v>
      </c>
      <c r="Q1061" s="9"/>
      <c r="R1061" s="56"/>
      <c r="S1061" s="56"/>
      <c r="U1061" s="9"/>
      <c r="W1061" s="43"/>
      <c r="Z1061" s="43"/>
      <c r="AC1061" s="43"/>
    </row>
    <row r="1062" spans="1:60" s="11" customFormat="1">
      <c r="A1062" s="26">
        <v>151</v>
      </c>
      <c r="B1062" s="26"/>
      <c r="C1062" s="7" t="s">
        <v>3</v>
      </c>
      <c r="D1062" s="32">
        <v>4.7004957999999997</v>
      </c>
      <c r="E1062" s="32">
        <v>41.335196000000003</v>
      </c>
      <c r="F1062" s="32">
        <v>40.826844999999999</v>
      </c>
      <c r="G1062" s="32">
        <v>9.1193717000000003</v>
      </c>
      <c r="H1062" s="32"/>
      <c r="I1062" s="66">
        <v>0.22336701</v>
      </c>
      <c r="J1062" s="32">
        <v>8.7937934000000002</v>
      </c>
      <c r="K1062" s="38"/>
      <c r="L1062" s="39">
        <f t="shared" si="299"/>
        <v>-1.4989390755882857</v>
      </c>
      <c r="M1062" s="39">
        <f t="shared" si="300"/>
        <v>2.1740461771917667</v>
      </c>
      <c r="N1062" s="10"/>
      <c r="O1062" s="47">
        <f>ABS(O1061/O1060)</f>
        <v>4.3960298251345918E-3</v>
      </c>
      <c r="P1062" s="47">
        <f>ABS(P1061/P1060)</f>
        <v>1.8607406260507582E-3</v>
      </c>
      <c r="Q1062" s="9"/>
      <c r="R1062" s="56"/>
      <c r="S1062" s="56"/>
      <c r="U1062" s="9"/>
      <c r="W1062" s="48"/>
      <c r="X1062" s="48"/>
      <c r="Z1062" s="48"/>
      <c r="AA1062" s="48"/>
      <c r="AC1062" s="48"/>
      <c r="AD1062" s="48"/>
      <c r="AK1062" s="48"/>
      <c r="AL1062" s="48"/>
      <c r="AP1062" s="49"/>
      <c r="AY1062" s="43"/>
      <c r="AZ1062" s="43"/>
    </row>
    <row r="1063" spans="1:60" s="11" customFormat="1">
      <c r="A1063" s="26">
        <v>151</v>
      </c>
      <c r="B1063" s="26"/>
      <c r="C1063" s="7" t="s">
        <v>4</v>
      </c>
      <c r="D1063" s="32">
        <v>4.2580907999999997</v>
      </c>
      <c r="E1063" s="32">
        <v>37.403776000000001</v>
      </c>
      <c r="F1063" s="32">
        <v>37.321852</v>
      </c>
      <c r="G1063" s="32">
        <v>8.3318937999999996</v>
      </c>
      <c r="H1063" s="32"/>
      <c r="I1063" s="66">
        <v>0.22324437999999999</v>
      </c>
      <c r="J1063" s="32">
        <v>8.7841663000000008</v>
      </c>
      <c r="K1063" s="38"/>
      <c r="L1063" s="39">
        <f t="shared" si="299"/>
        <v>-1.4994882331146169</v>
      </c>
      <c r="M1063" s="39">
        <f t="shared" si="300"/>
        <v>2.1729508167373264</v>
      </c>
      <c r="N1063" s="10"/>
      <c r="O1063" s="50"/>
      <c r="P1063" s="50"/>
      <c r="Q1063" s="9"/>
      <c r="R1063" s="56"/>
      <c r="S1063" s="56"/>
      <c r="U1063" s="9"/>
      <c r="W1063" s="51"/>
      <c r="X1063" s="51"/>
      <c r="Z1063" s="51"/>
      <c r="AA1063" s="51"/>
      <c r="AC1063" s="51"/>
      <c r="AD1063" s="51"/>
      <c r="AI1063" s="52"/>
      <c r="AJ1063" s="52"/>
      <c r="AK1063" s="53"/>
      <c r="AL1063" s="53"/>
      <c r="AM1063" s="53"/>
      <c r="AN1063" s="53"/>
      <c r="AO1063" s="53"/>
    </row>
    <row r="1064" spans="1:60" s="11" customFormat="1">
      <c r="A1064" s="26">
        <v>151</v>
      </c>
      <c r="B1064" s="26"/>
      <c r="C1064" s="7" t="s">
        <v>5</v>
      </c>
      <c r="D1064" s="32">
        <v>3.7526514</v>
      </c>
      <c r="E1064" s="32">
        <v>32.905862999999997</v>
      </c>
      <c r="F1064" s="32">
        <v>33.267837999999998</v>
      </c>
      <c r="G1064" s="32">
        <v>7.4202756000000001</v>
      </c>
      <c r="H1064" s="32"/>
      <c r="I1064" s="66">
        <v>0.22304647</v>
      </c>
      <c r="J1064" s="32">
        <v>8.7686931999999995</v>
      </c>
      <c r="K1064" s="54"/>
      <c r="L1064" s="39">
        <f t="shared" si="299"/>
        <v>-1.5003751435810677</v>
      </c>
      <c r="M1064" s="39">
        <f t="shared" si="300"/>
        <v>2.1711877872995435</v>
      </c>
      <c r="N1064" s="10"/>
      <c r="Q1064" s="9"/>
      <c r="R1064" s="56"/>
      <c r="S1064" s="56"/>
      <c r="U1064" s="9"/>
      <c r="W1064" s="51"/>
      <c r="X1064" s="51"/>
      <c r="Z1064" s="51"/>
      <c r="AA1064" s="51"/>
      <c r="AC1064" s="51"/>
      <c r="AD1064" s="51"/>
      <c r="AI1064" s="52"/>
      <c r="AJ1064" s="52"/>
      <c r="AK1064" s="53"/>
      <c r="AL1064" s="53"/>
      <c r="AM1064" s="53"/>
      <c r="AN1064" s="53"/>
      <c r="AO1064" s="53"/>
      <c r="AP1064" s="51"/>
      <c r="AQ1064" s="51"/>
      <c r="AR1064" s="51"/>
      <c r="AS1064" s="51"/>
      <c r="AT1064" s="51"/>
      <c r="AU1064" s="51"/>
      <c r="AV1064" s="51"/>
      <c r="AW1064" s="51"/>
      <c r="AX1064" s="51"/>
      <c r="AY1064" s="51"/>
      <c r="AZ1064" s="51"/>
      <c r="BA1064" s="51"/>
      <c r="BB1064" s="51"/>
      <c r="BC1064" s="51"/>
      <c r="BD1064" s="51"/>
      <c r="BE1064" s="51"/>
      <c r="BF1064" s="51"/>
      <c r="BG1064" s="51"/>
      <c r="BH1064" s="51"/>
    </row>
    <row r="1065" spans="1:60" s="11" customFormat="1">
      <c r="A1065" s="6"/>
      <c r="B1065" s="6"/>
      <c r="C1065" s="7"/>
      <c r="D1065" s="32"/>
      <c r="E1065" s="32"/>
      <c r="F1065" s="32"/>
      <c r="G1065" s="32"/>
      <c r="H1065" s="32"/>
      <c r="I1065" s="32"/>
      <c r="J1065" s="32"/>
      <c r="K1065" s="9"/>
      <c r="L1065" s="9"/>
      <c r="M1065" s="9"/>
      <c r="N1065" s="9"/>
      <c r="O1065" s="9"/>
      <c r="P1065" s="9"/>
      <c r="Q1065" s="9"/>
      <c r="R1065" s="56"/>
      <c r="S1065" s="56"/>
      <c r="U1065" s="9"/>
    </row>
    <row r="1066" spans="1:60" s="11" customFormat="1">
      <c r="A1066" s="26">
        <v>152</v>
      </c>
      <c r="B1066" s="31">
        <v>43804</v>
      </c>
      <c r="C1066" s="26" t="s">
        <v>0</v>
      </c>
      <c r="D1066" s="32">
        <v>9.0883260000000003E-4</v>
      </c>
      <c r="E1066" s="32">
        <v>7.9977268800000001E-3</v>
      </c>
      <c r="F1066" s="32">
        <v>9.2898340000000001E-4</v>
      </c>
      <c r="G1066" s="32">
        <v>2.2277327000000001E-4</v>
      </c>
      <c r="H1066" s="32"/>
      <c r="I1066" s="66"/>
      <c r="J1066" s="66"/>
      <c r="K1066" s="9"/>
      <c r="L1066" s="9"/>
      <c r="M1066" s="9"/>
      <c r="N1066" s="10"/>
      <c r="O1066" s="9"/>
      <c r="P1066" s="9"/>
      <c r="Q1066" s="9"/>
      <c r="R1066" s="64"/>
      <c r="S1066" s="65"/>
      <c r="U1066" s="9"/>
    </row>
    <row r="1067" spans="1:60" s="11" customFormat="1">
      <c r="A1067" s="26">
        <v>152</v>
      </c>
      <c r="B1067" s="26"/>
      <c r="C1067" s="7" t="s">
        <v>1</v>
      </c>
      <c r="D1067" s="32">
        <v>5.0580189000000004</v>
      </c>
      <c r="E1067" s="32">
        <v>44.553497999999998</v>
      </c>
      <c r="F1067" s="32">
        <v>42.752747999999997</v>
      </c>
      <c r="G1067" s="32">
        <v>9.5580642999999998</v>
      </c>
      <c r="H1067" s="32"/>
      <c r="I1067" s="66">
        <v>0.22356609999999999</v>
      </c>
      <c r="J1067" s="32">
        <v>8.8084890999999992</v>
      </c>
      <c r="K1067" s="38"/>
      <c r="L1067" s="39">
        <f>LN(I1067)</f>
        <v>-1.4980481592130426</v>
      </c>
      <c r="M1067" s="39">
        <f>LN(J1067)</f>
        <v>2.1757159269431843</v>
      </c>
      <c r="N1067" s="10"/>
      <c r="O1067" s="40">
        <f t="array" ref="O1067:P1068">LINEST(L1067:L1071,M1067:M1071,TRUE,TRUE)</f>
        <v>0.50926898598596149</v>
      </c>
      <c r="P1067" s="40">
        <v>-2.6060895443045498</v>
      </c>
      <c r="Q1067" s="9"/>
      <c r="R1067" s="41">
        <f>EXP(P1067)*$R$4^O1067</f>
        <v>0.21793779247055367</v>
      </c>
      <c r="S1067" s="41">
        <f>R1067*SQRT(P1068^2+(LN($R$4))^2*O1068^2+(O1067/$R$4)^2*$S$4^2-2*LN($R$4)*AVERAGE(M1067:M1071)*O1068^2)</f>
        <v>5.3866630938512776E-5</v>
      </c>
      <c r="U1067" s="9"/>
      <c r="AL1067" s="42"/>
      <c r="AM1067" s="43"/>
      <c r="AN1067" s="43"/>
      <c r="AO1067" s="43"/>
      <c r="AQ1067" s="44"/>
      <c r="AR1067" s="45"/>
      <c r="AS1067" s="45"/>
      <c r="AT1067" s="45"/>
      <c r="AU1067" s="45"/>
      <c r="AV1067" s="45"/>
      <c r="AW1067" s="45"/>
      <c r="AX1067" s="45"/>
      <c r="AY1067" s="45"/>
      <c r="AZ1067" s="45"/>
    </row>
    <row r="1068" spans="1:60" s="11" customFormat="1">
      <c r="A1068" s="26">
        <v>152</v>
      </c>
      <c r="B1068" s="26"/>
      <c r="C1068" s="7" t="s">
        <v>2</v>
      </c>
      <c r="D1068" s="32">
        <v>4.9795107999999999</v>
      </c>
      <c r="E1068" s="32">
        <v>43.835152000000001</v>
      </c>
      <c r="F1068" s="32">
        <v>42.761792999999997</v>
      </c>
      <c r="G1068" s="32">
        <v>9.5569649999999999</v>
      </c>
      <c r="H1068" s="32"/>
      <c r="I1068" s="66">
        <v>0.22349310999999999</v>
      </c>
      <c r="J1068" s="32">
        <v>8.8031050000000004</v>
      </c>
      <c r="K1068" s="38"/>
      <c r="L1068" s="39">
        <f t="shared" ref="L1068:L1071" si="301">LN(I1068)</f>
        <v>-1.4983746931441904</v>
      </c>
      <c r="M1068" s="39">
        <f t="shared" ref="M1068:M1071" si="302">LN(J1068)</f>
        <v>2.1751045001595366</v>
      </c>
      <c r="N1068" s="10"/>
      <c r="O1068" s="40">
        <v>4.7065415053155054E-3</v>
      </c>
      <c r="P1068" s="40">
        <v>1.0231045539961292E-2</v>
      </c>
      <c r="Q1068" s="9"/>
      <c r="R1068" s="56"/>
      <c r="S1068" s="56"/>
      <c r="U1068" s="9"/>
      <c r="W1068" s="43"/>
      <c r="Z1068" s="43"/>
      <c r="AC1068" s="43"/>
    </row>
    <row r="1069" spans="1:60" s="11" customFormat="1">
      <c r="A1069" s="26">
        <v>152</v>
      </c>
      <c r="B1069" s="26"/>
      <c r="C1069" s="7" t="s">
        <v>3</v>
      </c>
      <c r="D1069" s="32">
        <v>4.6878425999999997</v>
      </c>
      <c r="E1069" s="32">
        <v>41.235232000000003</v>
      </c>
      <c r="F1069" s="32">
        <v>40.652470999999998</v>
      </c>
      <c r="G1069" s="32">
        <v>9.0817250999999999</v>
      </c>
      <c r="H1069" s="32"/>
      <c r="I1069" s="66">
        <v>0.22339907000000001</v>
      </c>
      <c r="J1069" s="32">
        <v>8.7962056999999998</v>
      </c>
      <c r="K1069" s="38"/>
      <c r="L1069" s="39">
        <f t="shared" si="301"/>
        <v>-1.4987955552921386</v>
      </c>
      <c r="M1069" s="39">
        <f t="shared" si="302"/>
        <v>2.1743204580489071</v>
      </c>
      <c r="N1069" s="10"/>
      <c r="O1069" s="47">
        <f>ABS(O1068/O1067)</f>
        <v>9.2417595314654519E-3</v>
      </c>
      <c r="P1069" s="47">
        <f>ABS(P1068/P1067)</f>
        <v>3.9258227186861712E-3</v>
      </c>
      <c r="Q1069" s="9"/>
      <c r="R1069" s="56"/>
      <c r="S1069" s="56"/>
      <c r="U1069" s="9"/>
      <c r="W1069" s="48"/>
      <c r="X1069" s="48"/>
      <c r="Z1069" s="48"/>
      <c r="AA1069" s="48"/>
      <c r="AC1069" s="48"/>
      <c r="AD1069" s="48"/>
      <c r="AK1069" s="48"/>
      <c r="AL1069" s="48"/>
      <c r="AP1069" s="49"/>
      <c r="AY1069" s="43"/>
      <c r="AZ1069" s="43"/>
    </row>
    <row r="1070" spans="1:60" s="11" customFormat="1">
      <c r="A1070" s="26">
        <v>152</v>
      </c>
      <c r="B1070" s="26"/>
      <c r="C1070" s="7" t="s">
        <v>4</v>
      </c>
      <c r="D1070" s="32">
        <v>4.2449770999999998</v>
      </c>
      <c r="E1070" s="32">
        <v>37.282800999999999</v>
      </c>
      <c r="F1070" s="32">
        <v>37.247377</v>
      </c>
      <c r="G1070" s="32">
        <v>8.3146456000000004</v>
      </c>
      <c r="H1070" s="32"/>
      <c r="I1070" s="66">
        <v>0.2232277</v>
      </c>
      <c r="J1070" s="32">
        <v>8.7828026999999995</v>
      </c>
      <c r="K1070" s="38"/>
      <c r="L1070" s="39">
        <f t="shared" si="301"/>
        <v>-1.499562952232586</v>
      </c>
      <c r="M1070" s="39">
        <f t="shared" si="302"/>
        <v>2.1727955708320437</v>
      </c>
      <c r="N1070" s="10"/>
      <c r="O1070" s="50"/>
      <c r="P1070" s="50"/>
      <c r="Q1070" s="9"/>
      <c r="R1070" s="56"/>
      <c r="S1070" s="56"/>
      <c r="U1070" s="9"/>
      <c r="W1070" s="51"/>
      <c r="X1070" s="51"/>
      <c r="Z1070" s="51"/>
      <c r="AA1070" s="51"/>
      <c r="AC1070" s="51"/>
      <c r="AD1070" s="51"/>
      <c r="AI1070" s="52"/>
      <c r="AJ1070" s="52"/>
      <c r="AK1070" s="53"/>
      <c r="AL1070" s="53"/>
      <c r="AM1070" s="53"/>
      <c r="AN1070" s="53"/>
      <c r="AO1070" s="53"/>
    </row>
    <row r="1071" spans="1:60" s="11" customFormat="1">
      <c r="A1071" s="26">
        <v>152</v>
      </c>
      <c r="B1071" s="26"/>
      <c r="C1071" s="7" t="s">
        <v>5</v>
      </c>
      <c r="D1071" s="32">
        <v>3.7187540000000001</v>
      </c>
      <c r="E1071" s="32">
        <v>32.603279000000001</v>
      </c>
      <c r="F1071" s="32">
        <v>32.980803999999999</v>
      </c>
      <c r="G1071" s="32">
        <v>7.3557611999999999</v>
      </c>
      <c r="H1071" s="32"/>
      <c r="I1071" s="66">
        <v>0.22303155</v>
      </c>
      <c r="J1071" s="32">
        <v>8.7672545999999993</v>
      </c>
      <c r="K1071" s="54"/>
      <c r="L1071" s="39">
        <f t="shared" si="301"/>
        <v>-1.5004420377087164</v>
      </c>
      <c r="M1071" s="39">
        <f t="shared" si="302"/>
        <v>2.1710237129056602</v>
      </c>
      <c r="N1071" s="10"/>
      <c r="Q1071" s="9"/>
      <c r="R1071" s="56"/>
      <c r="S1071" s="56"/>
      <c r="U1071" s="9"/>
      <c r="W1071" s="51"/>
      <c r="X1071" s="51"/>
      <c r="Z1071" s="51"/>
      <c r="AA1071" s="51"/>
      <c r="AC1071" s="51"/>
      <c r="AD1071" s="51"/>
      <c r="AI1071" s="52"/>
      <c r="AJ1071" s="52"/>
      <c r="AK1071" s="53"/>
      <c r="AL1071" s="53"/>
      <c r="AM1071" s="53"/>
      <c r="AN1071" s="53"/>
      <c r="AO1071" s="53"/>
      <c r="AP1071" s="51"/>
      <c r="AQ1071" s="51"/>
      <c r="AR1071" s="51"/>
      <c r="AS1071" s="51"/>
      <c r="AT1071" s="51"/>
      <c r="AU1071" s="51"/>
      <c r="AV1071" s="51"/>
      <c r="AW1071" s="51"/>
      <c r="AX1071" s="51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51"/>
    </row>
    <row r="1072" spans="1:60" s="11" customFormat="1">
      <c r="A1072" s="6"/>
      <c r="B1072" s="6"/>
      <c r="C1072" s="7"/>
      <c r="D1072" s="32"/>
      <c r="E1072" s="32"/>
      <c r="F1072" s="32"/>
      <c r="G1072" s="32"/>
      <c r="H1072" s="32"/>
      <c r="I1072" s="32"/>
      <c r="J1072" s="32"/>
      <c r="K1072" s="9"/>
      <c r="L1072" s="9"/>
      <c r="M1072" s="9"/>
      <c r="N1072" s="9"/>
      <c r="O1072" s="9"/>
      <c r="P1072" s="9"/>
      <c r="Q1072" s="9"/>
      <c r="R1072" s="56"/>
      <c r="S1072" s="56"/>
      <c r="U1072" s="9"/>
    </row>
    <row r="1073" spans="1:60" s="11" customFormat="1">
      <c r="A1073" s="26">
        <v>153</v>
      </c>
      <c r="B1073" s="31">
        <v>43804</v>
      </c>
      <c r="C1073" s="26" t="s">
        <v>0</v>
      </c>
      <c r="D1073" s="32">
        <v>9.0883260000000003E-4</v>
      </c>
      <c r="E1073" s="32">
        <v>7.9977268800000001E-3</v>
      </c>
      <c r="F1073" s="32">
        <v>9.2898340000000001E-4</v>
      </c>
      <c r="G1073" s="32">
        <v>2.2277327000000001E-4</v>
      </c>
      <c r="H1073" s="32"/>
      <c r="I1073" s="66"/>
      <c r="J1073" s="66"/>
      <c r="K1073" s="9"/>
      <c r="L1073" s="9"/>
      <c r="M1073" s="9"/>
      <c r="N1073" s="10"/>
      <c r="O1073" s="9"/>
      <c r="P1073" s="9"/>
      <c r="Q1073" s="9"/>
      <c r="R1073" s="64"/>
      <c r="S1073" s="65"/>
      <c r="U1073" s="9"/>
    </row>
    <row r="1074" spans="1:60" s="11" customFormat="1">
      <c r="A1074" s="26">
        <v>153</v>
      </c>
      <c r="B1074" s="26"/>
      <c r="C1074" s="7" t="s">
        <v>1</v>
      </c>
      <c r="D1074" s="32">
        <v>5.0450037999999999</v>
      </c>
      <c r="E1074" s="32">
        <v>44.441070000000003</v>
      </c>
      <c r="F1074" s="32">
        <v>42.593910999999999</v>
      </c>
      <c r="G1074" s="32">
        <v>9.5229710999999995</v>
      </c>
      <c r="H1074" s="32"/>
      <c r="I1074" s="32">
        <v>0.22357589999999999</v>
      </c>
      <c r="J1074" s="32">
        <v>8.8089283999999992</v>
      </c>
      <c r="K1074" s="38"/>
      <c r="L1074" s="39">
        <f>LN(I1074)</f>
        <v>-1.498004325263194</v>
      </c>
      <c r="M1074" s="39">
        <f>LN(J1074)</f>
        <v>2.1757657980437686</v>
      </c>
      <c r="N1074" s="10"/>
      <c r="O1074" s="40">
        <f t="array" ref="O1074:P1075">LINEST(L1074:L1078,M1074:M1078,TRUE,TRUE)</f>
        <v>0.51499603874522948</v>
      </c>
      <c r="P1074" s="40">
        <v>-2.6185392478087772</v>
      </c>
      <c r="Q1074" s="9"/>
      <c r="R1074" s="41">
        <f>EXP(P1074)*$R$4^O1074</f>
        <v>0.21787769125576417</v>
      </c>
      <c r="S1074" s="41">
        <f>R1074*SQRT(P1075^2+(LN($R$4))^2*O1075^2+(O1074/$R$4)^2*$S$4^2-2*LN($R$4)*AVERAGE(M1074:M1078)*O1075^2)</f>
        <v>6.4799975706416189E-5</v>
      </c>
      <c r="U1074" s="9"/>
      <c r="AL1074" s="42"/>
      <c r="AM1074" s="43"/>
      <c r="AN1074" s="43"/>
      <c r="AO1074" s="43"/>
      <c r="AQ1074" s="44"/>
      <c r="AR1074" s="45"/>
      <c r="AS1074" s="45"/>
      <c r="AT1074" s="45"/>
      <c r="AU1074" s="45"/>
      <c r="AV1074" s="45"/>
      <c r="AW1074" s="45"/>
      <c r="AX1074" s="45"/>
      <c r="AY1074" s="45"/>
      <c r="AZ1074" s="45"/>
    </row>
    <row r="1075" spans="1:60" s="11" customFormat="1">
      <c r="A1075" s="26">
        <v>153</v>
      </c>
      <c r="B1075" s="26"/>
      <c r="C1075" s="7" t="s">
        <v>2</v>
      </c>
      <c r="D1075" s="32">
        <v>4.9684172000000002</v>
      </c>
      <c r="E1075" s="32">
        <v>43.735771</v>
      </c>
      <c r="F1075" s="32">
        <v>42.644647999999997</v>
      </c>
      <c r="G1075" s="32">
        <v>9.5305829000000006</v>
      </c>
      <c r="H1075" s="32"/>
      <c r="I1075" s="32">
        <v>0.22348837999999999</v>
      </c>
      <c r="J1075" s="32">
        <v>8.8027578999999996</v>
      </c>
      <c r="K1075" s="38"/>
      <c r="L1075" s="39">
        <f t="shared" ref="L1075:L1078" si="303">LN(I1075)</f>
        <v>-1.4983958573315492</v>
      </c>
      <c r="M1075" s="39">
        <f t="shared" ref="M1075:M1078" si="304">LN(J1075)</f>
        <v>2.1750650701126237</v>
      </c>
      <c r="N1075" s="10"/>
      <c r="O1075" s="40">
        <v>5.8260028658094808E-3</v>
      </c>
      <c r="P1075" s="40">
        <v>1.2664198948851277E-2</v>
      </c>
      <c r="Q1075" s="9"/>
      <c r="R1075" s="56"/>
      <c r="S1075" s="56"/>
      <c r="U1075" s="9"/>
      <c r="W1075" s="43"/>
      <c r="Z1075" s="43"/>
      <c r="AC1075" s="43"/>
    </row>
    <row r="1076" spans="1:60" s="11" customFormat="1">
      <c r="A1076" s="26">
        <v>153</v>
      </c>
      <c r="B1076" s="26"/>
      <c r="C1076" s="7" t="s">
        <v>3</v>
      </c>
      <c r="D1076" s="32">
        <v>4.6696609999999996</v>
      </c>
      <c r="E1076" s="32">
        <v>41.065759</v>
      </c>
      <c r="F1076" s="32">
        <v>40.539211999999999</v>
      </c>
      <c r="G1076" s="32">
        <v>9.0553232000000001</v>
      </c>
      <c r="H1076" s="32"/>
      <c r="I1076" s="32">
        <v>0.22337198</v>
      </c>
      <c r="J1076" s="32">
        <v>8.7941629999999993</v>
      </c>
      <c r="K1076" s="38"/>
      <c r="L1076" s="39">
        <f t="shared" si="303"/>
        <v>-1.4989168254596359</v>
      </c>
      <c r="M1076" s="39">
        <f t="shared" si="304"/>
        <v>2.174088205951862</v>
      </c>
      <c r="N1076" s="10"/>
      <c r="O1076" s="47">
        <f>ABS(O1075/O1074)</f>
        <v>1.1312713938546675E-2</v>
      </c>
      <c r="P1076" s="47">
        <f>ABS(P1075/P1074)</f>
        <v>4.8363601803749247E-3</v>
      </c>
      <c r="Q1076" s="9"/>
      <c r="R1076" s="56"/>
      <c r="S1076" s="56"/>
      <c r="U1076" s="9"/>
      <c r="W1076" s="48"/>
      <c r="X1076" s="48"/>
      <c r="Z1076" s="48"/>
      <c r="AA1076" s="48"/>
      <c r="AC1076" s="48"/>
      <c r="AD1076" s="48"/>
      <c r="AK1076" s="48"/>
      <c r="AL1076" s="48"/>
      <c r="AP1076" s="49"/>
      <c r="AY1076" s="43"/>
      <c r="AZ1076" s="43"/>
    </row>
    <row r="1077" spans="1:60" s="11" customFormat="1">
      <c r="A1077" s="26">
        <v>153</v>
      </c>
      <c r="B1077" s="26"/>
      <c r="C1077" s="7" t="s">
        <v>4</v>
      </c>
      <c r="D1077" s="32">
        <v>4.2048141000000001</v>
      </c>
      <c r="E1077" s="32">
        <v>36.929371000000003</v>
      </c>
      <c r="F1077" s="32">
        <v>36.859839000000001</v>
      </c>
      <c r="G1077" s="32">
        <v>8.2280379000000003</v>
      </c>
      <c r="H1077" s="32"/>
      <c r="I1077" s="32">
        <v>0.22322501</v>
      </c>
      <c r="J1077" s="32">
        <v>8.7826412999999999</v>
      </c>
      <c r="K1077" s="38"/>
      <c r="L1077" s="39">
        <f t="shared" si="303"/>
        <v>-1.4995750027810082</v>
      </c>
      <c r="M1077" s="39">
        <f t="shared" si="304"/>
        <v>2.172777193841402</v>
      </c>
      <c r="N1077" s="10"/>
      <c r="O1077" s="50"/>
      <c r="P1077" s="50"/>
      <c r="Q1077" s="9"/>
      <c r="R1077" s="56"/>
      <c r="S1077" s="56"/>
      <c r="U1077" s="9"/>
      <c r="W1077" s="51"/>
      <c r="X1077" s="51"/>
      <c r="Z1077" s="51"/>
      <c r="AA1077" s="51"/>
      <c r="AC1077" s="51"/>
      <c r="AD1077" s="51"/>
      <c r="AI1077" s="52"/>
      <c r="AJ1077" s="52"/>
      <c r="AK1077" s="53"/>
      <c r="AL1077" s="53"/>
      <c r="AM1077" s="53"/>
      <c r="AN1077" s="53"/>
      <c r="AO1077" s="53"/>
    </row>
    <row r="1078" spans="1:60" s="11" customFormat="1">
      <c r="A1078" s="26">
        <v>153</v>
      </c>
      <c r="B1078" s="26"/>
      <c r="C1078" s="7" t="s">
        <v>5</v>
      </c>
      <c r="D1078" s="32">
        <v>3.6882934000000001</v>
      </c>
      <c r="E1078" s="32">
        <v>32.335008000000002</v>
      </c>
      <c r="F1078" s="32">
        <v>32.692227000000003</v>
      </c>
      <c r="G1078" s="32">
        <v>7.2911524999999999</v>
      </c>
      <c r="H1078" s="32"/>
      <c r="I1078" s="32">
        <v>0.22302401999999999</v>
      </c>
      <c r="J1078" s="32">
        <v>8.7669259000000004</v>
      </c>
      <c r="K1078" s="54"/>
      <c r="L1078" s="39">
        <f t="shared" si="303"/>
        <v>-1.5004758003181631</v>
      </c>
      <c r="M1078" s="39">
        <f t="shared" si="304"/>
        <v>2.1709862204206205</v>
      </c>
      <c r="N1078" s="10"/>
      <c r="Q1078" s="9"/>
      <c r="R1078" s="56"/>
      <c r="S1078" s="56"/>
      <c r="U1078" s="9"/>
      <c r="W1078" s="51"/>
      <c r="X1078" s="51"/>
      <c r="Z1078" s="51"/>
      <c r="AA1078" s="51"/>
      <c r="AC1078" s="51"/>
      <c r="AD1078" s="51"/>
      <c r="AI1078" s="52"/>
      <c r="AJ1078" s="52"/>
      <c r="AK1078" s="53"/>
      <c r="AL1078" s="53"/>
      <c r="AM1078" s="53"/>
      <c r="AN1078" s="53"/>
      <c r="AO1078" s="53"/>
      <c r="AP1078" s="51"/>
      <c r="AQ1078" s="51"/>
      <c r="AR1078" s="51"/>
      <c r="AS1078" s="51"/>
      <c r="AT1078" s="51"/>
      <c r="AU1078" s="51"/>
      <c r="AV1078" s="51"/>
      <c r="AW1078" s="51"/>
      <c r="AX1078" s="51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51"/>
    </row>
    <row r="1079" spans="1:60" s="11" customFormat="1">
      <c r="A1079" s="6"/>
      <c r="B1079" s="6"/>
      <c r="C1079" s="7"/>
      <c r="D1079" s="32"/>
      <c r="E1079" s="32"/>
      <c r="F1079" s="32"/>
      <c r="G1079" s="32"/>
      <c r="H1079" s="32"/>
      <c r="I1079" s="32"/>
      <c r="J1079" s="32"/>
      <c r="K1079" s="9"/>
      <c r="L1079" s="9"/>
      <c r="M1079" s="9"/>
      <c r="N1079" s="9"/>
      <c r="O1079" s="9"/>
      <c r="P1079" s="9"/>
      <c r="Q1079" s="9"/>
      <c r="R1079" s="56"/>
      <c r="S1079" s="56"/>
      <c r="U1079" s="9"/>
    </row>
    <row r="1080" spans="1:60" s="11" customFormat="1">
      <c r="A1080" s="26">
        <v>154</v>
      </c>
      <c r="B1080" s="31">
        <v>43804</v>
      </c>
      <c r="C1080" s="26" t="s">
        <v>0</v>
      </c>
      <c r="D1080" s="32">
        <v>9.0883260000000003E-4</v>
      </c>
      <c r="E1080" s="32">
        <v>7.9977268800000001E-3</v>
      </c>
      <c r="F1080" s="32">
        <v>9.2898340000000001E-4</v>
      </c>
      <c r="G1080" s="32">
        <v>2.2277327000000001E-4</v>
      </c>
      <c r="H1080" s="32"/>
      <c r="I1080" s="66"/>
      <c r="J1080" s="66"/>
      <c r="K1080" s="9"/>
      <c r="L1080" s="9"/>
      <c r="M1080" s="9"/>
      <c r="N1080" s="10"/>
      <c r="O1080" s="9"/>
      <c r="P1080" s="9"/>
      <c r="Q1080" s="9"/>
      <c r="R1080" s="64"/>
      <c r="S1080" s="65"/>
      <c r="U1080" s="9"/>
    </row>
    <row r="1081" spans="1:60" s="11" customFormat="1">
      <c r="A1081" s="26">
        <v>154</v>
      </c>
      <c r="B1081" s="26"/>
      <c r="C1081" s="7" t="s">
        <v>1</v>
      </c>
      <c r="D1081" s="32">
        <v>5.0515422000000001</v>
      </c>
      <c r="E1081" s="32">
        <v>44.491669000000002</v>
      </c>
      <c r="F1081" s="32">
        <v>42.701855000000002</v>
      </c>
      <c r="G1081" s="32">
        <v>9.5462317999999993</v>
      </c>
      <c r="H1081" s="32"/>
      <c r="I1081" s="32">
        <v>0.22355547000000001</v>
      </c>
      <c r="J1081" s="32">
        <v>8.8075433000000007</v>
      </c>
      <c r="K1081" s="38"/>
      <c r="L1081" s="39">
        <f>LN(I1081)</f>
        <v>-1.4980957078025772</v>
      </c>
      <c r="M1081" s="39">
        <f>LN(J1081)</f>
        <v>2.1756085474857181</v>
      </c>
      <c r="N1081" s="10"/>
      <c r="O1081" s="40">
        <f t="array" ref="O1081:P1082">LINEST(L1081:L1085,M1081:M1085,TRUE,TRUE)</f>
        <v>0.51416380511775084</v>
      </c>
      <c r="P1081" s="40">
        <v>-2.6167301278819091</v>
      </c>
      <c r="Q1081" s="9"/>
      <c r="R1081" s="41">
        <f>EXP(P1081)*$R$4^O1081</f>
        <v>0.217886418708962</v>
      </c>
      <c r="S1081" s="41">
        <f>R1081*SQRT(P1082^2+(LN($R$4))^2*O1082^2+(O1081/$R$4)^2*$S$4^2-2*LN($R$4)*AVERAGE(M1081:M1085)*O1082^2)</f>
        <v>4.690638402749748E-5</v>
      </c>
      <c r="U1081" s="9"/>
      <c r="AL1081" s="42"/>
      <c r="AM1081" s="43"/>
      <c r="AN1081" s="43"/>
      <c r="AO1081" s="43"/>
      <c r="AQ1081" s="44"/>
      <c r="AR1081" s="45"/>
      <c r="AS1081" s="45"/>
      <c r="AT1081" s="45"/>
      <c r="AU1081" s="45"/>
      <c r="AV1081" s="45"/>
      <c r="AW1081" s="45"/>
      <c r="AX1081" s="45"/>
      <c r="AY1081" s="45"/>
      <c r="AZ1081" s="45"/>
    </row>
    <row r="1082" spans="1:60" s="11" customFormat="1">
      <c r="A1082" s="26">
        <v>154</v>
      </c>
      <c r="B1082" s="26"/>
      <c r="C1082" s="7" t="s">
        <v>2</v>
      </c>
      <c r="D1082" s="32">
        <v>4.8929131999999997</v>
      </c>
      <c r="E1082" s="32">
        <v>43.071824999999997</v>
      </c>
      <c r="F1082" s="32">
        <v>41.955590000000001</v>
      </c>
      <c r="G1082" s="32">
        <v>9.3766919000000009</v>
      </c>
      <c r="H1082" s="32"/>
      <c r="I1082" s="32">
        <v>0.22349089999999999</v>
      </c>
      <c r="J1082" s="32">
        <v>8.8029008999999991</v>
      </c>
      <c r="K1082" s="38"/>
      <c r="L1082" s="39">
        <f t="shared" ref="L1082:L1085" si="305">LN(I1082)</f>
        <v>-1.4983845816410966</v>
      </c>
      <c r="M1082" s="39">
        <f t="shared" ref="M1082:M1085" si="306">LN(J1082)</f>
        <v>2.1750813148895589</v>
      </c>
      <c r="N1082" s="10"/>
      <c r="O1082" s="40">
        <v>3.9736974666623607E-3</v>
      </c>
      <c r="P1082" s="40">
        <v>8.6374920488414015E-3</v>
      </c>
      <c r="Q1082" s="9"/>
      <c r="R1082" s="56"/>
      <c r="S1082" s="56"/>
      <c r="U1082" s="9"/>
      <c r="W1082" s="43"/>
      <c r="Z1082" s="43"/>
      <c r="AC1082" s="43"/>
    </row>
    <row r="1083" spans="1:60" s="11" customFormat="1">
      <c r="A1083" s="26">
        <v>154</v>
      </c>
      <c r="B1083" s="26"/>
      <c r="C1083" s="7" t="s">
        <v>3</v>
      </c>
      <c r="D1083" s="32">
        <v>4.5896236000000004</v>
      </c>
      <c r="E1083" s="32">
        <v>40.361122999999999</v>
      </c>
      <c r="F1083" s="32">
        <v>39.814399000000002</v>
      </c>
      <c r="G1083" s="32">
        <v>8.8934194000000009</v>
      </c>
      <c r="H1083" s="32"/>
      <c r="I1083" s="32">
        <v>0.22337195000000001</v>
      </c>
      <c r="J1083" s="32">
        <v>8.7939945999999996</v>
      </c>
      <c r="K1083" s="38"/>
      <c r="L1083" s="39">
        <f t="shared" si="305"/>
        <v>-1.4989169597647622</v>
      </c>
      <c r="M1083" s="39">
        <f t="shared" si="306"/>
        <v>2.1740690567033925</v>
      </c>
      <c r="N1083" s="10"/>
      <c r="O1083" s="47">
        <f>ABS(O1082/O1081)</f>
        <v>7.7284659618393932E-3</v>
      </c>
      <c r="P1083" s="47">
        <f>ABS(P1082/P1081)</f>
        <v>3.3008723203079978E-3</v>
      </c>
      <c r="Q1083" s="9"/>
      <c r="R1083" s="56"/>
      <c r="S1083" s="56"/>
      <c r="U1083" s="9"/>
      <c r="W1083" s="48"/>
      <c r="X1083" s="48"/>
      <c r="Z1083" s="48"/>
      <c r="AA1083" s="48"/>
      <c r="AC1083" s="48"/>
      <c r="AD1083" s="48"/>
      <c r="AK1083" s="48"/>
      <c r="AL1083" s="48"/>
      <c r="AP1083" s="49"/>
      <c r="AY1083" s="43"/>
      <c r="AZ1083" s="43"/>
    </row>
    <row r="1084" spans="1:60" s="11" customFormat="1">
      <c r="A1084" s="26">
        <v>154</v>
      </c>
      <c r="B1084" s="26"/>
      <c r="C1084" s="7" t="s">
        <v>4</v>
      </c>
      <c r="D1084" s="32">
        <v>4.1211563</v>
      </c>
      <c r="E1084" s="32">
        <v>36.187477000000001</v>
      </c>
      <c r="F1084" s="32">
        <v>36.163238999999997</v>
      </c>
      <c r="G1084" s="32">
        <v>8.0717060000000007</v>
      </c>
      <c r="H1084" s="32"/>
      <c r="I1084" s="32">
        <v>0.22320192999999999</v>
      </c>
      <c r="J1084" s="32">
        <v>8.7809013</v>
      </c>
      <c r="K1084" s="38"/>
      <c r="L1084" s="39">
        <f t="shared" si="305"/>
        <v>-1.4996784015589608</v>
      </c>
      <c r="M1084" s="39">
        <f t="shared" si="306"/>
        <v>2.1725790561370308</v>
      </c>
      <c r="N1084" s="10"/>
      <c r="O1084" s="50"/>
      <c r="P1084" s="50"/>
      <c r="Q1084" s="9"/>
      <c r="R1084" s="56"/>
      <c r="S1084" s="56"/>
      <c r="U1084" s="9"/>
      <c r="W1084" s="51"/>
      <c r="X1084" s="51"/>
      <c r="Z1084" s="51"/>
      <c r="AA1084" s="51"/>
      <c r="AC1084" s="51"/>
      <c r="AD1084" s="51"/>
      <c r="AI1084" s="52"/>
      <c r="AJ1084" s="52"/>
      <c r="AK1084" s="53"/>
      <c r="AL1084" s="53"/>
      <c r="AM1084" s="53"/>
      <c r="AN1084" s="53"/>
      <c r="AO1084" s="53"/>
    </row>
    <row r="1085" spans="1:60" s="11" customFormat="1">
      <c r="A1085" s="26">
        <v>154</v>
      </c>
      <c r="B1085" s="26"/>
      <c r="C1085" s="7" t="s">
        <v>5</v>
      </c>
      <c r="D1085" s="32">
        <v>3.5851563</v>
      </c>
      <c r="E1085" s="32">
        <v>31.43094</v>
      </c>
      <c r="F1085" s="32">
        <v>31.758763999999999</v>
      </c>
      <c r="G1085" s="32">
        <v>7.0829810000000002</v>
      </c>
      <c r="H1085" s="32"/>
      <c r="I1085" s="32">
        <v>0.22302438999999999</v>
      </c>
      <c r="J1085" s="32">
        <v>8.7669587</v>
      </c>
      <c r="K1085" s="54"/>
      <c r="L1085" s="39">
        <f t="shared" si="305"/>
        <v>-1.5004741413054117</v>
      </c>
      <c r="M1085" s="39">
        <f t="shared" si="306"/>
        <v>2.1709899617478561</v>
      </c>
      <c r="N1085" s="10"/>
      <c r="Q1085" s="9"/>
      <c r="R1085" s="56"/>
      <c r="S1085" s="56"/>
      <c r="U1085" s="9"/>
      <c r="W1085" s="51"/>
      <c r="X1085" s="51"/>
      <c r="Z1085" s="51"/>
      <c r="AA1085" s="51"/>
      <c r="AC1085" s="51"/>
      <c r="AD1085" s="51"/>
      <c r="AI1085" s="52"/>
      <c r="AJ1085" s="52"/>
      <c r="AK1085" s="53"/>
      <c r="AL1085" s="53"/>
      <c r="AM1085" s="53"/>
      <c r="AN1085" s="53"/>
      <c r="AO1085" s="53"/>
      <c r="AP1085" s="51"/>
      <c r="AQ1085" s="51"/>
      <c r="AR1085" s="51"/>
      <c r="AS1085" s="51"/>
      <c r="AT1085" s="51"/>
      <c r="AU1085" s="51"/>
      <c r="AV1085" s="51"/>
      <c r="AW1085" s="51"/>
      <c r="AX1085" s="51"/>
      <c r="AY1085" s="51"/>
      <c r="AZ1085" s="51"/>
      <c r="BA1085" s="51"/>
      <c r="BB1085" s="51"/>
      <c r="BC1085" s="51"/>
      <c r="BD1085" s="51"/>
      <c r="BE1085" s="51"/>
      <c r="BF1085" s="51"/>
      <c r="BG1085" s="51"/>
      <c r="BH1085" s="51"/>
    </row>
    <row r="1086" spans="1:60" s="11" customFormat="1">
      <c r="A1086" s="6"/>
      <c r="B1086" s="6"/>
      <c r="C1086" s="7"/>
      <c r="D1086" s="32"/>
      <c r="E1086" s="32"/>
      <c r="F1086" s="32"/>
      <c r="G1086" s="32"/>
      <c r="H1086" s="32"/>
      <c r="I1086" s="32"/>
      <c r="J1086" s="32"/>
      <c r="K1086" s="9"/>
      <c r="L1086" s="9"/>
      <c r="M1086" s="9"/>
      <c r="N1086" s="9"/>
      <c r="O1086" s="9"/>
      <c r="P1086" s="9"/>
      <c r="Q1086" s="9"/>
      <c r="R1086" s="56"/>
      <c r="S1086" s="56"/>
      <c r="U1086" s="9"/>
    </row>
    <row r="1087" spans="1:60" s="11" customFormat="1">
      <c r="A1087" s="26">
        <v>155</v>
      </c>
      <c r="B1087" s="31">
        <v>43804</v>
      </c>
      <c r="C1087" s="26" t="s">
        <v>0</v>
      </c>
      <c r="D1087" s="32">
        <v>9.0883260000000003E-4</v>
      </c>
      <c r="E1087" s="32">
        <v>7.9977268800000001E-3</v>
      </c>
      <c r="F1087" s="32">
        <v>9.2898340000000001E-4</v>
      </c>
      <c r="G1087" s="32">
        <v>2.2277327000000001E-4</v>
      </c>
      <c r="H1087" s="32"/>
      <c r="I1087" s="66"/>
      <c r="J1087" s="66"/>
      <c r="K1087" s="9"/>
      <c r="L1087" s="9"/>
      <c r="M1087" s="9"/>
      <c r="N1087" s="10"/>
      <c r="O1087" s="9"/>
      <c r="P1087" s="9"/>
      <c r="Q1087" s="9"/>
      <c r="R1087" s="64"/>
      <c r="S1087" s="65"/>
      <c r="U1087" s="9"/>
    </row>
    <row r="1088" spans="1:60" s="11" customFormat="1">
      <c r="A1088" s="26">
        <v>155</v>
      </c>
      <c r="B1088" s="26"/>
      <c r="C1088" s="7" t="s">
        <v>1</v>
      </c>
      <c r="D1088" s="32">
        <v>4.9930484000000002</v>
      </c>
      <c r="E1088" s="32">
        <v>43.980027</v>
      </c>
      <c r="F1088" s="32">
        <v>42.155374000000002</v>
      </c>
      <c r="G1088" s="32">
        <v>9.4245225000000001</v>
      </c>
      <c r="H1088" s="32"/>
      <c r="I1088" s="32">
        <v>0.22356636999999999</v>
      </c>
      <c r="J1088" s="32">
        <v>8.8082522999999995</v>
      </c>
      <c r="K1088" s="38"/>
      <c r="L1088" s="39">
        <f>LN(I1088)</f>
        <v>-1.4980469515172561</v>
      </c>
      <c r="M1088" s="39">
        <f>LN(J1088)</f>
        <v>2.1756890434243044</v>
      </c>
      <c r="N1088" s="10"/>
      <c r="O1088" s="40">
        <f t="array" ref="O1088:P1089">LINEST(L1088:L1092,M1088:M1092,TRUE,TRUE)</f>
        <v>0.51467665219936842</v>
      </c>
      <c r="P1088" s="40">
        <v>-2.6178417077497604</v>
      </c>
      <c r="Q1088" s="9"/>
      <c r="R1088" s="41">
        <f>EXP(P1088)*$R$4^O1088</f>
        <v>0.21788174944377672</v>
      </c>
      <c r="S1088" s="41">
        <f>R1088*SQRT(P1089^2+(LN($R$4))^2*O1089^2+(O1088/$R$4)^2*$S$4^2-2*LN($R$4)*AVERAGE(M1088:M1092)*O1089^2)</f>
        <v>5.2534566971612754E-5</v>
      </c>
      <c r="U1088" s="9"/>
      <c r="AL1088" s="42"/>
      <c r="AM1088" s="43"/>
      <c r="AN1088" s="43"/>
      <c r="AO1088" s="43"/>
      <c r="AQ1088" s="44"/>
      <c r="AR1088" s="45"/>
      <c r="AS1088" s="45"/>
      <c r="AT1088" s="45"/>
      <c r="AU1088" s="45"/>
      <c r="AV1088" s="45"/>
      <c r="AW1088" s="45"/>
      <c r="AX1088" s="45"/>
      <c r="AY1088" s="45"/>
      <c r="AZ1088" s="45"/>
    </row>
    <row r="1089" spans="1:60" s="11" customFormat="1">
      <c r="A1089" s="26">
        <v>155</v>
      </c>
      <c r="B1089" s="26"/>
      <c r="C1089" s="7" t="s">
        <v>2</v>
      </c>
      <c r="D1089" s="32">
        <v>4.8801544000000003</v>
      </c>
      <c r="E1089" s="32">
        <v>42.958807999999998</v>
      </c>
      <c r="F1089" s="32">
        <v>41.839024999999999</v>
      </c>
      <c r="G1089" s="32">
        <v>9.3505842000000001</v>
      </c>
      <c r="H1089" s="32"/>
      <c r="I1089" s="32">
        <v>0.22348956</v>
      </c>
      <c r="J1089" s="32">
        <v>8.8027566999999998</v>
      </c>
      <c r="K1089" s="38"/>
      <c r="L1089" s="39">
        <f t="shared" ref="L1089:L1092" si="307">LN(I1089)</f>
        <v>-1.4983905774289215</v>
      </c>
      <c r="M1089" s="39">
        <f t="shared" ref="M1089:M1092" si="308">LN(J1089)</f>
        <v>2.1750649337917007</v>
      </c>
      <c r="N1089" s="10"/>
      <c r="O1089" s="40">
        <v>4.5688296390905981E-3</v>
      </c>
      <c r="P1089" s="40">
        <v>9.9312253114282635E-3</v>
      </c>
      <c r="Q1089" s="9"/>
      <c r="R1089" s="56"/>
      <c r="S1089" s="56"/>
      <c r="U1089" s="9"/>
      <c r="W1089" s="43"/>
      <c r="Z1089" s="43"/>
      <c r="AC1089" s="43"/>
    </row>
    <row r="1090" spans="1:60" s="11" customFormat="1">
      <c r="A1090" s="26">
        <v>155</v>
      </c>
      <c r="B1090" s="26"/>
      <c r="C1090" s="7" t="s">
        <v>3</v>
      </c>
      <c r="D1090" s="32">
        <v>4.5686114</v>
      </c>
      <c r="E1090" s="32">
        <v>40.176476999999998</v>
      </c>
      <c r="F1090" s="32">
        <v>39.627918000000001</v>
      </c>
      <c r="G1090" s="32">
        <v>8.8517422999999997</v>
      </c>
      <c r="H1090" s="32"/>
      <c r="I1090" s="32">
        <v>0.22337138000000001</v>
      </c>
      <c r="J1090" s="32">
        <v>8.7940228000000005</v>
      </c>
      <c r="K1090" s="38"/>
      <c r="L1090" s="39">
        <f t="shared" si="307"/>
        <v>-1.4989195115655916</v>
      </c>
      <c r="M1090" s="39">
        <f t="shared" si="308"/>
        <v>2.1740722634320826</v>
      </c>
      <c r="N1090" s="10"/>
      <c r="O1090" s="47">
        <f>ABS(O1089/O1088)</f>
        <v>8.8770874287120126E-3</v>
      </c>
      <c r="P1090" s="47">
        <f>ABS(P1089/P1088)</f>
        <v>3.7936691443291766E-3</v>
      </c>
      <c r="Q1090" s="9"/>
      <c r="R1090" s="56"/>
      <c r="S1090" s="56"/>
      <c r="U1090" s="9"/>
      <c r="W1090" s="48"/>
      <c r="X1090" s="48"/>
      <c r="Z1090" s="48"/>
      <c r="AA1090" s="48"/>
      <c r="AC1090" s="48"/>
      <c r="AD1090" s="48"/>
      <c r="AK1090" s="48"/>
      <c r="AL1090" s="48"/>
      <c r="AP1090" s="49"/>
      <c r="AY1090" s="43"/>
      <c r="AZ1090" s="43"/>
    </row>
    <row r="1091" spans="1:60" s="11" customFormat="1">
      <c r="A1091" s="26">
        <v>155</v>
      </c>
      <c r="B1091" s="26"/>
      <c r="C1091" s="7" t="s">
        <v>4</v>
      </c>
      <c r="D1091" s="32">
        <v>4.0787582000000002</v>
      </c>
      <c r="E1091" s="32">
        <v>35.819353</v>
      </c>
      <c r="F1091" s="32">
        <v>35.745735000000003</v>
      </c>
      <c r="G1091" s="32">
        <v>7.9790861</v>
      </c>
      <c r="H1091" s="32"/>
      <c r="I1091" s="32">
        <v>0.22321783000000001</v>
      </c>
      <c r="J1091" s="32">
        <v>8.7819220999999992</v>
      </c>
      <c r="K1091" s="38"/>
      <c r="L1091" s="39">
        <f t="shared" si="307"/>
        <v>-1.4996071681529541</v>
      </c>
      <c r="M1091" s="39">
        <f t="shared" si="308"/>
        <v>2.1726953016834218</v>
      </c>
      <c r="N1091" s="10"/>
      <c r="O1091" s="50"/>
      <c r="P1091" s="50"/>
      <c r="Q1091" s="9"/>
      <c r="R1091" s="56"/>
      <c r="S1091" s="56"/>
      <c r="U1091" s="9"/>
      <c r="W1091" s="51"/>
      <c r="X1091" s="51"/>
      <c r="Z1091" s="51"/>
      <c r="AA1091" s="51"/>
      <c r="AC1091" s="51"/>
      <c r="AD1091" s="51"/>
      <c r="AI1091" s="52"/>
      <c r="AJ1091" s="52"/>
      <c r="AK1091" s="53"/>
      <c r="AL1091" s="53"/>
      <c r="AM1091" s="53"/>
      <c r="AN1091" s="53"/>
      <c r="AO1091" s="53"/>
    </row>
    <row r="1092" spans="1:60" s="11" customFormat="1">
      <c r="A1092" s="26">
        <v>155</v>
      </c>
      <c r="B1092" s="26"/>
      <c r="C1092" s="7" t="s">
        <v>5</v>
      </c>
      <c r="D1092" s="32">
        <v>3.5867258999999998</v>
      </c>
      <c r="E1092" s="32">
        <v>31.442868000000001</v>
      </c>
      <c r="F1092" s="32">
        <v>31.78801</v>
      </c>
      <c r="G1092" s="32">
        <v>7.0892828000000003</v>
      </c>
      <c r="H1092" s="32"/>
      <c r="I1092" s="32">
        <v>0.22301746</v>
      </c>
      <c r="J1092" s="32">
        <v>8.7664477000000005</v>
      </c>
      <c r="K1092" s="54"/>
      <c r="L1092" s="39">
        <f t="shared" si="307"/>
        <v>-1.5005052146228617</v>
      </c>
      <c r="M1092" s="39">
        <f t="shared" si="308"/>
        <v>2.1709316730173622</v>
      </c>
      <c r="N1092" s="10"/>
      <c r="Q1092" s="9"/>
      <c r="R1092" s="56"/>
      <c r="S1092" s="56"/>
      <c r="U1092" s="9"/>
      <c r="W1092" s="51"/>
      <c r="X1092" s="51"/>
      <c r="Z1092" s="51"/>
      <c r="AA1092" s="51"/>
      <c r="AC1092" s="51"/>
      <c r="AD1092" s="51"/>
      <c r="AI1092" s="52"/>
      <c r="AJ1092" s="52"/>
      <c r="AK1092" s="53"/>
      <c r="AL1092" s="53"/>
      <c r="AM1092" s="53"/>
      <c r="AN1092" s="53"/>
      <c r="AO1092" s="53"/>
      <c r="AP1092" s="51"/>
      <c r="AQ1092" s="51"/>
      <c r="AR1092" s="51"/>
      <c r="AS1092" s="51"/>
      <c r="AT1092" s="51"/>
      <c r="AU1092" s="51"/>
      <c r="AV1092" s="51"/>
      <c r="AW1092" s="51"/>
      <c r="AX1092" s="51"/>
      <c r="AY1092" s="51"/>
      <c r="AZ1092" s="51"/>
      <c r="BA1092" s="51"/>
      <c r="BB1092" s="51"/>
      <c r="BC1092" s="51"/>
      <c r="BD1092" s="51"/>
      <c r="BE1092" s="51"/>
      <c r="BF1092" s="51"/>
      <c r="BG1092" s="51"/>
      <c r="BH1092" s="51"/>
    </row>
    <row r="1093" spans="1:60" s="11" customFormat="1">
      <c r="A1093" s="6"/>
      <c r="B1093" s="6"/>
      <c r="C1093" s="7"/>
      <c r="D1093" s="32"/>
      <c r="E1093" s="32"/>
      <c r="F1093" s="32"/>
      <c r="G1093" s="32"/>
      <c r="H1093" s="32"/>
      <c r="I1093" s="32"/>
      <c r="J1093" s="32"/>
      <c r="K1093" s="9"/>
      <c r="L1093" s="9"/>
      <c r="M1093" s="9"/>
      <c r="N1093" s="9"/>
      <c r="O1093" s="9"/>
      <c r="P1093" s="9"/>
      <c r="Q1093" s="9"/>
      <c r="R1093" s="56"/>
      <c r="S1093" s="56"/>
      <c r="U1093" s="9"/>
    </row>
    <row r="1094" spans="1:60" s="11" customFormat="1">
      <c r="A1094" s="26">
        <v>156</v>
      </c>
      <c r="B1094" s="31">
        <v>43804</v>
      </c>
      <c r="C1094" s="26" t="s">
        <v>0</v>
      </c>
      <c r="D1094" s="32">
        <v>9.0883260000000003E-4</v>
      </c>
      <c r="E1094" s="32">
        <v>7.9977268800000001E-3</v>
      </c>
      <c r="F1094" s="32">
        <v>9.2898340000000001E-4</v>
      </c>
      <c r="G1094" s="32">
        <v>2.2277327000000001E-4</v>
      </c>
      <c r="H1094" s="32"/>
      <c r="I1094" s="66"/>
      <c r="J1094" s="66"/>
      <c r="K1094" s="9"/>
      <c r="L1094" s="9"/>
      <c r="M1094" s="9"/>
      <c r="N1094" s="10"/>
      <c r="O1094" s="9"/>
      <c r="P1094" s="9"/>
      <c r="Q1094" s="9"/>
      <c r="R1094" s="64"/>
      <c r="S1094" s="65"/>
      <c r="U1094" s="9"/>
    </row>
    <row r="1095" spans="1:60" s="11" customFormat="1">
      <c r="A1095" s="26">
        <v>156</v>
      </c>
      <c r="B1095" s="26"/>
      <c r="C1095" s="7" t="s">
        <v>1</v>
      </c>
      <c r="D1095" s="32">
        <v>4.9366320000000004</v>
      </c>
      <c r="E1095" s="32">
        <v>43.489291999999999</v>
      </c>
      <c r="F1095" s="32">
        <v>41.639161999999999</v>
      </c>
      <c r="G1095" s="32">
        <v>9.3097960000000004</v>
      </c>
      <c r="H1095" s="32"/>
      <c r="I1095" s="32">
        <v>0.22358273000000001</v>
      </c>
      <c r="J1095" s="32">
        <v>8.8095082999999992</v>
      </c>
      <c r="K1095" s="38"/>
      <c r="L1095" s="39">
        <f>LN(I1095)</f>
        <v>-1.4979737768200139</v>
      </c>
      <c r="M1095" s="39">
        <f>LN(J1095)</f>
        <v>2.1758316268128115</v>
      </c>
      <c r="N1095" s="10"/>
      <c r="O1095" s="40">
        <f t="array" ref="O1095:P1096">LINEST(L1095:L1099,M1095:M1099,TRUE,TRUE)</f>
        <v>0.51331956729244377</v>
      </c>
      <c r="P1095" s="40">
        <v>-2.6148895387172377</v>
      </c>
      <c r="Q1095" s="9"/>
      <c r="R1095" s="41">
        <f>EXP(P1095)*$R$4^O1095</f>
        <v>0.21789644345589412</v>
      </c>
      <c r="S1095" s="41">
        <f>R1095*SQRT(P1096^2+(LN($R$4))^2*O1096^2+(O1095/$R$4)^2*$S$4^2-2*LN($R$4)*AVERAGE(M1095:M1099)*O1096^2)</f>
        <v>5.3002900751651156E-5</v>
      </c>
      <c r="U1095" s="9"/>
      <c r="AL1095" s="42"/>
      <c r="AM1095" s="43"/>
      <c r="AN1095" s="43"/>
      <c r="AO1095" s="43"/>
      <c r="AQ1095" s="44"/>
      <c r="AR1095" s="45"/>
      <c r="AS1095" s="45"/>
      <c r="AT1095" s="45"/>
      <c r="AU1095" s="45"/>
      <c r="AV1095" s="45"/>
      <c r="AW1095" s="45"/>
      <c r="AX1095" s="45"/>
      <c r="AY1095" s="45"/>
      <c r="AZ1095" s="45"/>
    </row>
    <row r="1096" spans="1:60" s="11" customFormat="1">
      <c r="A1096" s="26">
        <v>156</v>
      </c>
      <c r="B1096" s="26"/>
      <c r="C1096" s="7" t="s">
        <v>2</v>
      </c>
      <c r="D1096" s="32">
        <v>4.8275709999999998</v>
      </c>
      <c r="E1096" s="32">
        <v>42.496453000000002</v>
      </c>
      <c r="F1096" s="32">
        <v>41.397215000000003</v>
      </c>
      <c r="G1096" s="32">
        <v>9.2518887999999997</v>
      </c>
      <c r="H1096" s="32"/>
      <c r="I1096" s="32">
        <v>0.22349060000000001</v>
      </c>
      <c r="J1096" s="32">
        <v>8.8028647000000007</v>
      </c>
      <c r="K1096" s="38"/>
      <c r="L1096" s="39">
        <f t="shared" ref="L1096:L1099" si="309">LN(I1096)</f>
        <v>-1.4983859239785311</v>
      </c>
      <c r="M1096" s="39">
        <f t="shared" ref="M1096:M1099" si="310">LN(J1096)</f>
        <v>2.175077202600344</v>
      </c>
      <c r="N1096" s="10"/>
      <c r="O1096" s="40">
        <v>4.6155791433959547E-3</v>
      </c>
      <c r="P1096" s="40">
        <v>1.0033059372495134E-2</v>
      </c>
      <c r="Q1096" s="9"/>
      <c r="R1096" s="56"/>
      <c r="S1096" s="56"/>
      <c r="U1096" s="9"/>
      <c r="W1096" s="43"/>
      <c r="Z1096" s="43"/>
      <c r="AC1096" s="43"/>
    </row>
    <row r="1097" spans="1:60" s="11" customFormat="1">
      <c r="A1097" s="26">
        <v>156</v>
      </c>
      <c r="B1097" s="26"/>
      <c r="C1097" s="7" t="s">
        <v>3</v>
      </c>
      <c r="D1097" s="32">
        <v>4.5120388</v>
      </c>
      <c r="E1097" s="32">
        <v>39.677756000000002</v>
      </c>
      <c r="F1097" s="32">
        <v>39.149952999999996</v>
      </c>
      <c r="G1097" s="32">
        <v>8.7448852000000006</v>
      </c>
      <c r="H1097" s="32"/>
      <c r="I1097" s="32">
        <v>0.22336897999999999</v>
      </c>
      <c r="J1097" s="32">
        <v>8.7937542000000004</v>
      </c>
      <c r="K1097" s="38"/>
      <c r="L1097" s="39">
        <f t="shared" si="309"/>
        <v>-1.4989302560615669</v>
      </c>
      <c r="M1097" s="39">
        <f t="shared" si="310"/>
        <v>2.1740417194923882</v>
      </c>
      <c r="N1097" s="10"/>
      <c r="O1097" s="47">
        <f>ABS(O1096/O1095)</f>
        <v>8.9916290698624571E-3</v>
      </c>
      <c r="P1097" s="47">
        <f>ABS(P1096/P1095)</f>
        <v>3.8368960615510206E-3</v>
      </c>
      <c r="Q1097" s="9"/>
      <c r="R1097" s="56"/>
      <c r="S1097" s="56"/>
      <c r="U1097" s="9"/>
      <c r="W1097" s="48"/>
      <c r="X1097" s="48"/>
      <c r="Z1097" s="48"/>
      <c r="AA1097" s="48"/>
      <c r="AC1097" s="48"/>
      <c r="AD1097" s="48"/>
      <c r="AK1097" s="48"/>
      <c r="AL1097" s="48"/>
      <c r="AP1097" s="49"/>
      <c r="AY1097" s="43"/>
      <c r="AZ1097" s="43"/>
    </row>
    <row r="1098" spans="1:60" s="11" customFormat="1">
      <c r="A1098" s="26">
        <v>156</v>
      </c>
      <c r="B1098" s="26"/>
      <c r="C1098" s="7" t="s">
        <v>4</v>
      </c>
      <c r="D1098" s="32">
        <v>4.0821927000000002</v>
      </c>
      <c r="E1098" s="32">
        <v>35.847943999999998</v>
      </c>
      <c r="F1098" s="32">
        <v>35.798636000000002</v>
      </c>
      <c r="G1098" s="32">
        <v>7.9907059</v>
      </c>
      <c r="H1098" s="32"/>
      <c r="I1098" s="32">
        <v>0.22321258999999999</v>
      </c>
      <c r="J1098" s="32">
        <v>8.7815419000000006</v>
      </c>
      <c r="K1098" s="38"/>
      <c r="L1098" s="39">
        <f t="shared" si="309"/>
        <v>-1.4996306432557496</v>
      </c>
      <c r="M1098" s="39">
        <f t="shared" si="310"/>
        <v>2.1726520072626787</v>
      </c>
      <c r="N1098" s="10"/>
      <c r="O1098" s="50"/>
      <c r="P1098" s="50"/>
      <c r="Q1098" s="9"/>
      <c r="R1098" s="56"/>
      <c r="S1098" s="56"/>
      <c r="U1098" s="9"/>
      <c r="W1098" s="51"/>
      <c r="X1098" s="51"/>
      <c r="Z1098" s="51"/>
      <c r="AA1098" s="51"/>
      <c r="AC1098" s="51"/>
      <c r="AD1098" s="51"/>
      <c r="AI1098" s="52"/>
      <c r="AJ1098" s="52"/>
      <c r="AK1098" s="53"/>
      <c r="AL1098" s="53"/>
      <c r="AM1098" s="53"/>
      <c r="AN1098" s="53"/>
      <c r="AO1098" s="53"/>
    </row>
    <row r="1099" spans="1:60" s="11" customFormat="1">
      <c r="A1099" s="26">
        <v>156</v>
      </c>
      <c r="B1099" s="26"/>
      <c r="C1099" s="7" t="s">
        <v>5</v>
      </c>
      <c r="D1099" s="32">
        <v>3.5806819999999999</v>
      </c>
      <c r="E1099" s="32">
        <v>31.394656999999999</v>
      </c>
      <c r="F1099" s="32">
        <v>31.693407000000001</v>
      </c>
      <c r="G1099" s="32">
        <v>7.0688038999999998</v>
      </c>
      <c r="H1099" s="32"/>
      <c r="I1099" s="32">
        <v>0.22303696000000001</v>
      </c>
      <c r="J1099" s="32">
        <v>8.7677803000000001</v>
      </c>
      <c r="K1099" s="54"/>
      <c r="L1099" s="39">
        <f t="shared" si="309"/>
        <v>-1.5004177813450459</v>
      </c>
      <c r="M1099" s="39">
        <f t="shared" si="310"/>
        <v>2.17108367286618</v>
      </c>
      <c r="N1099" s="10"/>
      <c r="Q1099" s="9"/>
      <c r="R1099" s="56"/>
      <c r="S1099" s="56"/>
      <c r="U1099" s="9"/>
      <c r="W1099" s="51"/>
      <c r="X1099" s="51"/>
      <c r="Z1099" s="51"/>
      <c r="AA1099" s="51"/>
      <c r="AC1099" s="51"/>
      <c r="AD1099" s="51"/>
      <c r="AI1099" s="52"/>
      <c r="AJ1099" s="52"/>
      <c r="AK1099" s="53"/>
      <c r="AL1099" s="53"/>
      <c r="AM1099" s="53"/>
      <c r="AN1099" s="53"/>
      <c r="AO1099" s="53"/>
      <c r="AP1099" s="51"/>
      <c r="AQ1099" s="51"/>
      <c r="AR1099" s="51"/>
      <c r="AS1099" s="51"/>
      <c r="AT1099" s="51"/>
      <c r="AU1099" s="51"/>
      <c r="AV1099" s="51"/>
      <c r="AW1099" s="51"/>
      <c r="AX1099" s="51"/>
      <c r="AY1099" s="51"/>
      <c r="AZ1099" s="51"/>
      <c r="BA1099" s="51"/>
      <c r="BB1099" s="51"/>
      <c r="BC1099" s="51"/>
      <c r="BD1099" s="51"/>
      <c r="BE1099" s="51"/>
      <c r="BF1099" s="51"/>
      <c r="BG1099" s="51"/>
      <c r="BH1099" s="51"/>
    </row>
    <row r="1100" spans="1:60" s="11" customFormat="1">
      <c r="A1100" s="6"/>
      <c r="B1100" s="6"/>
      <c r="C1100" s="7"/>
      <c r="D1100" s="32"/>
      <c r="E1100" s="32"/>
      <c r="F1100" s="32"/>
      <c r="G1100" s="32"/>
      <c r="H1100" s="32"/>
      <c r="I1100" s="32"/>
      <c r="J1100" s="32"/>
      <c r="K1100" s="9"/>
      <c r="L1100" s="9"/>
      <c r="M1100" s="9"/>
      <c r="N1100" s="9"/>
      <c r="O1100" s="9"/>
      <c r="P1100" s="9"/>
      <c r="Q1100" s="9"/>
      <c r="R1100" s="56"/>
      <c r="S1100" s="56"/>
      <c r="U1100" s="9"/>
    </row>
    <row r="1101" spans="1:60" s="11" customFormat="1">
      <c r="A1101" s="26">
        <v>157</v>
      </c>
      <c r="B1101" s="31">
        <v>43805</v>
      </c>
      <c r="C1101" s="26" t="s">
        <v>0</v>
      </c>
      <c r="D1101" s="32">
        <v>9.0883260000000003E-4</v>
      </c>
      <c r="E1101" s="32">
        <v>7.9977268800000001E-3</v>
      </c>
      <c r="F1101" s="32">
        <v>9.2898340000000001E-4</v>
      </c>
      <c r="G1101" s="32">
        <v>2.2277327000000001E-4</v>
      </c>
      <c r="H1101" s="32"/>
      <c r="I1101" s="66"/>
      <c r="J1101" s="66"/>
      <c r="K1101" s="9"/>
      <c r="L1101" s="9"/>
      <c r="M1101" s="9"/>
      <c r="N1101" s="10"/>
      <c r="O1101" s="9"/>
      <c r="P1101" s="9"/>
      <c r="Q1101" s="9"/>
      <c r="R1101" s="64"/>
      <c r="S1101" s="65"/>
      <c r="U1101" s="9"/>
    </row>
    <row r="1102" spans="1:60" s="11" customFormat="1">
      <c r="A1102" s="26">
        <v>157</v>
      </c>
      <c r="B1102" s="26"/>
      <c r="C1102" s="7" t="s">
        <v>1</v>
      </c>
      <c r="D1102" s="32">
        <v>4.2512930000000004</v>
      </c>
      <c r="E1102" s="32">
        <v>37.485695</v>
      </c>
      <c r="F1102" s="32">
        <v>35.547668000000002</v>
      </c>
      <c r="G1102" s="32">
        <v>7.9520317</v>
      </c>
      <c r="H1102" s="32"/>
      <c r="I1102" s="66">
        <v>0.22370066999999999</v>
      </c>
      <c r="J1102" s="32">
        <v>8.8174893999999995</v>
      </c>
      <c r="K1102" s="38"/>
      <c r="L1102" s="39">
        <f>LN(I1102)</f>
        <v>-1.4974464154078384</v>
      </c>
      <c r="M1102" s="39">
        <f>LN(J1102)</f>
        <v>2.1767371809725415</v>
      </c>
      <c r="N1102" s="10"/>
      <c r="O1102" s="40">
        <f t="array" ref="O1102:P1103">LINEST(L1102:L1106,M1102:M1106,TRUE,TRUE)</f>
        <v>0.50663507616393544</v>
      </c>
      <c r="P1102" s="40">
        <v>-2.6002639814836472</v>
      </c>
      <c r="Q1102" s="9"/>
      <c r="R1102" s="41">
        <f>EXP(P1102)*$R$4^O1102</f>
        <v>0.21798720632237581</v>
      </c>
      <c r="S1102" s="41">
        <f>R1102*SQRT(P1103^2+(LN($R$4))^2*O1103^2+(O1102/$R$4)^2*$S$4^2-2*LN($R$4)*AVERAGE(M1102:M1106)*O1103^2)</f>
        <v>3.53856231799706E-5</v>
      </c>
      <c r="U1102" s="9"/>
      <c r="AL1102" s="42"/>
      <c r="AM1102" s="43"/>
      <c r="AN1102" s="43"/>
      <c r="AO1102" s="43"/>
      <c r="AQ1102" s="44"/>
      <c r="AR1102" s="45"/>
      <c r="AS1102" s="45"/>
      <c r="AT1102" s="45"/>
      <c r="AU1102" s="45"/>
      <c r="AV1102" s="45"/>
      <c r="AW1102" s="45"/>
      <c r="AX1102" s="45"/>
      <c r="AY1102" s="45"/>
      <c r="AZ1102" s="45"/>
    </row>
    <row r="1103" spans="1:60" s="11" customFormat="1">
      <c r="A1103" s="26">
        <v>157</v>
      </c>
      <c r="B1103" s="26"/>
      <c r="C1103" s="7" t="s">
        <v>2</v>
      </c>
      <c r="D1103" s="32">
        <v>3.9155120999999999</v>
      </c>
      <c r="E1103" s="32">
        <v>34.490616000000003</v>
      </c>
      <c r="F1103" s="32">
        <v>33.152047000000003</v>
      </c>
      <c r="G1103" s="32">
        <v>7.4123432999999999</v>
      </c>
      <c r="H1103" s="32"/>
      <c r="I1103" s="66">
        <v>0.22358639999999999</v>
      </c>
      <c r="J1103" s="32">
        <v>8.8087166000000003</v>
      </c>
      <c r="K1103" s="38"/>
      <c r="L1103" s="39">
        <f t="shared" ref="L1103:L1106" si="311">LN(I1103)</f>
        <v>-1.4979573624490126</v>
      </c>
      <c r="M1103" s="39">
        <f t="shared" ref="M1103:M1106" si="312">LN(J1103)</f>
        <v>2.1757417539675021</v>
      </c>
      <c r="N1103" s="10"/>
      <c r="O1103" s="40">
        <v>2.66714171922069E-3</v>
      </c>
      <c r="P1103" s="40">
        <v>5.7985844592079892E-3</v>
      </c>
      <c r="Q1103" s="9"/>
      <c r="R1103" s="56"/>
      <c r="S1103" s="56"/>
      <c r="U1103" s="9"/>
      <c r="W1103" s="43"/>
      <c r="Z1103" s="43"/>
      <c r="AC1103" s="43"/>
    </row>
    <row r="1104" spans="1:60" s="11" customFormat="1">
      <c r="A1104" s="26">
        <v>157</v>
      </c>
      <c r="B1104" s="26"/>
      <c r="C1104" s="7" t="s">
        <v>3</v>
      </c>
      <c r="D1104" s="32">
        <v>3.5251762000000002</v>
      </c>
      <c r="E1104" s="32">
        <v>31.012474000000001</v>
      </c>
      <c r="F1104" s="32">
        <v>30.202535000000001</v>
      </c>
      <c r="G1104" s="32">
        <v>6.7483826999999996</v>
      </c>
      <c r="H1104" s="32"/>
      <c r="I1104" s="66">
        <v>0.22343773</v>
      </c>
      <c r="J1104" s="32">
        <v>8.7974317000000006</v>
      </c>
      <c r="K1104" s="38"/>
      <c r="L1104" s="39">
        <f t="shared" si="311"/>
        <v>-1.4986225167237106</v>
      </c>
      <c r="M1104" s="39">
        <f t="shared" si="312"/>
        <v>2.174459826614271</v>
      </c>
      <c r="N1104" s="10"/>
      <c r="O1104" s="47">
        <f>ABS(O1103/O1102)</f>
        <v>5.2644237335783368E-3</v>
      </c>
      <c r="P1104" s="47">
        <f>ABS(P1103/P1102)</f>
        <v>2.2299983772799321E-3</v>
      </c>
      <c r="Q1104" s="9"/>
      <c r="R1104" s="56"/>
      <c r="S1104" s="56"/>
      <c r="U1104" s="9"/>
      <c r="W1104" s="48"/>
      <c r="X1104" s="48"/>
      <c r="Z1104" s="48"/>
      <c r="AA1104" s="48"/>
      <c r="AC1104" s="48"/>
      <c r="AD1104" s="48"/>
      <c r="AK1104" s="48"/>
      <c r="AL1104" s="48"/>
      <c r="AP1104" s="49"/>
      <c r="AY1104" s="43"/>
      <c r="AZ1104" s="43"/>
    </row>
    <row r="1105" spans="1:60" s="11" customFormat="1">
      <c r="A1105" s="26">
        <v>157</v>
      </c>
      <c r="B1105" s="26"/>
      <c r="C1105" s="7" t="s">
        <v>4</v>
      </c>
      <c r="D1105" s="32">
        <v>3.024457</v>
      </c>
      <c r="E1105" s="32">
        <v>26.559766</v>
      </c>
      <c r="F1105" s="32">
        <v>26.256046999999999</v>
      </c>
      <c r="G1105" s="32">
        <v>5.8614347000000002</v>
      </c>
      <c r="H1105" s="32"/>
      <c r="I1105" s="66">
        <v>0.22324137999999999</v>
      </c>
      <c r="J1105" s="32">
        <v>8.7816677999999992</v>
      </c>
      <c r="K1105" s="38"/>
      <c r="L1105" s="39">
        <f t="shared" si="311"/>
        <v>-1.4995016713931413</v>
      </c>
      <c r="M1105" s="39">
        <f t="shared" si="312"/>
        <v>2.1726663440498779</v>
      </c>
      <c r="N1105" s="10"/>
      <c r="O1105" s="50"/>
      <c r="P1105" s="50"/>
      <c r="Q1105" s="9"/>
      <c r="R1105" s="56"/>
      <c r="S1105" s="56"/>
      <c r="U1105" s="9"/>
      <c r="W1105" s="51"/>
      <c r="X1105" s="51"/>
      <c r="Z1105" s="51"/>
      <c r="AA1105" s="51"/>
      <c r="AC1105" s="51"/>
      <c r="AD1105" s="51"/>
      <c r="AI1105" s="52"/>
      <c r="AJ1105" s="52"/>
      <c r="AK1105" s="53"/>
      <c r="AL1105" s="53"/>
      <c r="AM1105" s="53"/>
      <c r="AN1105" s="53"/>
      <c r="AO1105" s="53"/>
    </row>
    <row r="1106" spans="1:60" s="11" customFormat="1">
      <c r="A1106" s="26">
        <v>157</v>
      </c>
      <c r="B1106" s="26"/>
      <c r="C1106" s="7" t="s">
        <v>5</v>
      </c>
      <c r="D1106" s="32">
        <v>2.5326146</v>
      </c>
      <c r="E1106" s="32">
        <v>22.199102</v>
      </c>
      <c r="F1106" s="32">
        <v>22.245618</v>
      </c>
      <c r="G1106" s="32">
        <v>4.9613673</v>
      </c>
      <c r="H1106" s="32"/>
      <c r="I1106" s="66">
        <v>0.22302667000000001</v>
      </c>
      <c r="J1106" s="32">
        <v>8.7652848999999993</v>
      </c>
      <c r="K1106" s="54"/>
      <c r="L1106" s="39">
        <f t="shared" si="311"/>
        <v>-1.500463918260543</v>
      </c>
      <c r="M1106" s="39">
        <f t="shared" si="312"/>
        <v>2.1707990221233251</v>
      </c>
      <c r="N1106" s="10"/>
      <c r="Q1106" s="9"/>
      <c r="R1106" s="56"/>
      <c r="S1106" s="56"/>
      <c r="U1106" s="9"/>
      <c r="W1106" s="51"/>
      <c r="X1106" s="51"/>
      <c r="Z1106" s="51"/>
      <c r="AA1106" s="51"/>
      <c r="AC1106" s="51"/>
      <c r="AD1106" s="51"/>
      <c r="AI1106" s="52"/>
      <c r="AJ1106" s="52"/>
      <c r="AK1106" s="53"/>
      <c r="AL1106" s="53"/>
      <c r="AM1106" s="53"/>
      <c r="AN1106" s="53"/>
      <c r="AO1106" s="53"/>
      <c r="AP1106" s="51"/>
      <c r="AQ1106" s="51"/>
      <c r="AR1106" s="51"/>
      <c r="AS1106" s="51"/>
      <c r="AT1106" s="51"/>
      <c r="AU1106" s="51"/>
      <c r="AV1106" s="51"/>
      <c r="AW1106" s="51"/>
      <c r="AX1106" s="51"/>
      <c r="AY1106" s="51"/>
      <c r="AZ1106" s="51"/>
      <c r="BA1106" s="51"/>
      <c r="BB1106" s="51"/>
      <c r="BC1106" s="51"/>
      <c r="BD1106" s="51"/>
      <c r="BE1106" s="51"/>
      <c r="BF1106" s="51"/>
      <c r="BG1106" s="51"/>
      <c r="BH1106" s="51"/>
    </row>
    <row r="1107" spans="1:60" s="11" customFormat="1">
      <c r="A1107" s="6"/>
      <c r="B1107" s="6"/>
      <c r="C1107" s="7"/>
      <c r="D1107" s="32"/>
      <c r="E1107" s="32"/>
      <c r="F1107" s="32"/>
      <c r="G1107" s="32"/>
      <c r="H1107" s="32"/>
      <c r="I1107" s="32"/>
      <c r="J1107" s="32"/>
      <c r="K1107" s="9"/>
      <c r="L1107" s="9"/>
      <c r="M1107" s="9"/>
      <c r="N1107" s="9"/>
      <c r="O1107" s="9"/>
      <c r="P1107" s="9"/>
      <c r="Q1107" s="9"/>
      <c r="R1107" s="56"/>
      <c r="S1107" s="56"/>
      <c r="U1107" s="9"/>
    </row>
    <row r="1108" spans="1:60" s="11" customFormat="1">
      <c r="A1108" s="26">
        <v>158</v>
      </c>
      <c r="B1108" s="31">
        <v>43805</v>
      </c>
      <c r="C1108" s="26" t="s">
        <v>0</v>
      </c>
      <c r="D1108" s="32">
        <v>9.0883260000000003E-4</v>
      </c>
      <c r="E1108" s="32">
        <v>7.9977268800000001E-3</v>
      </c>
      <c r="F1108" s="32">
        <v>9.2898340000000001E-4</v>
      </c>
      <c r="G1108" s="32">
        <v>2.2277327000000001E-4</v>
      </c>
      <c r="H1108" s="32"/>
      <c r="I1108" s="66"/>
      <c r="J1108" s="66"/>
      <c r="K1108" s="9"/>
      <c r="L1108" s="9"/>
      <c r="M1108" s="9"/>
      <c r="N1108" s="10"/>
      <c r="O1108" s="9"/>
      <c r="P1108" s="9"/>
      <c r="Q1108" s="9"/>
      <c r="R1108" s="64"/>
      <c r="S1108" s="65"/>
      <c r="U1108" s="9"/>
    </row>
    <row r="1109" spans="1:60" s="11" customFormat="1">
      <c r="A1109" s="26">
        <v>158</v>
      </c>
      <c r="B1109" s="26"/>
      <c r="C1109" s="7" t="s">
        <v>1</v>
      </c>
      <c r="D1109" s="32">
        <v>4.1728626000000002</v>
      </c>
      <c r="E1109" s="32">
        <v>36.823318999999998</v>
      </c>
      <c r="F1109" s="32">
        <v>34.566806</v>
      </c>
      <c r="G1109" s="32">
        <v>7.7360163999999996</v>
      </c>
      <c r="H1109" s="32"/>
      <c r="I1109" s="66">
        <v>0.22379915</v>
      </c>
      <c r="J1109" s="32">
        <v>8.8244839000000006</v>
      </c>
      <c r="K1109" s="38"/>
      <c r="L1109" s="39">
        <f>LN(I1109)</f>
        <v>-1.4970062811454836</v>
      </c>
      <c r="M1109" s="39">
        <f>LN(J1109)</f>
        <v>2.1775301195228436</v>
      </c>
      <c r="N1109" s="10"/>
      <c r="O1109" s="40">
        <f t="array" ref="O1109:P1110">LINEST(L1109:L1113,M1109:M1113,TRUE,TRUE)</f>
        <v>0.51197368760371031</v>
      </c>
      <c r="P1109" s="40">
        <v>-2.6118635866171274</v>
      </c>
      <c r="Q1109" s="9"/>
      <c r="R1109" s="41">
        <f>EXP(P1109)*$R$4^O1109</f>
        <v>0.21793240801597116</v>
      </c>
      <c r="S1109" s="41">
        <f>R1109*SQRT(P1110^2+(LN($R$4))^2*O1110^2+(O1109/$R$4)^2*$S$4^2-2*LN($R$4)*AVERAGE(M1109:M1113)*O1110^2)</f>
        <v>4.2423553628804242E-5</v>
      </c>
      <c r="U1109" s="9"/>
      <c r="AL1109" s="42"/>
      <c r="AM1109" s="43"/>
      <c r="AN1109" s="43"/>
      <c r="AO1109" s="43"/>
      <c r="AQ1109" s="44"/>
      <c r="AR1109" s="45"/>
      <c r="AS1109" s="45"/>
      <c r="AT1109" s="45"/>
      <c r="AU1109" s="45"/>
      <c r="AV1109" s="45"/>
      <c r="AW1109" s="45"/>
      <c r="AX1109" s="45"/>
      <c r="AY1109" s="45"/>
      <c r="AZ1109" s="45"/>
    </row>
    <row r="1110" spans="1:60" s="11" customFormat="1">
      <c r="A1110" s="26">
        <v>158</v>
      </c>
      <c r="B1110" s="26"/>
      <c r="C1110" s="7" t="s">
        <v>2</v>
      </c>
      <c r="D1110" s="32">
        <v>3.9281133000000001</v>
      </c>
      <c r="E1110" s="32">
        <v>34.629353000000002</v>
      </c>
      <c r="F1110" s="32">
        <v>33.049287</v>
      </c>
      <c r="G1110" s="32">
        <v>7.3924224000000001</v>
      </c>
      <c r="H1110" s="32"/>
      <c r="I1110" s="66">
        <v>0.22367883</v>
      </c>
      <c r="J1110" s="32">
        <v>8.8157774</v>
      </c>
      <c r="K1110" s="38"/>
      <c r="L1110" s="39">
        <f t="shared" ref="L1110:L1113" si="313">LN(I1110)</f>
        <v>-1.497544050637067</v>
      </c>
      <c r="M1110" s="39">
        <f t="shared" ref="M1110:M1113" si="314">LN(J1110)</f>
        <v>2.1765430025455039</v>
      </c>
      <c r="N1110" s="10"/>
      <c r="O1110" s="40">
        <v>3.4102745294096581E-3</v>
      </c>
      <c r="P1110" s="40">
        <v>7.4164292382554045E-3</v>
      </c>
      <c r="Q1110" s="9"/>
      <c r="R1110" s="56"/>
      <c r="S1110" s="56"/>
      <c r="U1110" s="9"/>
      <c r="W1110" s="43"/>
      <c r="Z1110" s="43"/>
      <c r="AC1110" s="43"/>
    </row>
    <row r="1111" spans="1:60" s="11" customFormat="1">
      <c r="A1111" s="26">
        <v>158</v>
      </c>
      <c r="B1111" s="26"/>
      <c r="C1111" s="7" t="s">
        <v>3</v>
      </c>
      <c r="D1111" s="32">
        <v>3.5493863999999999</v>
      </c>
      <c r="E1111" s="32">
        <v>31.239621</v>
      </c>
      <c r="F1111" s="32">
        <v>30.335038999999998</v>
      </c>
      <c r="G1111" s="32">
        <v>6.7796633000000002</v>
      </c>
      <c r="H1111" s="32"/>
      <c r="I1111" s="66">
        <v>0.22349288</v>
      </c>
      <c r="J1111" s="32">
        <v>8.8014188999999998</v>
      </c>
      <c r="K1111" s="38"/>
      <c r="L1111" s="39">
        <f t="shared" si="313"/>
        <v>-1.4983757222592191</v>
      </c>
      <c r="M1111" s="39">
        <f t="shared" si="314"/>
        <v>2.1749129471229725</v>
      </c>
      <c r="N1111" s="10"/>
      <c r="O1111" s="47">
        <f>ABS(O1110/O1109)</f>
        <v>6.6610347601483719E-3</v>
      </c>
      <c r="P1111" s="47">
        <f>ABS(P1110/P1109)</f>
        <v>2.839516304088885E-3</v>
      </c>
      <c r="Q1111" s="9"/>
      <c r="R1111" s="56"/>
      <c r="S1111" s="56"/>
      <c r="U1111" s="9"/>
      <c r="W1111" s="48"/>
      <c r="X1111" s="48"/>
      <c r="Z1111" s="48"/>
      <c r="AA1111" s="48"/>
      <c r="AC1111" s="48"/>
      <c r="AD1111" s="48"/>
      <c r="AK1111" s="48"/>
      <c r="AL1111" s="48"/>
      <c r="AP1111" s="49"/>
      <c r="AY1111" s="43"/>
      <c r="AZ1111" s="43"/>
    </row>
    <row r="1112" spans="1:60" s="11" customFormat="1">
      <c r="A1112" s="26">
        <v>158</v>
      </c>
      <c r="B1112" s="26"/>
      <c r="C1112" s="7" t="s">
        <v>4</v>
      </c>
      <c r="D1112" s="32">
        <v>3.2150349999999999</v>
      </c>
      <c r="E1112" s="32">
        <v>28.249222</v>
      </c>
      <c r="F1112" s="32">
        <v>27.825623</v>
      </c>
      <c r="G1112" s="32">
        <v>6.2134824000000002</v>
      </c>
      <c r="H1112" s="32"/>
      <c r="I1112" s="66">
        <v>0.22330074999999999</v>
      </c>
      <c r="J1112" s="32">
        <v>8.7865977999999991</v>
      </c>
      <c r="K1112" s="38"/>
      <c r="L1112" s="39">
        <f t="shared" si="313"/>
        <v>-1.49923576143141</v>
      </c>
      <c r="M1112" s="39">
        <f t="shared" si="314"/>
        <v>2.1732275833027055</v>
      </c>
      <c r="N1112" s="10"/>
      <c r="O1112" s="50"/>
      <c r="P1112" s="50"/>
      <c r="Q1112" s="9"/>
      <c r="R1112" s="56"/>
      <c r="S1112" s="56"/>
      <c r="U1112" s="9"/>
      <c r="W1112" s="51"/>
      <c r="X1112" s="51"/>
      <c r="Z1112" s="51"/>
      <c r="AA1112" s="51"/>
      <c r="AC1112" s="51"/>
      <c r="AD1112" s="51"/>
      <c r="AI1112" s="52"/>
      <c r="AJ1112" s="52"/>
      <c r="AK1112" s="53"/>
      <c r="AL1112" s="53"/>
      <c r="AM1112" s="53"/>
      <c r="AN1112" s="53"/>
      <c r="AO1112" s="53"/>
    </row>
    <row r="1113" spans="1:60" s="11" customFormat="1">
      <c r="A1113" s="26">
        <v>158</v>
      </c>
      <c r="B1113" s="26"/>
      <c r="C1113" s="7" t="s">
        <v>5</v>
      </c>
      <c r="D1113" s="32">
        <v>2.7624122</v>
      </c>
      <c r="E1113" s="32">
        <v>24.228759</v>
      </c>
      <c r="F1113" s="32">
        <v>24.182189000000001</v>
      </c>
      <c r="G1113" s="32">
        <v>5.3950562</v>
      </c>
      <c r="H1113" s="32"/>
      <c r="I1113" s="66">
        <v>0.22310024000000001</v>
      </c>
      <c r="J1113" s="32">
        <v>8.7708615000000005</v>
      </c>
      <c r="K1113" s="54"/>
      <c r="L1113" s="39">
        <f t="shared" si="313"/>
        <v>-1.5001341017934444</v>
      </c>
      <c r="M1113" s="39">
        <f t="shared" si="314"/>
        <v>2.1714350341707593</v>
      </c>
      <c r="N1113" s="10"/>
      <c r="Q1113" s="9"/>
      <c r="R1113" s="56"/>
      <c r="S1113" s="56"/>
      <c r="U1113" s="9"/>
      <c r="W1113" s="51"/>
      <c r="X1113" s="51"/>
      <c r="Z1113" s="51"/>
      <c r="AA1113" s="51"/>
      <c r="AC1113" s="51"/>
      <c r="AD1113" s="51"/>
      <c r="AI1113" s="52"/>
      <c r="AJ1113" s="52"/>
      <c r="AK1113" s="53"/>
      <c r="AL1113" s="53"/>
      <c r="AM1113" s="53"/>
      <c r="AN1113" s="53"/>
      <c r="AO1113" s="53"/>
      <c r="AP1113" s="51"/>
      <c r="AQ1113" s="51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</row>
    <row r="1114" spans="1:60" s="11" customFormat="1">
      <c r="A1114" s="6"/>
      <c r="B1114" s="6"/>
      <c r="C1114" s="7"/>
      <c r="D1114" s="32"/>
      <c r="E1114" s="32"/>
      <c r="F1114" s="32"/>
      <c r="G1114" s="32"/>
      <c r="H1114" s="32"/>
      <c r="I1114" s="32"/>
      <c r="J1114" s="32"/>
      <c r="K1114" s="9"/>
      <c r="L1114" s="9"/>
      <c r="M1114" s="9"/>
      <c r="N1114" s="9"/>
      <c r="O1114" s="9"/>
      <c r="P1114" s="9"/>
      <c r="Q1114" s="9"/>
      <c r="R1114" s="56"/>
      <c r="S1114" s="56"/>
      <c r="U1114" s="9"/>
    </row>
    <row r="1115" spans="1:60" s="11" customFormat="1">
      <c r="A1115" s="26">
        <v>159</v>
      </c>
      <c r="B1115" s="31">
        <v>43805</v>
      </c>
      <c r="C1115" s="26" t="s">
        <v>0</v>
      </c>
      <c r="D1115" s="32">
        <v>9.0883260000000003E-4</v>
      </c>
      <c r="E1115" s="32">
        <v>7.9977268800000001E-3</v>
      </c>
      <c r="F1115" s="32">
        <v>9.2898340000000001E-4</v>
      </c>
      <c r="G1115" s="32">
        <v>2.2277327000000001E-4</v>
      </c>
      <c r="H1115" s="32"/>
      <c r="I1115" s="66"/>
      <c r="J1115" s="66"/>
      <c r="K1115" s="9"/>
      <c r="L1115" s="9"/>
      <c r="M1115" s="9"/>
      <c r="N1115" s="10"/>
      <c r="O1115" s="9"/>
      <c r="P1115" s="9"/>
      <c r="Q1115" s="9"/>
      <c r="R1115" s="64"/>
      <c r="S1115" s="65"/>
      <c r="U1115" s="9"/>
    </row>
    <row r="1116" spans="1:60" s="11" customFormat="1">
      <c r="A1116" s="26">
        <v>159</v>
      </c>
      <c r="B1116" s="26"/>
      <c r="C1116" s="7" t="s">
        <v>1</v>
      </c>
      <c r="D1116" s="32">
        <v>4.2828724999999999</v>
      </c>
      <c r="E1116" s="32">
        <v>37.802585000000001</v>
      </c>
      <c r="F1116" s="32">
        <v>35.328580000000002</v>
      </c>
      <c r="G1116" s="32">
        <v>7.9073576000000001</v>
      </c>
      <c r="H1116" s="32"/>
      <c r="I1116" s="32">
        <v>0.22382332999999999</v>
      </c>
      <c r="J1116" s="32">
        <v>8.8264595999999997</v>
      </c>
      <c r="K1116" s="38"/>
      <c r="L1116" s="39">
        <f>LN(I1116)</f>
        <v>-1.4968982436759468</v>
      </c>
      <c r="M1116" s="39">
        <f>LN(J1116)</f>
        <v>2.1777539829110246</v>
      </c>
      <c r="N1116" s="10"/>
      <c r="O1116" s="40">
        <f t="array" ref="O1116:P1117">LINEST(L1116:L1120,M1116:M1120,TRUE,TRUE)</f>
        <v>0.51401667499895365</v>
      </c>
      <c r="P1116" s="40">
        <v>-2.6163206928921854</v>
      </c>
      <c r="Q1116" s="9"/>
      <c r="R1116" s="41">
        <f>EXP(P1116)*$R$4^O1116</f>
        <v>0.21790748567051929</v>
      </c>
      <c r="S1116" s="41">
        <f>R1116*SQRT(P1117^2+(LN($R$4))^2*O1117^2+(O1116/$R$4)^2*$S$4^2-2*LN($R$4)*AVERAGE(M1116:M1120)*O1117^2)</f>
        <v>4.6701710429249797E-5</v>
      </c>
      <c r="U1116" s="9"/>
      <c r="AL1116" s="42"/>
      <c r="AM1116" s="43"/>
      <c r="AN1116" s="43"/>
      <c r="AO1116" s="43"/>
      <c r="AQ1116" s="44"/>
      <c r="AR1116" s="45"/>
      <c r="AS1116" s="45"/>
      <c r="AT1116" s="45"/>
      <c r="AU1116" s="45"/>
      <c r="AV1116" s="45"/>
      <c r="AW1116" s="45"/>
      <c r="AX1116" s="45"/>
      <c r="AY1116" s="45"/>
      <c r="AZ1116" s="45"/>
    </row>
    <row r="1117" spans="1:60" s="11" customFormat="1">
      <c r="A1117" s="26">
        <v>159</v>
      </c>
      <c r="B1117" s="26"/>
      <c r="C1117" s="7" t="s">
        <v>2</v>
      </c>
      <c r="D1117" s="32">
        <v>4.1185115000000003</v>
      </c>
      <c r="E1117" s="32">
        <v>36.305612000000004</v>
      </c>
      <c r="F1117" s="32">
        <v>34.669606999999999</v>
      </c>
      <c r="G1117" s="32">
        <v>7.7545440000000001</v>
      </c>
      <c r="H1117" s="32"/>
      <c r="I1117" s="32">
        <v>0.22366991</v>
      </c>
      <c r="J1117" s="32">
        <v>8.8152343999999996</v>
      </c>
      <c r="K1117" s="38"/>
      <c r="L1117" s="39">
        <f t="shared" ref="L1117:L1120" si="315">LN(I1117)</f>
        <v>-1.4975839300385432</v>
      </c>
      <c r="M1117" s="39">
        <f t="shared" ref="M1117:M1120" si="316">LN(J1117)</f>
        <v>2.1764814065343017</v>
      </c>
      <c r="N1117" s="10"/>
      <c r="O1117" s="40">
        <v>3.8605598370637742E-3</v>
      </c>
      <c r="P1117" s="40">
        <v>8.3958456380534788E-3</v>
      </c>
      <c r="Q1117" s="9"/>
      <c r="R1117" s="56"/>
      <c r="S1117" s="56"/>
      <c r="U1117" s="9"/>
      <c r="W1117" s="43"/>
      <c r="Z1117" s="43"/>
      <c r="AC1117" s="43"/>
    </row>
    <row r="1118" spans="1:60" s="11" customFormat="1">
      <c r="A1118" s="26">
        <v>159</v>
      </c>
      <c r="B1118" s="26"/>
      <c r="C1118" s="7" t="s">
        <v>3</v>
      </c>
      <c r="D1118" s="32">
        <v>3.7677147999999998</v>
      </c>
      <c r="E1118" s="32">
        <v>33.164670999999998</v>
      </c>
      <c r="F1118" s="32">
        <v>32.185358999999998</v>
      </c>
      <c r="G1118" s="32">
        <v>7.1933930000000004</v>
      </c>
      <c r="H1118" s="32"/>
      <c r="I1118" s="32">
        <v>0.22349904000000001</v>
      </c>
      <c r="J1118" s="32">
        <v>8.8023374000000008</v>
      </c>
      <c r="K1118" s="38"/>
      <c r="L1118" s="39">
        <f t="shared" si="315"/>
        <v>-1.4983481602397517</v>
      </c>
      <c r="M1118" s="39">
        <f t="shared" si="316"/>
        <v>2.1750172998514676</v>
      </c>
      <c r="N1118" s="10"/>
      <c r="O1118" s="47">
        <f>ABS(O1117/O1116)</f>
        <v>7.5105731483742872E-3</v>
      </c>
      <c r="P1118" s="47">
        <f>ABS(P1117/P1116)</f>
        <v>3.2090277238805828E-3</v>
      </c>
      <c r="Q1118" s="9"/>
      <c r="R1118" s="56"/>
      <c r="S1118" s="56"/>
      <c r="U1118" s="9"/>
      <c r="W1118" s="48"/>
      <c r="X1118" s="48"/>
      <c r="Z1118" s="48"/>
      <c r="AA1118" s="48"/>
      <c r="AC1118" s="48"/>
      <c r="AD1118" s="48"/>
      <c r="AK1118" s="48"/>
      <c r="AL1118" s="48"/>
      <c r="AP1118" s="49"/>
      <c r="AY1118" s="43"/>
      <c r="AZ1118" s="43"/>
    </row>
    <row r="1119" spans="1:60" s="11" customFormat="1">
      <c r="A1119" s="26">
        <v>159</v>
      </c>
      <c r="B1119" s="26"/>
      <c r="C1119" s="7" t="s">
        <v>4</v>
      </c>
      <c r="D1119" s="32">
        <v>3.3297504999999998</v>
      </c>
      <c r="E1119" s="32">
        <v>29.257908</v>
      </c>
      <c r="F1119" s="32">
        <v>28.828389000000001</v>
      </c>
      <c r="G1119" s="32">
        <v>6.4374457999999999</v>
      </c>
      <c r="H1119" s="32"/>
      <c r="I1119" s="32">
        <v>0.22330232999999999</v>
      </c>
      <c r="J1119" s="32">
        <v>8.7868186999999995</v>
      </c>
      <c r="K1119" s="38"/>
      <c r="L1119" s="39">
        <f t="shared" si="315"/>
        <v>-1.4992286857972699</v>
      </c>
      <c r="M1119" s="39">
        <f t="shared" si="316"/>
        <v>2.1732527235479173</v>
      </c>
      <c r="N1119" s="10"/>
      <c r="O1119" s="50"/>
      <c r="P1119" s="50"/>
      <c r="Q1119" s="9"/>
      <c r="R1119" s="56"/>
      <c r="S1119" s="56"/>
      <c r="U1119" s="9"/>
      <c r="W1119" s="51"/>
      <c r="X1119" s="51"/>
      <c r="Z1119" s="51"/>
      <c r="AA1119" s="51"/>
      <c r="AC1119" s="51"/>
      <c r="AD1119" s="51"/>
      <c r="AI1119" s="52"/>
      <c r="AJ1119" s="52"/>
      <c r="AK1119" s="53"/>
      <c r="AL1119" s="53"/>
      <c r="AM1119" s="53"/>
      <c r="AN1119" s="53"/>
      <c r="AO1119" s="53"/>
    </row>
    <row r="1120" spans="1:60" s="11" customFormat="1">
      <c r="A1120" s="26">
        <v>159</v>
      </c>
      <c r="B1120" s="26"/>
      <c r="C1120" s="7" t="s">
        <v>5</v>
      </c>
      <c r="D1120" s="32">
        <v>2.8630271999999999</v>
      </c>
      <c r="E1120" s="32">
        <v>25.109307999999999</v>
      </c>
      <c r="F1120" s="32">
        <v>25.085099</v>
      </c>
      <c r="G1120" s="32">
        <v>5.5961411999999999</v>
      </c>
      <c r="H1120" s="32"/>
      <c r="I1120" s="32">
        <v>0.22308628</v>
      </c>
      <c r="J1120" s="32">
        <v>8.7701969999999996</v>
      </c>
      <c r="K1120" s="54"/>
      <c r="L1120" s="39">
        <f t="shared" si="315"/>
        <v>-1.5001966765211818</v>
      </c>
      <c r="M1120" s="39">
        <f t="shared" si="316"/>
        <v>2.1713592690736507</v>
      </c>
      <c r="N1120" s="10"/>
      <c r="Q1120" s="9"/>
      <c r="R1120" s="56"/>
      <c r="S1120" s="56"/>
      <c r="U1120" s="9"/>
      <c r="W1120" s="51"/>
      <c r="X1120" s="51"/>
      <c r="Z1120" s="51"/>
      <c r="AA1120" s="51"/>
      <c r="AC1120" s="51"/>
      <c r="AD1120" s="51"/>
      <c r="AI1120" s="52"/>
      <c r="AJ1120" s="52"/>
      <c r="AK1120" s="53"/>
      <c r="AL1120" s="53"/>
      <c r="AM1120" s="53"/>
      <c r="AN1120" s="53"/>
      <c r="AO1120" s="53"/>
      <c r="AP1120" s="51"/>
      <c r="AQ1120" s="51"/>
      <c r="AR1120" s="51"/>
      <c r="AS1120" s="51"/>
      <c r="AT1120" s="51"/>
      <c r="AU1120" s="51"/>
      <c r="AV1120" s="51"/>
      <c r="AW1120" s="51"/>
      <c r="AX1120" s="51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51"/>
    </row>
    <row r="1121" spans="1:60" s="11" customFormat="1">
      <c r="A1121" s="6"/>
      <c r="B1121" s="6"/>
      <c r="C1121" s="7"/>
      <c r="D1121" s="32"/>
      <c r="E1121" s="32"/>
      <c r="F1121" s="32"/>
      <c r="G1121" s="32"/>
      <c r="H1121" s="32"/>
      <c r="I1121" s="32"/>
      <c r="J1121" s="32"/>
      <c r="K1121" s="9"/>
      <c r="L1121" s="9"/>
      <c r="M1121" s="9"/>
      <c r="N1121" s="9"/>
      <c r="O1121" s="9"/>
      <c r="P1121" s="9"/>
      <c r="Q1121" s="9"/>
      <c r="R1121" s="56"/>
      <c r="S1121" s="56"/>
      <c r="U1121" s="9"/>
    </row>
    <row r="1122" spans="1:60" s="11" customFormat="1">
      <c r="A1122" s="26">
        <v>160</v>
      </c>
      <c r="B1122" s="31">
        <v>43805</v>
      </c>
      <c r="C1122" s="26" t="s">
        <v>0</v>
      </c>
      <c r="D1122" s="32">
        <v>9.0883260000000003E-4</v>
      </c>
      <c r="E1122" s="32">
        <v>7.9977268800000001E-3</v>
      </c>
      <c r="F1122" s="32">
        <v>9.2898340000000001E-4</v>
      </c>
      <c r="G1122" s="32">
        <v>2.2277327000000001E-4</v>
      </c>
      <c r="H1122" s="32"/>
      <c r="I1122" s="66"/>
      <c r="J1122" s="66"/>
      <c r="K1122" s="9"/>
      <c r="L1122" s="9"/>
      <c r="M1122" s="9"/>
      <c r="N1122" s="10"/>
      <c r="O1122" s="9"/>
      <c r="P1122" s="9"/>
      <c r="Q1122" s="9"/>
      <c r="R1122" s="64"/>
      <c r="S1122" s="65"/>
      <c r="U1122" s="9"/>
    </row>
    <row r="1123" spans="1:60" s="11" customFormat="1">
      <c r="A1123" s="26">
        <v>160</v>
      </c>
      <c r="B1123" s="26"/>
      <c r="C1123" s="7" t="s">
        <v>1</v>
      </c>
      <c r="D1123" s="32">
        <v>4.3420538000000004</v>
      </c>
      <c r="E1123" s="32">
        <v>38.329928000000002</v>
      </c>
      <c r="F1123" s="32">
        <v>35.796779999999998</v>
      </c>
      <c r="G1123" s="32">
        <v>8.0126112999999997</v>
      </c>
      <c r="H1123" s="32"/>
      <c r="I1123" s="32">
        <v>0.22383618</v>
      </c>
      <c r="J1123" s="32">
        <v>8.8276073999999998</v>
      </c>
      <c r="K1123" s="38"/>
      <c r="L1123" s="39">
        <f>LN(I1123)</f>
        <v>-1.4968408339718458</v>
      </c>
      <c r="M1123" s="39">
        <f>LN(J1123)</f>
        <v>2.1778840152714567</v>
      </c>
      <c r="N1123" s="10"/>
      <c r="O1123" s="40">
        <f t="array" ref="O1123:P1124">LINEST(L1123:L1127,M1123:M1127,TRUE,TRUE)</f>
        <v>0.50857651512687208</v>
      </c>
      <c r="P1123" s="40">
        <v>-2.6044866443136718</v>
      </c>
      <c r="Q1123" s="9"/>
      <c r="R1123" s="41">
        <f>EXP(P1123)*$R$4^O1123</f>
        <v>0.21796632830818755</v>
      </c>
      <c r="S1123" s="41">
        <f>R1123*SQRT(P1124^2+(LN($R$4))^2*O1124^2+(O1123/$R$4)^2*$S$4^2-2*LN($R$4)*AVERAGE(M1123:M1127)*O1124^2)</f>
        <v>5.3126744529099531E-5</v>
      </c>
      <c r="U1123" s="9"/>
      <c r="AL1123" s="42"/>
      <c r="AM1123" s="43"/>
      <c r="AN1123" s="43"/>
      <c r="AO1123" s="43"/>
      <c r="AQ1123" s="44"/>
      <c r="AR1123" s="45"/>
      <c r="AS1123" s="45"/>
      <c r="AT1123" s="45"/>
      <c r="AU1123" s="45"/>
      <c r="AV1123" s="45"/>
      <c r="AW1123" s="45"/>
      <c r="AX1123" s="45"/>
      <c r="AY1123" s="45"/>
      <c r="AZ1123" s="45"/>
    </row>
    <row r="1124" spans="1:60" s="11" customFormat="1">
      <c r="A1124" s="26">
        <v>160</v>
      </c>
      <c r="B1124" s="26"/>
      <c r="C1124" s="7" t="s">
        <v>2</v>
      </c>
      <c r="D1124" s="32">
        <v>4.1328015999999996</v>
      </c>
      <c r="E1124" s="32">
        <v>36.429682</v>
      </c>
      <c r="F1124" s="32">
        <v>34.841154000000003</v>
      </c>
      <c r="G1124" s="32">
        <v>7.7926118999999998</v>
      </c>
      <c r="H1124" s="32"/>
      <c r="I1124" s="32">
        <v>0.22366121</v>
      </c>
      <c r="J1124" s="32">
        <v>8.8147728000000001</v>
      </c>
      <c r="K1124" s="38"/>
      <c r="L1124" s="39">
        <f t="shared" ref="L1124:L1127" si="317">LN(I1124)</f>
        <v>-1.4976228273994114</v>
      </c>
      <c r="M1124" s="39">
        <f t="shared" ref="M1124:M1127" si="318">LN(J1124)</f>
        <v>2.1764290412692318</v>
      </c>
      <c r="N1124" s="10"/>
      <c r="O1124" s="40">
        <v>4.5317091279034978E-3</v>
      </c>
      <c r="P1124" s="40">
        <v>9.8556272796033583E-3</v>
      </c>
      <c r="Q1124" s="9"/>
      <c r="R1124" s="56"/>
      <c r="S1124" s="56"/>
      <c r="U1124" s="9"/>
      <c r="W1124" s="43"/>
      <c r="Z1124" s="43"/>
      <c r="AC1124" s="43"/>
    </row>
    <row r="1125" spans="1:60" s="11" customFormat="1">
      <c r="A1125" s="26">
        <v>160</v>
      </c>
      <c r="B1125" s="26"/>
      <c r="C1125" s="7" t="s">
        <v>3</v>
      </c>
      <c r="D1125" s="32">
        <v>3.8112428999999999</v>
      </c>
      <c r="E1125" s="32">
        <v>33.547663</v>
      </c>
      <c r="F1125" s="32">
        <v>32.581386000000002</v>
      </c>
      <c r="G1125" s="32">
        <v>7.2819460999999999</v>
      </c>
      <c r="H1125" s="32"/>
      <c r="I1125" s="32">
        <v>0.22350028</v>
      </c>
      <c r="J1125" s="32">
        <v>8.8022951999999997</v>
      </c>
      <c r="K1125" s="38"/>
      <c r="L1125" s="39">
        <f t="shared" si="317"/>
        <v>-1.4983426121328778</v>
      </c>
      <c r="M1125" s="39">
        <f t="shared" si="318"/>
        <v>2.1750125056588301</v>
      </c>
      <c r="N1125" s="10"/>
      <c r="O1125" s="47">
        <f>ABS(O1124/O1123)</f>
        <v>8.9105748950538827E-3</v>
      </c>
      <c r="P1125" s="47">
        <f>ABS(P1124/P1123)</f>
        <v>3.7840959181422449E-3</v>
      </c>
      <c r="Q1125" s="9"/>
      <c r="R1125" s="56"/>
      <c r="S1125" s="56"/>
      <c r="U1125" s="9"/>
      <c r="W1125" s="48"/>
      <c r="X1125" s="48"/>
      <c r="Z1125" s="48"/>
      <c r="AA1125" s="48"/>
      <c r="AC1125" s="48"/>
      <c r="AD1125" s="48"/>
      <c r="AK1125" s="48"/>
      <c r="AL1125" s="48"/>
      <c r="AP1125" s="49"/>
      <c r="AY1125" s="43"/>
      <c r="AZ1125" s="43"/>
    </row>
    <row r="1126" spans="1:60" s="11" customFormat="1">
      <c r="A1126" s="26">
        <v>160</v>
      </c>
      <c r="B1126" s="26"/>
      <c r="C1126" s="7" t="s">
        <v>4</v>
      </c>
      <c r="D1126" s="32">
        <v>3.3220532999999999</v>
      </c>
      <c r="E1126" s="32">
        <v>29.193152000000001</v>
      </c>
      <c r="F1126" s="32">
        <v>28.746085000000001</v>
      </c>
      <c r="G1126" s="32">
        <v>6.4193724999999997</v>
      </c>
      <c r="H1126" s="32"/>
      <c r="I1126" s="32">
        <v>0.22331303</v>
      </c>
      <c r="J1126" s="32">
        <v>8.7876905000000001</v>
      </c>
      <c r="K1126" s="38"/>
      <c r="L1126" s="39">
        <f t="shared" si="317"/>
        <v>-1.4991807698456014</v>
      </c>
      <c r="M1126" s="39">
        <f t="shared" si="318"/>
        <v>2.1733519354224335</v>
      </c>
      <c r="N1126" s="10"/>
      <c r="O1126" s="50"/>
      <c r="P1126" s="50"/>
      <c r="Q1126" s="9"/>
      <c r="R1126" s="56"/>
      <c r="S1126" s="56"/>
      <c r="U1126" s="9"/>
      <c r="W1126" s="51"/>
      <c r="X1126" s="51"/>
      <c r="Z1126" s="51"/>
      <c r="AA1126" s="51"/>
      <c r="AC1126" s="51"/>
      <c r="AD1126" s="51"/>
      <c r="AI1126" s="52"/>
      <c r="AJ1126" s="52"/>
      <c r="AK1126" s="53"/>
      <c r="AL1126" s="53"/>
      <c r="AM1126" s="53"/>
      <c r="AN1126" s="53"/>
      <c r="AO1126" s="53"/>
    </row>
    <row r="1127" spans="1:60" s="11" customFormat="1">
      <c r="A1127" s="26">
        <v>160</v>
      </c>
      <c r="B1127" s="26"/>
      <c r="C1127" s="7" t="s">
        <v>5</v>
      </c>
      <c r="D1127" s="32">
        <v>2.8457349000000001</v>
      </c>
      <c r="E1127" s="32">
        <v>24.958414000000001</v>
      </c>
      <c r="F1127" s="32">
        <v>24.929563000000002</v>
      </c>
      <c r="G1127" s="32">
        <v>5.5616963999999998</v>
      </c>
      <c r="H1127" s="32"/>
      <c r="I1127" s="32">
        <v>0.22309646999999999</v>
      </c>
      <c r="J1127" s="32">
        <v>8.7704635</v>
      </c>
      <c r="K1127" s="54"/>
      <c r="L1127" s="39">
        <f t="shared" si="317"/>
        <v>-1.5001510001699478</v>
      </c>
      <c r="M1127" s="39">
        <f t="shared" si="318"/>
        <v>2.1713896556146843</v>
      </c>
      <c r="N1127" s="10"/>
      <c r="Q1127" s="9"/>
      <c r="R1127" s="56"/>
      <c r="S1127" s="56"/>
      <c r="U1127" s="9"/>
      <c r="W1127" s="51"/>
      <c r="X1127" s="51"/>
      <c r="Z1127" s="51"/>
      <c r="AA1127" s="51"/>
      <c r="AC1127" s="51"/>
      <c r="AD1127" s="51"/>
      <c r="AI1127" s="52"/>
      <c r="AJ1127" s="52"/>
      <c r="AK1127" s="53"/>
      <c r="AL1127" s="53"/>
      <c r="AM1127" s="53"/>
      <c r="AN1127" s="53"/>
      <c r="AO1127" s="53"/>
      <c r="AP1127" s="51"/>
      <c r="AQ1127" s="51"/>
      <c r="AR1127" s="51"/>
      <c r="AS1127" s="51"/>
      <c r="AT1127" s="51"/>
      <c r="AU1127" s="51"/>
      <c r="AV1127" s="51"/>
      <c r="AW1127" s="51"/>
      <c r="AX1127" s="51"/>
      <c r="AY1127" s="51"/>
      <c r="AZ1127" s="51"/>
      <c r="BA1127" s="51"/>
      <c r="BB1127" s="51"/>
      <c r="BC1127" s="51"/>
      <c r="BD1127" s="51"/>
      <c r="BE1127" s="51"/>
      <c r="BF1127" s="51"/>
      <c r="BG1127" s="51"/>
      <c r="BH1127" s="51"/>
    </row>
    <row r="1128" spans="1:60" s="11" customFormat="1">
      <c r="A1128" s="6"/>
      <c r="B1128" s="6"/>
      <c r="C1128" s="7"/>
      <c r="D1128" s="32"/>
      <c r="E1128" s="32"/>
      <c r="F1128" s="32"/>
      <c r="G1128" s="32"/>
      <c r="H1128" s="32"/>
      <c r="I1128" s="32"/>
      <c r="J1128" s="32"/>
      <c r="K1128" s="9"/>
      <c r="L1128" s="9"/>
      <c r="M1128" s="9"/>
      <c r="N1128" s="9"/>
      <c r="O1128" s="9"/>
      <c r="P1128" s="9"/>
      <c r="Q1128" s="9"/>
      <c r="R1128" s="56"/>
      <c r="S1128" s="56"/>
      <c r="U1128" s="9"/>
    </row>
    <row r="1129" spans="1:60" s="11" customFormat="1">
      <c r="A1129" s="26">
        <v>161</v>
      </c>
      <c r="B1129" s="31">
        <v>43805</v>
      </c>
      <c r="C1129" s="26" t="s">
        <v>0</v>
      </c>
      <c r="D1129" s="32">
        <v>9.0883260000000003E-4</v>
      </c>
      <c r="E1129" s="32">
        <v>7.9977268800000001E-3</v>
      </c>
      <c r="F1129" s="32">
        <v>9.2898340000000001E-4</v>
      </c>
      <c r="G1129" s="32">
        <v>2.2277327000000001E-4</v>
      </c>
      <c r="H1129" s="32"/>
      <c r="I1129" s="66"/>
      <c r="J1129" s="66"/>
      <c r="K1129" s="9"/>
      <c r="L1129" s="9"/>
      <c r="M1129" s="9"/>
      <c r="N1129" s="10"/>
      <c r="O1129" s="9"/>
      <c r="P1129" s="9"/>
      <c r="Q1129" s="9"/>
      <c r="R1129" s="64"/>
      <c r="S1129" s="65"/>
      <c r="U1129" s="9"/>
    </row>
    <row r="1130" spans="1:60" s="11" customFormat="1">
      <c r="A1130" s="26">
        <v>161</v>
      </c>
      <c r="B1130" s="26"/>
      <c r="C1130" s="7" t="s">
        <v>1</v>
      </c>
      <c r="D1130" s="32">
        <v>4.3807603000000004</v>
      </c>
      <c r="E1130" s="32">
        <v>38.665860000000002</v>
      </c>
      <c r="F1130" s="32">
        <v>36.234819000000002</v>
      </c>
      <c r="G1130" s="32">
        <v>8.1100685000000006</v>
      </c>
      <c r="H1130" s="32"/>
      <c r="I1130" s="32">
        <v>0.22381983</v>
      </c>
      <c r="J1130" s="32">
        <v>8.8262947</v>
      </c>
      <c r="K1130" s="38"/>
      <c r="L1130" s="39">
        <f>LN(I1130)</f>
        <v>-1.4969138811314595</v>
      </c>
      <c r="M1130" s="39">
        <f>LN(J1130)</f>
        <v>2.17773530027406</v>
      </c>
      <c r="N1130" s="10"/>
      <c r="O1130" s="40">
        <f t="array" ref="O1130:P1131">LINEST(L1130:L1134,M1130:M1134,TRUE,TRUE)</f>
        <v>0.50937733193151757</v>
      </c>
      <c r="P1130" s="40">
        <v>-2.6062288375172793</v>
      </c>
      <c r="Q1130" s="9"/>
      <c r="R1130" s="41">
        <f>EXP(P1130)*$R$4^O1130</f>
        <v>0.21795762915944222</v>
      </c>
      <c r="S1130" s="41">
        <f>R1130*SQRT(P1131^2+(LN($R$4))^2*O1131^2+(O1130/$R$4)^2*$S$4^2-2*LN($R$4)*AVERAGE(M1130:M1134)*O1131^2)</f>
        <v>5.1085297471801846E-5</v>
      </c>
      <c r="U1130" s="9"/>
      <c r="AL1130" s="42"/>
      <c r="AM1130" s="43"/>
      <c r="AN1130" s="43"/>
      <c r="AO1130" s="43"/>
      <c r="AQ1130" s="44"/>
      <c r="AR1130" s="45"/>
      <c r="AS1130" s="45"/>
      <c r="AT1130" s="45"/>
      <c r="AU1130" s="45"/>
      <c r="AV1130" s="45"/>
      <c r="AW1130" s="45"/>
      <c r="AX1130" s="45"/>
      <c r="AY1130" s="45"/>
      <c r="AZ1130" s="45"/>
    </row>
    <row r="1131" spans="1:60" s="11" customFormat="1">
      <c r="A1131" s="26">
        <v>161</v>
      </c>
      <c r="B1131" s="26"/>
      <c r="C1131" s="7" t="s">
        <v>2</v>
      </c>
      <c r="D1131" s="32">
        <v>4.1315555000000002</v>
      </c>
      <c r="E1131" s="32">
        <v>36.419879000000002</v>
      </c>
      <c r="F1131" s="32">
        <v>34.852660999999998</v>
      </c>
      <c r="G1131" s="32">
        <v>7.7952697999999998</v>
      </c>
      <c r="H1131" s="32"/>
      <c r="I1131" s="32">
        <v>0.22366368</v>
      </c>
      <c r="J1131" s="32">
        <v>8.8150598000000002</v>
      </c>
      <c r="K1131" s="38"/>
      <c r="L1131" s="39">
        <f t="shared" ref="L1131:L1134" si="319">LN(I1131)</f>
        <v>-1.4976117839718925</v>
      </c>
      <c r="M1131" s="39">
        <f t="shared" ref="M1131:M1134" si="320">LN(J1131)</f>
        <v>2.1764615997179177</v>
      </c>
      <c r="N1131" s="10"/>
      <c r="O1131" s="40">
        <v>4.3304860111214481E-3</v>
      </c>
      <c r="P1131" s="40">
        <v>9.4175515878214336E-3</v>
      </c>
      <c r="Q1131" s="9"/>
      <c r="R1131" s="56"/>
      <c r="S1131" s="56"/>
      <c r="U1131" s="9"/>
      <c r="W1131" s="43"/>
      <c r="Z1131" s="43"/>
      <c r="AC1131" s="43"/>
    </row>
    <row r="1132" spans="1:60" s="11" customFormat="1">
      <c r="A1132" s="26">
        <v>161</v>
      </c>
      <c r="B1132" s="26"/>
      <c r="C1132" s="7" t="s">
        <v>3</v>
      </c>
      <c r="D1132" s="32">
        <v>3.7632682000000002</v>
      </c>
      <c r="E1132" s="32">
        <v>33.123624999999997</v>
      </c>
      <c r="F1132" s="32">
        <v>32.201791999999998</v>
      </c>
      <c r="G1132" s="32">
        <v>7.1969282999999997</v>
      </c>
      <c r="H1132" s="32"/>
      <c r="I1132" s="32">
        <v>0.22349472000000001</v>
      </c>
      <c r="J1132" s="32">
        <v>8.8018312000000005</v>
      </c>
      <c r="K1132" s="38"/>
      <c r="L1132" s="39">
        <f t="shared" si="319"/>
        <v>-1.4983674893686423</v>
      </c>
      <c r="M1132" s="39">
        <f t="shared" si="320"/>
        <v>2.1749597907453415</v>
      </c>
      <c r="N1132" s="10"/>
      <c r="O1132" s="47">
        <f>ABS(O1131/O1130)</f>
        <v>8.5015287089839596E-3</v>
      </c>
      <c r="P1132" s="47">
        <f>ABS(P1131/P1130)</f>
        <v>3.6134783915570097E-3</v>
      </c>
      <c r="Q1132" s="9"/>
      <c r="R1132" s="56"/>
      <c r="S1132" s="56"/>
      <c r="U1132" s="9"/>
      <c r="W1132" s="48"/>
      <c r="X1132" s="48"/>
      <c r="Z1132" s="48"/>
      <c r="AA1132" s="48"/>
      <c r="AC1132" s="48"/>
      <c r="AD1132" s="48"/>
      <c r="AK1132" s="48"/>
      <c r="AL1132" s="48"/>
      <c r="AP1132" s="49"/>
      <c r="AY1132" s="43"/>
      <c r="AZ1132" s="43"/>
    </row>
    <row r="1133" spans="1:60" s="11" customFormat="1">
      <c r="A1133" s="26">
        <v>161</v>
      </c>
      <c r="B1133" s="26"/>
      <c r="C1133" s="7" t="s">
        <v>4</v>
      </c>
      <c r="D1133" s="32">
        <v>3.244907</v>
      </c>
      <c r="E1133" s="32">
        <v>28.507470000000001</v>
      </c>
      <c r="F1133" s="32">
        <v>28.143312000000002</v>
      </c>
      <c r="G1133" s="32">
        <v>6.2839567000000001</v>
      </c>
      <c r="H1133" s="32"/>
      <c r="I1133" s="32">
        <v>0.22328432000000001</v>
      </c>
      <c r="J1133" s="32">
        <v>8.7853020999999991</v>
      </c>
      <c r="K1133" s="38"/>
      <c r="L1133" s="39">
        <f t="shared" si="319"/>
        <v>-1.4993093420372614</v>
      </c>
      <c r="M1133" s="39">
        <f t="shared" si="320"/>
        <v>2.1730801092094403</v>
      </c>
      <c r="N1133" s="10"/>
      <c r="O1133" s="50"/>
      <c r="P1133" s="50"/>
      <c r="Q1133" s="9"/>
      <c r="R1133" s="56"/>
      <c r="S1133" s="56"/>
      <c r="U1133" s="9"/>
      <c r="W1133" s="51"/>
      <c r="X1133" s="51"/>
      <c r="Z1133" s="51"/>
      <c r="AA1133" s="51"/>
      <c r="AC1133" s="51"/>
      <c r="AD1133" s="51"/>
      <c r="AI1133" s="52"/>
      <c r="AJ1133" s="52"/>
      <c r="AK1133" s="53"/>
      <c r="AL1133" s="53"/>
      <c r="AM1133" s="53"/>
      <c r="AN1133" s="53"/>
      <c r="AO1133" s="53"/>
    </row>
    <row r="1134" spans="1:60" s="11" customFormat="1">
      <c r="A1134" s="26">
        <v>161</v>
      </c>
      <c r="B1134" s="26"/>
      <c r="C1134" s="7" t="s">
        <v>5</v>
      </c>
      <c r="D1134" s="32">
        <v>2.7618931999999998</v>
      </c>
      <c r="E1134" s="32">
        <v>24.221132999999998</v>
      </c>
      <c r="F1134" s="32">
        <v>24.208888000000002</v>
      </c>
      <c r="G1134" s="32">
        <v>5.4006335999999999</v>
      </c>
      <c r="H1134" s="32"/>
      <c r="I1134" s="32">
        <v>0.22308449</v>
      </c>
      <c r="J1134" s="32">
        <v>8.7697430999999995</v>
      </c>
      <c r="K1134" s="54"/>
      <c r="L1134" s="39">
        <f t="shared" si="319"/>
        <v>-1.5002047003547467</v>
      </c>
      <c r="M1134" s="39">
        <f t="shared" si="320"/>
        <v>2.1713075129105723</v>
      </c>
      <c r="N1134" s="10"/>
      <c r="Q1134" s="9"/>
      <c r="R1134" s="56"/>
      <c r="S1134" s="56"/>
      <c r="U1134" s="9"/>
      <c r="W1134" s="51"/>
      <c r="X1134" s="51"/>
      <c r="Z1134" s="51"/>
      <c r="AA1134" s="51"/>
      <c r="AC1134" s="51"/>
      <c r="AD1134" s="51"/>
      <c r="AI1134" s="52"/>
      <c r="AJ1134" s="52"/>
      <c r="AK1134" s="53"/>
      <c r="AL1134" s="53"/>
      <c r="AM1134" s="53"/>
      <c r="AN1134" s="53"/>
      <c r="AO1134" s="53"/>
      <c r="AP1134" s="51"/>
      <c r="AQ1134" s="51"/>
      <c r="AR1134" s="51"/>
      <c r="AS1134" s="51"/>
      <c r="AT1134" s="51"/>
      <c r="AU1134" s="51"/>
      <c r="AV1134" s="51"/>
      <c r="AW1134" s="51"/>
      <c r="AX1134" s="51"/>
      <c r="AY1134" s="51"/>
      <c r="AZ1134" s="51"/>
      <c r="BA1134" s="51"/>
      <c r="BB1134" s="51"/>
      <c r="BC1134" s="51"/>
      <c r="BD1134" s="51"/>
      <c r="BE1134" s="51"/>
      <c r="BF1134" s="51"/>
      <c r="BG1134" s="51"/>
      <c r="BH1134" s="51"/>
    </row>
    <row r="1135" spans="1:60" s="11" customFormat="1">
      <c r="A1135" s="6"/>
      <c r="B1135" s="6"/>
      <c r="C1135" s="7"/>
      <c r="D1135" s="32"/>
      <c r="E1135" s="32"/>
      <c r="F1135" s="32"/>
      <c r="G1135" s="32"/>
      <c r="H1135" s="32"/>
      <c r="I1135" s="32"/>
      <c r="J1135" s="32"/>
      <c r="K1135" s="9"/>
      <c r="L1135" s="9"/>
      <c r="M1135" s="9"/>
      <c r="N1135" s="9"/>
      <c r="O1135" s="9"/>
      <c r="P1135" s="9"/>
      <c r="Q1135" s="9"/>
      <c r="R1135" s="56"/>
      <c r="S1135" s="56"/>
      <c r="U1135" s="9"/>
    </row>
    <row r="1136" spans="1:60" s="11" customFormat="1">
      <c r="A1136" s="26">
        <v>162</v>
      </c>
      <c r="B1136" s="31">
        <v>43805</v>
      </c>
      <c r="C1136" s="26" t="s">
        <v>0</v>
      </c>
      <c r="D1136" s="32">
        <v>9.0883260000000003E-4</v>
      </c>
      <c r="E1136" s="32">
        <v>7.9977268800000001E-3</v>
      </c>
      <c r="F1136" s="32">
        <v>9.2898340000000001E-4</v>
      </c>
      <c r="G1136" s="32">
        <v>2.2277327000000001E-4</v>
      </c>
      <c r="H1136" s="32"/>
      <c r="I1136" s="66"/>
      <c r="J1136" s="66"/>
      <c r="K1136" s="9"/>
      <c r="L1136" s="9"/>
      <c r="M1136" s="9"/>
      <c r="N1136" s="10"/>
      <c r="O1136" s="9"/>
      <c r="P1136" s="9"/>
      <c r="Q1136" s="9"/>
      <c r="R1136" s="64"/>
      <c r="S1136" s="65"/>
      <c r="U1136" s="9"/>
    </row>
    <row r="1137" spans="1:60" s="11" customFormat="1">
      <c r="A1137" s="26">
        <v>162</v>
      </c>
      <c r="B1137" s="26"/>
      <c r="C1137" s="7" t="s">
        <v>1</v>
      </c>
      <c r="D1137" s="32">
        <v>4.3175217999999997</v>
      </c>
      <c r="E1137" s="32">
        <v>38.112448000000001</v>
      </c>
      <c r="F1137" s="32">
        <v>35.712637999999998</v>
      </c>
      <c r="G1137" s="32">
        <v>7.9937151999999996</v>
      </c>
      <c r="H1137" s="32"/>
      <c r="I1137" s="32">
        <v>0.22383443</v>
      </c>
      <c r="J1137" s="32">
        <v>8.8273934000000001</v>
      </c>
      <c r="K1137" s="38"/>
      <c r="L1137" s="39">
        <f>LN(I1137)</f>
        <v>-1.496848652220178</v>
      </c>
      <c r="M1137" s="39">
        <f>LN(J1137)</f>
        <v>2.1778597728483113</v>
      </c>
      <c r="N1137" s="10"/>
      <c r="O1137" s="40">
        <f t="array" ref="O1137:P1138">LINEST(L1137:L1141,M1137:M1141,TRUE,TRUE)</f>
        <v>0.51173458835553354</v>
      </c>
      <c r="P1137" s="40">
        <v>-2.6113538016501154</v>
      </c>
      <c r="Q1137" s="9"/>
      <c r="R1137" s="41">
        <f>EXP(P1137)*$R$4^O1137</f>
        <v>0.21793274275863483</v>
      </c>
      <c r="S1137" s="41">
        <f>R1137*SQRT(P1138^2+(LN($R$4))^2*O1138^2+(O1137/$R$4)^2*$S$4^2-2*LN($R$4)*AVERAGE(M1137:M1141)*O1138^2)</f>
        <v>4.3076818279702568E-5</v>
      </c>
      <c r="U1137" s="9"/>
      <c r="AL1137" s="42"/>
      <c r="AM1137" s="43"/>
      <c r="AN1137" s="43"/>
      <c r="AO1137" s="43"/>
      <c r="AQ1137" s="44"/>
      <c r="AR1137" s="45"/>
      <c r="AS1137" s="45"/>
      <c r="AT1137" s="45"/>
      <c r="AU1137" s="45"/>
      <c r="AV1137" s="45"/>
      <c r="AW1137" s="45"/>
      <c r="AX1137" s="45"/>
      <c r="AY1137" s="45"/>
      <c r="AZ1137" s="45"/>
    </row>
    <row r="1138" spans="1:60" s="11" customFormat="1">
      <c r="A1138" s="26">
        <v>162</v>
      </c>
      <c r="B1138" s="26"/>
      <c r="C1138" s="7" t="s">
        <v>2</v>
      </c>
      <c r="D1138" s="32">
        <v>4.0626040000000003</v>
      </c>
      <c r="E1138" s="32">
        <v>35.818689999999997</v>
      </c>
      <c r="F1138" s="32">
        <v>34.233359999999998</v>
      </c>
      <c r="G1138" s="32">
        <v>7.6576110999999996</v>
      </c>
      <c r="H1138" s="32"/>
      <c r="I1138" s="32">
        <v>0.22368863</v>
      </c>
      <c r="J1138" s="32">
        <v>8.8166873999999993</v>
      </c>
      <c r="K1138" s="38"/>
      <c r="L1138" s="39">
        <f t="shared" ref="L1138:L1141" si="321">LN(I1138)</f>
        <v>-1.4975002387782359</v>
      </c>
      <c r="M1138" s="39">
        <f t="shared" ref="M1138:M1141" si="322">LN(J1138)</f>
        <v>2.1766462212402389</v>
      </c>
      <c r="N1138" s="10"/>
      <c r="O1138" s="40">
        <v>3.4663344666689671E-3</v>
      </c>
      <c r="P1138" s="40">
        <v>7.5390900402083775E-3</v>
      </c>
      <c r="Q1138" s="9"/>
      <c r="R1138" s="56"/>
      <c r="S1138" s="56"/>
      <c r="U1138" s="9"/>
      <c r="W1138" s="43"/>
      <c r="Z1138" s="43"/>
      <c r="AC1138" s="43"/>
    </row>
    <row r="1139" spans="1:60" s="11" customFormat="1">
      <c r="A1139" s="26">
        <v>162</v>
      </c>
      <c r="B1139" s="26"/>
      <c r="C1139" s="7" t="s">
        <v>3</v>
      </c>
      <c r="D1139" s="32">
        <v>3.7132961999999998</v>
      </c>
      <c r="E1139" s="32">
        <v>32.691938</v>
      </c>
      <c r="F1139" s="32">
        <v>31.719017000000001</v>
      </c>
      <c r="G1139" s="32">
        <v>7.0899580999999996</v>
      </c>
      <c r="H1139" s="32"/>
      <c r="I1139" s="32">
        <v>0.22352401</v>
      </c>
      <c r="J1139" s="32">
        <v>8.8040266999999997</v>
      </c>
      <c r="K1139" s="38"/>
      <c r="L1139" s="39">
        <f t="shared" si="321"/>
        <v>-1.498236443405347</v>
      </c>
      <c r="M1139" s="39">
        <f t="shared" si="322"/>
        <v>2.1752091963720201</v>
      </c>
      <c r="N1139" s="10"/>
      <c r="O1139" s="47">
        <f>ABS(O1138/O1137)</f>
        <v>6.7736958680242485E-3</v>
      </c>
      <c r="P1139" s="47">
        <f>ABS(P1138/P1137)</f>
        <v>2.8870427421379759E-3</v>
      </c>
      <c r="Q1139" s="9"/>
      <c r="R1139" s="56"/>
      <c r="S1139" s="56"/>
      <c r="U1139" s="9"/>
      <c r="W1139" s="48"/>
      <c r="X1139" s="48"/>
      <c r="Z1139" s="48"/>
      <c r="AA1139" s="48"/>
      <c r="AC1139" s="48"/>
      <c r="AD1139" s="48"/>
      <c r="AK1139" s="48"/>
      <c r="AL1139" s="48"/>
      <c r="AP1139" s="49"/>
      <c r="AY1139" s="43"/>
      <c r="AZ1139" s="43"/>
    </row>
    <row r="1140" spans="1:60" s="11" customFormat="1">
      <c r="A1140" s="26">
        <v>162</v>
      </c>
      <c r="B1140" s="26"/>
      <c r="C1140" s="7" t="s">
        <v>4</v>
      </c>
      <c r="D1140" s="32">
        <v>3.2355209999999999</v>
      </c>
      <c r="E1140" s="32">
        <v>28.434545</v>
      </c>
      <c r="F1140" s="32">
        <v>28.002459999999999</v>
      </c>
      <c r="G1140" s="32">
        <v>6.2535005999999997</v>
      </c>
      <c r="H1140" s="32"/>
      <c r="I1140" s="32">
        <v>0.22331978999999999</v>
      </c>
      <c r="J1140" s="32">
        <v>8.7882467999999996</v>
      </c>
      <c r="K1140" s="38"/>
      <c r="L1140" s="39">
        <f t="shared" si="321"/>
        <v>-1.4991504988950675</v>
      </c>
      <c r="M1140" s="39">
        <f t="shared" si="322"/>
        <v>2.1734152378785914</v>
      </c>
      <c r="N1140" s="10"/>
      <c r="O1140" s="50"/>
      <c r="P1140" s="50"/>
      <c r="Q1140" s="9"/>
      <c r="R1140" s="56"/>
      <c r="S1140" s="56"/>
      <c r="U1140" s="9"/>
      <c r="W1140" s="51"/>
      <c r="X1140" s="51"/>
      <c r="Z1140" s="51"/>
      <c r="AA1140" s="51"/>
      <c r="AC1140" s="51"/>
      <c r="AD1140" s="51"/>
      <c r="AI1140" s="52"/>
      <c r="AJ1140" s="52"/>
      <c r="AK1140" s="53"/>
      <c r="AL1140" s="53"/>
      <c r="AM1140" s="53"/>
      <c r="AN1140" s="53"/>
      <c r="AO1140" s="53"/>
    </row>
    <row r="1141" spans="1:60" s="11" customFormat="1">
      <c r="A1141" s="26">
        <v>162</v>
      </c>
      <c r="B1141" s="26"/>
      <c r="C1141" s="7" t="s">
        <v>5</v>
      </c>
      <c r="D1141" s="32">
        <v>2.773685</v>
      </c>
      <c r="E1141" s="32">
        <v>24.33146</v>
      </c>
      <c r="F1141" s="32">
        <v>24.271650000000001</v>
      </c>
      <c r="G1141" s="32">
        <v>5.4154068999999998</v>
      </c>
      <c r="H1141" s="32"/>
      <c r="I1141" s="32">
        <v>0.22311659</v>
      </c>
      <c r="J1141" s="32">
        <v>8.7722511999999995</v>
      </c>
      <c r="K1141" s="54"/>
      <c r="L1141" s="39">
        <f t="shared" si="321"/>
        <v>-1.5000608190353408</v>
      </c>
      <c r="M1141" s="39">
        <f t="shared" si="322"/>
        <v>2.1715934667165304</v>
      </c>
      <c r="N1141" s="10"/>
      <c r="Q1141" s="9"/>
      <c r="R1141" s="56"/>
      <c r="S1141" s="56"/>
      <c r="U1141" s="9"/>
      <c r="W1141" s="51"/>
      <c r="X1141" s="51"/>
      <c r="Z1141" s="51"/>
      <c r="AA1141" s="51"/>
      <c r="AC1141" s="51"/>
      <c r="AD1141" s="51"/>
      <c r="AI1141" s="52"/>
      <c r="AJ1141" s="52"/>
      <c r="AK1141" s="53"/>
      <c r="AL1141" s="53"/>
      <c r="AM1141" s="53"/>
      <c r="AN1141" s="53"/>
      <c r="AO1141" s="53"/>
      <c r="AP1141" s="51"/>
      <c r="AQ1141" s="51"/>
      <c r="AR1141" s="51"/>
      <c r="AS1141" s="51"/>
      <c r="AT1141" s="51"/>
      <c r="AU1141" s="51"/>
      <c r="AV1141" s="51"/>
      <c r="AW1141" s="51"/>
      <c r="AX1141" s="51"/>
      <c r="AY1141" s="51"/>
      <c r="AZ1141" s="51"/>
      <c r="BA1141" s="51"/>
      <c r="BB1141" s="51"/>
      <c r="BC1141" s="51"/>
      <c r="BD1141" s="51"/>
      <c r="BE1141" s="51"/>
      <c r="BF1141" s="51"/>
      <c r="BG1141" s="51"/>
      <c r="BH1141" s="51"/>
    </row>
    <row r="1142" spans="1:60" s="11" customFormat="1">
      <c r="A1142" s="6"/>
      <c r="B1142" s="6"/>
      <c r="C1142" s="7"/>
      <c r="D1142" s="32"/>
      <c r="E1142" s="32"/>
      <c r="F1142" s="32"/>
      <c r="G1142" s="32"/>
      <c r="H1142" s="32"/>
      <c r="I1142" s="32"/>
      <c r="J1142" s="32"/>
      <c r="K1142" s="9"/>
      <c r="L1142" s="9"/>
      <c r="M1142" s="9"/>
      <c r="N1142" s="9"/>
      <c r="O1142" s="9"/>
      <c r="P1142" s="9"/>
      <c r="Q1142" s="9"/>
      <c r="R1142" s="56"/>
      <c r="S1142" s="56"/>
      <c r="U1142" s="9"/>
    </row>
    <row r="1143" spans="1:60" s="11" customFormat="1">
      <c r="A1143" s="26">
        <v>163</v>
      </c>
      <c r="B1143" s="31">
        <v>43805</v>
      </c>
      <c r="C1143" s="26" t="s">
        <v>0</v>
      </c>
      <c r="D1143" s="32">
        <v>9.0883260000000003E-4</v>
      </c>
      <c r="E1143" s="32">
        <v>7.9977268800000001E-3</v>
      </c>
      <c r="F1143" s="32">
        <v>9.2898340000000001E-4</v>
      </c>
      <c r="G1143" s="32">
        <v>2.2277327000000001E-4</v>
      </c>
      <c r="H1143" s="32"/>
      <c r="I1143" s="66"/>
      <c r="J1143" s="66"/>
      <c r="K1143" s="9"/>
      <c r="L1143" s="9"/>
      <c r="M1143" s="9"/>
      <c r="N1143" s="10"/>
      <c r="O1143" s="9"/>
      <c r="P1143" s="9"/>
      <c r="Q1143" s="9"/>
      <c r="R1143" s="64"/>
      <c r="S1143" s="65"/>
      <c r="U1143" s="9"/>
    </row>
    <row r="1144" spans="1:60" s="11" customFormat="1">
      <c r="A1144" s="26">
        <v>163</v>
      </c>
      <c r="B1144" s="26"/>
      <c r="C1144" s="7" t="s">
        <v>1</v>
      </c>
      <c r="D1144" s="32">
        <v>5.0810306000000001</v>
      </c>
      <c r="E1144" s="32">
        <v>44.729913000000003</v>
      </c>
      <c r="F1144" s="32">
        <v>43.250033000000002</v>
      </c>
      <c r="G1144" s="32">
        <v>9.6660669000000006</v>
      </c>
      <c r="H1144" s="32"/>
      <c r="I1144" s="66">
        <v>0.22349273</v>
      </c>
      <c r="J1144" s="32">
        <v>8.8033155999999995</v>
      </c>
      <c r="K1144" s="38"/>
      <c r="L1144" s="39">
        <f>LN(I1144)</f>
        <v>-1.4983763934217651</v>
      </c>
      <c r="M1144" s="39">
        <f>LN(J1144)</f>
        <v>2.1751284232504129</v>
      </c>
      <c r="N1144" s="10"/>
      <c r="O1144" s="40">
        <f t="array" ref="O1144:P1145">LINEST(L1144:L1148,M1144:M1148,TRUE,TRUE)</f>
        <v>0.50582160715221625</v>
      </c>
      <c r="P1144" s="40">
        <v>-2.598613022655011</v>
      </c>
      <c r="Q1144" s="9"/>
      <c r="R1144" s="41">
        <f>EXP(P1144)*$R$4^O1144</f>
        <v>0.21797015654626553</v>
      </c>
      <c r="S1144" s="41">
        <f>R1144*SQRT(P1145^2+(LN($R$4))^2*O1145^2+(O1144/$R$4)^2*$S$4^2-2*LN($R$4)*AVERAGE(M1144:M1148)*O1145^2)</f>
        <v>2.8414581523329429E-5</v>
      </c>
      <c r="U1144" s="9"/>
      <c r="AL1144" s="42"/>
      <c r="AM1144" s="43"/>
      <c r="AN1144" s="43"/>
      <c r="AO1144" s="43"/>
      <c r="AQ1144" s="44"/>
      <c r="AR1144" s="45"/>
      <c r="AS1144" s="45"/>
      <c r="AT1144" s="45"/>
      <c r="AU1144" s="45"/>
      <c r="AV1144" s="45"/>
      <c r="AW1144" s="45"/>
      <c r="AX1144" s="45"/>
      <c r="AY1144" s="45"/>
      <c r="AZ1144" s="45"/>
    </row>
    <row r="1145" spans="1:60" s="11" customFormat="1">
      <c r="A1145" s="26">
        <v>163</v>
      </c>
      <c r="B1145" s="26"/>
      <c r="C1145" s="7" t="s">
        <v>2</v>
      </c>
      <c r="D1145" s="32">
        <v>4.7828055999999997</v>
      </c>
      <c r="E1145" s="32">
        <v>42.064377</v>
      </c>
      <c r="F1145" s="32">
        <v>41.228907999999997</v>
      </c>
      <c r="G1145" s="32">
        <v>9.2097308000000009</v>
      </c>
      <c r="H1145" s="32"/>
      <c r="I1145" s="66">
        <v>0.22338046</v>
      </c>
      <c r="J1145" s="32">
        <v>8.7949183000000009</v>
      </c>
      <c r="K1145" s="38"/>
      <c r="L1145" s="39">
        <f t="shared" ref="L1145:L1148" si="323">LN(I1145)</f>
        <v>-1.4988788626003797</v>
      </c>
      <c r="M1145" s="39">
        <f t="shared" ref="M1145:M1148" si="324">LN(J1145)</f>
        <v>2.1741740887774155</v>
      </c>
      <c r="N1145" s="10"/>
      <c r="O1145" s="40">
        <v>1.8333895630136836E-3</v>
      </c>
      <c r="P1145" s="40">
        <v>3.9829646252443436E-3</v>
      </c>
      <c r="Q1145" s="9"/>
      <c r="R1145" s="56"/>
      <c r="S1145" s="56"/>
      <c r="U1145" s="9"/>
      <c r="W1145" s="43"/>
      <c r="Z1145" s="43"/>
      <c r="AC1145" s="43"/>
    </row>
    <row r="1146" spans="1:60" s="11" customFormat="1">
      <c r="A1146" s="26">
        <v>163</v>
      </c>
      <c r="B1146" s="26"/>
      <c r="C1146" s="7" t="s">
        <v>3</v>
      </c>
      <c r="D1146" s="32">
        <v>4.2219721999999997</v>
      </c>
      <c r="E1146" s="32">
        <v>37.074975000000002</v>
      </c>
      <c r="F1146" s="32">
        <v>36.866453999999997</v>
      </c>
      <c r="G1146" s="32">
        <v>8.2289370000000002</v>
      </c>
      <c r="H1146" s="32"/>
      <c r="I1146" s="66">
        <v>0.22320939000000001</v>
      </c>
      <c r="J1146" s="32">
        <v>8.7814358000000006</v>
      </c>
      <c r="K1146" s="38"/>
      <c r="L1146" s="39">
        <f t="shared" si="323"/>
        <v>-1.4996449794674211</v>
      </c>
      <c r="M1146" s="39">
        <f t="shared" si="324"/>
        <v>2.172639925029038</v>
      </c>
      <c r="N1146" s="10"/>
      <c r="O1146" s="47">
        <f>ABS(O1145/O1144)</f>
        <v>3.6245773946583584E-3</v>
      </c>
      <c r="P1146" s="47">
        <f>ABS(P1145/P1144)</f>
        <v>1.5327271088539903E-3</v>
      </c>
      <c r="Q1146" s="9"/>
      <c r="R1146" s="56"/>
      <c r="S1146" s="56"/>
      <c r="U1146" s="9"/>
      <c r="W1146" s="48"/>
      <c r="X1146" s="48"/>
      <c r="Z1146" s="48"/>
      <c r="AA1146" s="48"/>
      <c r="AC1146" s="48"/>
      <c r="AD1146" s="48"/>
      <c r="AK1146" s="48"/>
      <c r="AL1146" s="48"/>
      <c r="AP1146" s="49"/>
      <c r="AY1146" s="43"/>
      <c r="AZ1146" s="43"/>
    </row>
    <row r="1147" spans="1:60" s="11" customFormat="1">
      <c r="A1147" s="26">
        <v>163</v>
      </c>
      <c r="B1147" s="26"/>
      <c r="C1147" s="7" t="s">
        <v>4</v>
      </c>
      <c r="D1147" s="32">
        <v>3.7766845</v>
      </c>
      <c r="E1147" s="32">
        <v>33.114122999999999</v>
      </c>
      <c r="F1147" s="32">
        <v>33.317129999999999</v>
      </c>
      <c r="G1147" s="32">
        <v>7.4309307999999996</v>
      </c>
      <c r="H1147" s="32"/>
      <c r="I1147" s="66">
        <v>0.22303629</v>
      </c>
      <c r="J1147" s="32">
        <v>8.7680361999999992</v>
      </c>
      <c r="K1147" s="38"/>
      <c r="L1147" s="39">
        <f t="shared" si="323"/>
        <v>-1.5004207853359823</v>
      </c>
      <c r="M1147" s="39">
        <f t="shared" si="324"/>
        <v>2.1711128588467719</v>
      </c>
      <c r="N1147" s="10"/>
      <c r="O1147" s="50"/>
      <c r="P1147" s="50"/>
      <c r="Q1147" s="9"/>
      <c r="R1147" s="56"/>
      <c r="S1147" s="56"/>
      <c r="U1147" s="9"/>
      <c r="W1147" s="51"/>
      <c r="X1147" s="51"/>
      <c r="Z1147" s="51"/>
      <c r="AA1147" s="51"/>
      <c r="AC1147" s="51"/>
      <c r="AD1147" s="51"/>
      <c r="AI1147" s="52"/>
      <c r="AJ1147" s="52"/>
      <c r="AK1147" s="53"/>
      <c r="AL1147" s="53"/>
      <c r="AM1147" s="53"/>
      <c r="AN1147" s="53"/>
      <c r="AO1147" s="53"/>
    </row>
    <row r="1148" spans="1:60" s="11" customFormat="1">
      <c r="A1148" s="26">
        <v>163</v>
      </c>
      <c r="B1148" s="26"/>
      <c r="C1148" s="7" t="s">
        <v>5</v>
      </c>
      <c r="D1148" s="32">
        <v>3.1999727</v>
      </c>
      <c r="E1148" s="32">
        <v>28.004912999999998</v>
      </c>
      <c r="F1148" s="32">
        <v>28.539266000000001</v>
      </c>
      <c r="G1148" s="32">
        <v>6.3593076999999996</v>
      </c>
      <c r="H1148" s="32"/>
      <c r="I1148" s="66">
        <v>0.22282650000000001</v>
      </c>
      <c r="J1148" s="32">
        <v>8.7516058999999995</v>
      </c>
      <c r="K1148" s="54"/>
      <c r="L1148" s="39">
        <f t="shared" si="323"/>
        <v>-1.5013618372478592</v>
      </c>
      <c r="M1148" s="39">
        <f t="shared" si="324"/>
        <v>2.1692372149582622</v>
      </c>
      <c r="N1148" s="10"/>
      <c r="Q1148" s="9"/>
      <c r="R1148" s="56"/>
      <c r="S1148" s="56"/>
      <c r="U1148" s="9"/>
      <c r="W1148" s="51"/>
      <c r="X1148" s="51"/>
      <c r="Z1148" s="51"/>
      <c r="AA1148" s="51"/>
      <c r="AC1148" s="51"/>
      <c r="AD1148" s="51"/>
      <c r="AI1148" s="52"/>
      <c r="AJ1148" s="52"/>
      <c r="AK1148" s="53"/>
      <c r="AL1148" s="53"/>
      <c r="AM1148" s="53"/>
      <c r="AN1148" s="53"/>
      <c r="AO1148" s="53"/>
      <c r="AP1148" s="51"/>
      <c r="AQ1148" s="51"/>
      <c r="AR1148" s="51"/>
      <c r="AS1148" s="51"/>
      <c r="AT1148" s="51"/>
      <c r="AU1148" s="51"/>
      <c r="AV1148" s="51"/>
      <c r="AW1148" s="51"/>
      <c r="AX1148" s="51"/>
      <c r="AY1148" s="51"/>
      <c r="AZ1148" s="51"/>
      <c r="BA1148" s="51"/>
      <c r="BB1148" s="51"/>
      <c r="BC1148" s="51"/>
      <c r="BD1148" s="51"/>
      <c r="BE1148" s="51"/>
      <c r="BF1148" s="51"/>
      <c r="BG1148" s="51"/>
      <c r="BH1148" s="51"/>
    </row>
    <row r="1149" spans="1:60" s="11" customFormat="1">
      <c r="A1149" s="6"/>
      <c r="B1149" s="6"/>
      <c r="C1149" s="7"/>
      <c r="D1149" s="32"/>
      <c r="E1149" s="32"/>
      <c r="F1149" s="32"/>
      <c r="G1149" s="32"/>
      <c r="H1149" s="32"/>
      <c r="I1149" s="32"/>
      <c r="J1149" s="32"/>
      <c r="K1149" s="9"/>
      <c r="L1149" s="9"/>
      <c r="M1149" s="9"/>
      <c r="N1149" s="9"/>
      <c r="O1149" s="9"/>
      <c r="P1149" s="9"/>
      <c r="Q1149" s="9"/>
      <c r="R1149" s="56"/>
      <c r="S1149" s="56"/>
      <c r="U1149" s="9"/>
    </row>
    <row r="1150" spans="1:60" s="11" customFormat="1">
      <c r="A1150" s="26">
        <v>164</v>
      </c>
      <c r="B1150" s="31">
        <v>43805</v>
      </c>
      <c r="C1150" s="26" t="s">
        <v>0</v>
      </c>
      <c r="D1150" s="32">
        <v>9.0883260000000003E-4</v>
      </c>
      <c r="E1150" s="32">
        <v>7.9977268800000001E-3</v>
      </c>
      <c r="F1150" s="32">
        <v>9.2898340000000001E-4</v>
      </c>
      <c r="G1150" s="32">
        <v>2.2277327000000001E-4</v>
      </c>
      <c r="H1150" s="32"/>
      <c r="I1150" s="66"/>
      <c r="J1150" s="66"/>
      <c r="K1150" s="9"/>
      <c r="L1150" s="9"/>
      <c r="M1150" s="9"/>
      <c r="N1150" s="10"/>
      <c r="O1150" s="9"/>
      <c r="P1150" s="9"/>
      <c r="Q1150" s="9"/>
      <c r="R1150" s="64"/>
      <c r="S1150" s="65"/>
      <c r="U1150" s="9"/>
    </row>
    <row r="1151" spans="1:60" s="11" customFormat="1">
      <c r="A1151" s="26">
        <v>164</v>
      </c>
      <c r="B1151" s="26"/>
      <c r="C1151" s="7" t="s">
        <v>1</v>
      </c>
      <c r="D1151" s="32">
        <v>5.1369539</v>
      </c>
      <c r="E1151" s="32">
        <v>45.229331999999999</v>
      </c>
      <c r="F1151" s="32">
        <v>43.535730999999998</v>
      </c>
      <c r="G1151" s="32">
        <v>9.7306702999999999</v>
      </c>
      <c r="H1151" s="32"/>
      <c r="I1151" s="66">
        <v>0.22351001000000001</v>
      </c>
      <c r="J1151" s="32">
        <v>8.8047000000000004</v>
      </c>
      <c r="K1151" s="38"/>
      <c r="L1151" s="39">
        <f>LN(I1151)</f>
        <v>-1.4982990784594066</v>
      </c>
      <c r="M1151" s="39">
        <f>LN(J1151)</f>
        <v>2.1752856698174656</v>
      </c>
      <c r="N1151" s="10"/>
      <c r="O1151" s="40">
        <f t="array" ref="O1151:P1152">LINEST(L1151:L1155,M1151:M1155,TRUE,TRUE)</f>
        <v>0.50627367799997203</v>
      </c>
      <c r="P1151" s="40">
        <v>-2.5995947127587895</v>
      </c>
      <c r="Q1151" s="9"/>
      <c r="R1151" s="41">
        <f>EXP(P1151)*$R$4^O1151</f>
        <v>0.21796563780439968</v>
      </c>
      <c r="S1151" s="41">
        <f>R1151*SQRT(P1152^2+(LN($R$4))^2*O1152^2+(O1151/$R$4)^2*$S$4^2-2*LN($R$4)*AVERAGE(M1151:M1155)*O1152^2)</f>
        <v>2.3955537038090973E-5</v>
      </c>
      <c r="U1151" s="9"/>
      <c r="AL1151" s="42"/>
      <c r="AM1151" s="43"/>
      <c r="AN1151" s="43"/>
      <c r="AO1151" s="43"/>
      <c r="AQ1151" s="44"/>
      <c r="AR1151" s="45"/>
      <c r="AS1151" s="45"/>
      <c r="AT1151" s="45"/>
      <c r="AU1151" s="45"/>
      <c r="AV1151" s="45"/>
      <c r="AW1151" s="45"/>
      <c r="AX1151" s="45"/>
      <c r="AY1151" s="45"/>
      <c r="AZ1151" s="45"/>
    </row>
    <row r="1152" spans="1:60" s="11" customFormat="1">
      <c r="A1152" s="26">
        <v>164</v>
      </c>
      <c r="B1152" s="26"/>
      <c r="C1152" s="7" t="s">
        <v>2</v>
      </c>
      <c r="D1152" s="32">
        <v>4.7584885000000003</v>
      </c>
      <c r="E1152" s="32">
        <v>41.848621999999999</v>
      </c>
      <c r="F1152" s="32">
        <v>41.011042000000003</v>
      </c>
      <c r="G1152" s="32">
        <v>9.1609163000000002</v>
      </c>
      <c r="H1152" s="32"/>
      <c r="I1152" s="66">
        <v>0.22337684999999999</v>
      </c>
      <c r="J1152" s="32">
        <v>8.7945215999999995</v>
      </c>
      <c r="K1152" s="38"/>
      <c r="L1152" s="39">
        <f t="shared" ref="L1152:L1155" si="325">LN(I1152)</f>
        <v>-1.4988950234999074</v>
      </c>
      <c r="M1152" s="39">
        <f t="shared" ref="M1152:M1155" si="326">LN(J1152)</f>
        <v>2.1741289821677312</v>
      </c>
      <c r="N1152" s="10"/>
      <c r="O1152" s="40">
        <v>1.0511688667465917E-3</v>
      </c>
      <c r="P1152" s="40">
        <v>2.2837785811944933E-3</v>
      </c>
      <c r="Q1152" s="9"/>
      <c r="R1152" s="56"/>
      <c r="S1152" s="56"/>
      <c r="U1152" s="9"/>
      <c r="W1152" s="43"/>
      <c r="Z1152" s="43"/>
      <c r="AC1152" s="43"/>
    </row>
    <row r="1153" spans="1:60" s="11" customFormat="1">
      <c r="A1153" s="26">
        <v>164</v>
      </c>
      <c r="B1153" s="26"/>
      <c r="C1153" s="7" t="s">
        <v>3</v>
      </c>
      <c r="D1153" s="32">
        <v>4.3683221000000003</v>
      </c>
      <c r="E1153" s="32">
        <v>38.372990000000001</v>
      </c>
      <c r="F1153" s="32">
        <v>38.032442000000003</v>
      </c>
      <c r="G1153" s="32">
        <v>8.4906159999999993</v>
      </c>
      <c r="H1153" s="32"/>
      <c r="I1153" s="66">
        <v>0.22324667000000001</v>
      </c>
      <c r="J1153" s="32">
        <v>8.7843795</v>
      </c>
      <c r="K1153" s="38"/>
      <c r="L1153" s="39">
        <f t="shared" si="325"/>
        <v>-1.4994779753502112</v>
      </c>
      <c r="M1153" s="39">
        <f t="shared" si="326"/>
        <v>2.1729750873858409</v>
      </c>
      <c r="N1153" s="10"/>
      <c r="O1153" s="47">
        <f>ABS(O1152/O1151)</f>
        <v>2.0762858359518539E-3</v>
      </c>
      <c r="P1153" s="47">
        <f>ABS(P1152/P1151)</f>
        <v>8.7851331978239797E-4</v>
      </c>
      <c r="Q1153" s="9"/>
      <c r="R1153" s="56"/>
      <c r="S1153" s="56"/>
      <c r="U1153" s="9"/>
      <c r="W1153" s="48"/>
      <c r="X1153" s="48"/>
      <c r="Z1153" s="48"/>
      <c r="AA1153" s="48"/>
      <c r="AC1153" s="48"/>
      <c r="AD1153" s="48"/>
      <c r="AK1153" s="48"/>
      <c r="AL1153" s="48"/>
      <c r="AP1153" s="49"/>
      <c r="AY1153" s="43"/>
      <c r="AZ1153" s="43"/>
    </row>
    <row r="1154" spans="1:60" s="11" customFormat="1">
      <c r="A1154" s="26">
        <v>164</v>
      </c>
      <c r="B1154" s="26"/>
      <c r="C1154" s="7" t="s">
        <v>4</v>
      </c>
      <c r="D1154" s="32">
        <v>3.7614502000000001</v>
      </c>
      <c r="E1154" s="32">
        <v>32.982557</v>
      </c>
      <c r="F1154" s="32">
        <v>33.160972999999998</v>
      </c>
      <c r="G1154" s="32">
        <v>7.3963545999999996</v>
      </c>
      <c r="H1154" s="32"/>
      <c r="I1154" s="66">
        <v>0.22304388</v>
      </c>
      <c r="J1154" s="32">
        <v>8.7685711000000008</v>
      </c>
      <c r="K1154" s="38"/>
      <c r="L1154" s="39">
        <f t="shared" si="325"/>
        <v>-1.5003867555785031</v>
      </c>
      <c r="M1154" s="39">
        <f t="shared" si="326"/>
        <v>2.1711738626647872</v>
      </c>
      <c r="N1154" s="10"/>
      <c r="O1154" s="50"/>
      <c r="P1154" s="50"/>
      <c r="Q1154" s="9"/>
      <c r="R1154" s="56"/>
      <c r="S1154" s="56"/>
      <c r="U1154" s="9"/>
      <c r="W1154" s="51"/>
      <c r="X1154" s="51"/>
      <c r="Z1154" s="51"/>
      <c r="AA1154" s="51"/>
      <c r="AC1154" s="51"/>
      <c r="AD1154" s="51"/>
      <c r="AI1154" s="52"/>
      <c r="AJ1154" s="52"/>
      <c r="AK1154" s="53"/>
      <c r="AL1154" s="53"/>
      <c r="AM1154" s="53"/>
      <c r="AN1154" s="53"/>
      <c r="AO1154" s="53"/>
    </row>
    <row r="1155" spans="1:60" s="11" customFormat="1">
      <c r="A1155" s="26">
        <v>164</v>
      </c>
      <c r="B1155" s="26"/>
      <c r="C1155" s="7" t="s">
        <v>5</v>
      </c>
      <c r="D1155" s="32">
        <v>3.2506141</v>
      </c>
      <c r="E1155" s="32">
        <v>28.454858000000002</v>
      </c>
      <c r="F1155" s="32">
        <v>28.946552000000001</v>
      </c>
      <c r="G1155" s="32">
        <v>6.4508172000000004</v>
      </c>
      <c r="H1155" s="32"/>
      <c r="I1155" s="66">
        <v>0.22285268</v>
      </c>
      <c r="J1155" s="32">
        <v>8.7536848999999997</v>
      </c>
      <c r="K1155" s="54"/>
      <c r="L1155" s="39">
        <f t="shared" si="325"/>
        <v>-1.5012443536354092</v>
      </c>
      <c r="M1155" s="39">
        <f t="shared" si="326"/>
        <v>2.1694747431471426</v>
      </c>
      <c r="N1155" s="10"/>
      <c r="Q1155" s="9"/>
      <c r="R1155" s="56"/>
      <c r="S1155" s="56"/>
      <c r="U1155" s="9"/>
      <c r="W1155" s="51"/>
      <c r="X1155" s="51"/>
      <c r="Z1155" s="51"/>
      <c r="AA1155" s="51"/>
      <c r="AC1155" s="51"/>
      <c r="AD1155" s="51"/>
      <c r="AI1155" s="52"/>
      <c r="AJ1155" s="52"/>
      <c r="AK1155" s="53"/>
      <c r="AL1155" s="53"/>
      <c r="AM1155" s="53"/>
      <c r="AN1155" s="53"/>
      <c r="AO1155" s="53"/>
      <c r="AP1155" s="51"/>
      <c r="AQ1155" s="51"/>
      <c r="AR1155" s="51"/>
      <c r="AS1155" s="51"/>
      <c r="AT1155" s="51"/>
      <c r="AU1155" s="51"/>
      <c r="AV1155" s="51"/>
      <c r="AW1155" s="51"/>
      <c r="AX1155" s="51"/>
      <c r="AY1155" s="51"/>
      <c r="AZ1155" s="51"/>
      <c r="BA1155" s="51"/>
      <c r="BB1155" s="51"/>
      <c r="BC1155" s="51"/>
      <c r="BD1155" s="51"/>
      <c r="BE1155" s="51"/>
      <c r="BF1155" s="51"/>
      <c r="BG1155" s="51"/>
      <c r="BH1155" s="51"/>
    </row>
    <row r="1156" spans="1:60" s="11" customFormat="1">
      <c r="A1156" s="6"/>
      <c r="B1156" s="6"/>
      <c r="C1156" s="7"/>
      <c r="D1156" s="32"/>
      <c r="E1156" s="32"/>
      <c r="F1156" s="32"/>
      <c r="G1156" s="32"/>
      <c r="H1156" s="32"/>
      <c r="I1156" s="32"/>
      <c r="J1156" s="32"/>
      <c r="K1156" s="9"/>
      <c r="L1156" s="9"/>
      <c r="M1156" s="9"/>
      <c r="N1156" s="9"/>
      <c r="O1156" s="9"/>
      <c r="P1156" s="9"/>
      <c r="Q1156" s="9"/>
      <c r="R1156" s="56"/>
      <c r="S1156" s="56"/>
      <c r="U1156" s="9"/>
    </row>
    <row r="1157" spans="1:60" s="11" customFormat="1">
      <c r="A1157" s="26">
        <v>165</v>
      </c>
      <c r="B1157" s="31">
        <v>43805</v>
      </c>
      <c r="C1157" s="26" t="s">
        <v>0</v>
      </c>
      <c r="D1157" s="32">
        <v>9.0883260000000003E-4</v>
      </c>
      <c r="E1157" s="32">
        <v>7.9977268800000001E-3</v>
      </c>
      <c r="F1157" s="32">
        <v>9.2898340000000001E-4</v>
      </c>
      <c r="G1157" s="32">
        <v>2.2277327000000001E-4</v>
      </c>
      <c r="H1157" s="32"/>
      <c r="I1157" s="66"/>
      <c r="J1157" s="66"/>
      <c r="K1157" s="9"/>
      <c r="L1157" s="9"/>
      <c r="M1157" s="9"/>
      <c r="N1157" s="10"/>
      <c r="O1157" s="9"/>
      <c r="P1157" s="9"/>
      <c r="Q1157" s="9"/>
      <c r="R1157" s="64"/>
      <c r="S1157" s="65"/>
      <c r="U1157" s="9"/>
    </row>
    <row r="1158" spans="1:60" s="11" customFormat="1">
      <c r="A1158" s="26">
        <v>165</v>
      </c>
      <c r="B1158" s="26"/>
      <c r="C1158" s="7" t="s">
        <v>1</v>
      </c>
      <c r="D1158" s="32">
        <v>5.1202854999999996</v>
      </c>
      <c r="E1158" s="32">
        <v>45.083505000000002</v>
      </c>
      <c r="F1158" s="32">
        <v>43.338355999999997</v>
      </c>
      <c r="G1158" s="32">
        <v>9.6867681999999995</v>
      </c>
      <c r="H1158" s="32"/>
      <c r="I1158" s="32">
        <v>0.22351493</v>
      </c>
      <c r="J1158" s="32">
        <v>8.8048815999999999</v>
      </c>
      <c r="K1158" s="38"/>
      <c r="L1158" s="39">
        <f>LN(I1158)</f>
        <v>-1.4982770662647393</v>
      </c>
      <c r="M1158" s="39">
        <f>LN(J1158)</f>
        <v>2.1753062949525916</v>
      </c>
      <c r="N1158" s="10"/>
      <c r="O1158" s="40">
        <f t="array" ref="O1158:P1159">LINEST(L1158:L1162,M1158:M1162,TRUE,TRUE)</f>
        <v>0.50820565951867103</v>
      </c>
      <c r="P1158" s="40">
        <v>-2.6037860447378636</v>
      </c>
      <c r="Q1158" s="9"/>
      <c r="R1158" s="41">
        <f>EXP(P1158)*$R$4^O1158</f>
        <v>0.21794720880783233</v>
      </c>
      <c r="S1158" s="41">
        <f>R1158*SQRT(P1159^2+(LN($R$4))^2*O1159^2+(O1158/$R$4)^2*$S$4^2-2*LN($R$4)*AVERAGE(M1158:M1162)*O1159^2)</f>
        <v>2.7336155615695118E-5</v>
      </c>
      <c r="U1158" s="9"/>
      <c r="AL1158" s="42"/>
      <c r="AM1158" s="43"/>
      <c r="AN1158" s="43"/>
      <c r="AO1158" s="43"/>
      <c r="AQ1158" s="44"/>
      <c r="AR1158" s="45"/>
      <c r="AS1158" s="45"/>
      <c r="AT1158" s="45"/>
      <c r="AU1158" s="45"/>
      <c r="AV1158" s="45"/>
      <c r="AW1158" s="45"/>
      <c r="AX1158" s="45"/>
      <c r="AY1158" s="45"/>
      <c r="AZ1158" s="45"/>
    </row>
    <row r="1159" spans="1:60" s="11" customFormat="1">
      <c r="A1159" s="26">
        <v>165</v>
      </c>
      <c r="B1159" s="26"/>
      <c r="C1159" s="7" t="s">
        <v>2</v>
      </c>
      <c r="D1159" s="32">
        <v>4.7761120999999997</v>
      </c>
      <c r="E1159" s="32">
        <v>42.005592</v>
      </c>
      <c r="F1159" s="32">
        <v>41.117711</v>
      </c>
      <c r="G1159" s="32">
        <v>9.1850944999999999</v>
      </c>
      <c r="H1159" s="32"/>
      <c r="I1159" s="32">
        <v>0.22338538999999999</v>
      </c>
      <c r="J1159" s="32">
        <v>8.7949353000000006</v>
      </c>
      <c r="K1159" s="38"/>
      <c r="L1159" s="39">
        <f t="shared" ref="L1159:L1162" si="327">LN(I1159)</f>
        <v>-1.4988567928741454</v>
      </c>
      <c r="M1159" s="39">
        <f t="shared" ref="M1159:M1162" si="328">LN(J1159)</f>
        <v>2.1741760217099331</v>
      </c>
      <c r="N1159" s="10"/>
      <c r="O1159" s="40">
        <v>1.6492688963501059E-3</v>
      </c>
      <c r="P1159" s="40">
        <v>3.5833164439584946E-3</v>
      </c>
      <c r="Q1159" s="9"/>
      <c r="R1159" s="56"/>
      <c r="S1159" s="56"/>
      <c r="U1159" s="9"/>
      <c r="W1159" s="43"/>
      <c r="Z1159" s="43"/>
      <c r="AC1159" s="43"/>
    </row>
    <row r="1160" spans="1:60" s="11" customFormat="1">
      <c r="A1160" s="26">
        <v>165</v>
      </c>
      <c r="B1160" s="26"/>
      <c r="C1160" s="7" t="s">
        <v>3</v>
      </c>
      <c r="D1160" s="32">
        <v>4.35121</v>
      </c>
      <c r="E1160" s="32">
        <v>38.223972000000003</v>
      </c>
      <c r="F1160" s="32">
        <v>37.863705000000003</v>
      </c>
      <c r="G1160" s="32">
        <v>8.4530995999999998</v>
      </c>
      <c r="H1160" s="32"/>
      <c r="I1160" s="32">
        <v>0.22325072000000001</v>
      </c>
      <c r="J1160" s="32">
        <v>8.7846770999999997</v>
      </c>
      <c r="K1160" s="38"/>
      <c r="L1160" s="39">
        <f t="shared" si="327"/>
        <v>-1.4994598341467427</v>
      </c>
      <c r="M1160" s="39">
        <f t="shared" si="328"/>
        <v>2.1730089651297408</v>
      </c>
      <c r="N1160" s="10"/>
      <c r="O1160" s="47">
        <f>ABS(O1159/O1158)</f>
        <v>3.2452784920029274E-3</v>
      </c>
      <c r="P1160" s="47">
        <f>ABS(P1159/P1158)</f>
        <v>1.3761946574681965E-3</v>
      </c>
      <c r="Q1160" s="9"/>
      <c r="R1160" s="56"/>
      <c r="S1160" s="56"/>
      <c r="U1160" s="9"/>
      <c r="W1160" s="48"/>
      <c r="X1160" s="48"/>
      <c r="Z1160" s="48"/>
      <c r="AA1160" s="48"/>
      <c r="AC1160" s="48"/>
      <c r="AD1160" s="48"/>
      <c r="AK1160" s="48"/>
      <c r="AL1160" s="48"/>
      <c r="AP1160" s="49"/>
      <c r="AY1160" s="43"/>
      <c r="AZ1160" s="43"/>
    </row>
    <row r="1161" spans="1:60" s="11" customFormat="1">
      <c r="A1161" s="26">
        <v>165</v>
      </c>
      <c r="B1161" s="26"/>
      <c r="C1161" s="7" t="s">
        <v>4</v>
      </c>
      <c r="D1161" s="32">
        <v>3.7767096000000002</v>
      </c>
      <c r="E1161" s="32">
        <v>33.119698</v>
      </c>
      <c r="F1161" s="32">
        <v>33.267626999999997</v>
      </c>
      <c r="G1161" s="32">
        <v>7.4205217000000001</v>
      </c>
      <c r="H1161" s="32"/>
      <c r="I1161" s="32">
        <v>0.22305539999999999</v>
      </c>
      <c r="J1161" s="32">
        <v>8.7694606999999998</v>
      </c>
      <c r="K1161" s="38"/>
      <c r="L1161" s="39">
        <f t="shared" si="327"/>
        <v>-1.5003351078824898</v>
      </c>
      <c r="M1161" s="39">
        <f t="shared" si="328"/>
        <v>2.1712753107646545</v>
      </c>
      <c r="N1161" s="10"/>
      <c r="O1161" s="50"/>
      <c r="P1161" s="50"/>
      <c r="Q1161" s="9"/>
      <c r="R1161" s="56"/>
      <c r="S1161" s="56"/>
      <c r="U1161" s="9"/>
      <c r="W1161" s="51"/>
      <c r="X1161" s="51"/>
      <c r="Z1161" s="51"/>
      <c r="AA1161" s="51"/>
      <c r="AC1161" s="51"/>
      <c r="AD1161" s="51"/>
      <c r="AI1161" s="52"/>
      <c r="AJ1161" s="52"/>
      <c r="AK1161" s="53"/>
      <c r="AL1161" s="53"/>
      <c r="AM1161" s="53"/>
      <c r="AN1161" s="53"/>
      <c r="AO1161" s="53"/>
    </row>
    <row r="1162" spans="1:60" s="11" customFormat="1">
      <c r="A1162" s="26">
        <v>165</v>
      </c>
      <c r="B1162" s="26"/>
      <c r="C1162" s="7" t="s">
        <v>5</v>
      </c>
      <c r="D1162" s="32">
        <v>3.2455945000000002</v>
      </c>
      <c r="E1162" s="32">
        <v>28.413809000000001</v>
      </c>
      <c r="F1162" s="32">
        <v>28.877828000000001</v>
      </c>
      <c r="G1162" s="32">
        <v>6.4358592999999997</v>
      </c>
      <c r="H1162" s="32"/>
      <c r="I1162" s="32">
        <v>0.22286505000000001</v>
      </c>
      <c r="J1162" s="32">
        <v>8.7545780000000004</v>
      </c>
      <c r="K1162" s="54"/>
      <c r="L1162" s="39">
        <f t="shared" si="327"/>
        <v>-1.5011888476540645</v>
      </c>
      <c r="M1162" s="39">
        <f t="shared" si="328"/>
        <v>2.1695767635481245</v>
      </c>
      <c r="N1162" s="10"/>
      <c r="Q1162" s="9"/>
      <c r="R1162" s="56"/>
      <c r="S1162" s="56"/>
      <c r="U1162" s="9"/>
      <c r="W1162" s="51"/>
      <c r="X1162" s="51"/>
      <c r="Z1162" s="51"/>
      <c r="AA1162" s="51"/>
      <c r="AC1162" s="51"/>
      <c r="AD1162" s="51"/>
      <c r="AI1162" s="52"/>
      <c r="AJ1162" s="52"/>
      <c r="AK1162" s="53"/>
      <c r="AL1162" s="53"/>
      <c r="AM1162" s="53"/>
      <c r="AN1162" s="53"/>
      <c r="AO1162" s="53"/>
      <c r="AP1162" s="51"/>
      <c r="AQ1162" s="51"/>
      <c r="AR1162" s="51"/>
      <c r="AS1162" s="51"/>
      <c r="AT1162" s="51"/>
      <c r="AU1162" s="51"/>
      <c r="AV1162" s="51"/>
      <c r="AW1162" s="51"/>
      <c r="AX1162" s="51"/>
      <c r="AY1162" s="51"/>
      <c r="AZ1162" s="51"/>
      <c r="BA1162" s="51"/>
      <c r="BB1162" s="51"/>
      <c r="BC1162" s="51"/>
      <c r="BD1162" s="51"/>
      <c r="BE1162" s="51"/>
      <c r="BF1162" s="51"/>
      <c r="BG1162" s="51"/>
      <c r="BH1162" s="51"/>
    </row>
    <row r="1163" spans="1:60" s="11" customFormat="1">
      <c r="A1163" s="6"/>
      <c r="B1163" s="6"/>
      <c r="C1163" s="7"/>
      <c r="D1163" s="32"/>
      <c r="E1163" s="32"/>
      <c r="F1163" s="32"/>
      <c r="G1163" s="32"/>
      <c r="H1163" s="32"/>
      <c r="I1163" s="32"/>
      <c r="J1163" s="32"/>
      <c r="K1163" s="9"/>
      <c r="L1163" s="9"/>
      <c r="M1163" s="9"/>
      <c r="N1163" s="9"/>
      <c r="O1163" s="9"/>
      <c r="P1163" s="9"/>
      <c r="Q1163" s="9"/>
      <c r="R1163" s="56"/>
      <c r="S1163" s="56"/>
      <c r="U1163" s="9"/>
    </row>
    <row r="1164" spans="1:60" s="11" customFormat="1">
      <c r="A1164" s="26">
        <v>166</v>
      </c>
      <c r="B1164" s="31">
        <v>43805</v>
      </c>
      <c r="C1164" s="26" t="s">
        <v>0</v>
      </c>
      <c r="D1164" s="32">
        <v>9.0883260000000003E-4</v>
      </c>
      <c r="E1164" s="32">
        <v>7.9977268800000001E-3</v>
      </c>
      <c r="F1164" s="32">
        <v>9.2898340000000001E-4</v>
      </c>
      <c r="G1164" s="32">
        <v>2.2277327000000001E-4</v>
      </c>
      <c r="H1164" s="32"/>
      <c r="I1164" s="66"/>
      <c r="J1164" s="66"/>
      <c r="K1164" s="9"/>
      <c r="L1164" s="9"/>
      <c r="M1164" s="9"/>
      <c r="N1164" s="10"/>
      <c r="O1164" s="9"/>
      <c r="P1164" s="9"/>
      <c r="Q1164" s="9"/>
      <c r="R1164" s="64"/>
      <c r="S1164" s="65"/>
      <c r="U1164" s="9"/>
    </row>
    <row r="1165" spans="1:60" s="11" customFormat="1">
      <c r="A1165" s="26">
        <v>166</v>
      </c>
      <c r="B1165" s="26"/>
      <c r="C1165" s="7" t="s">
        <v>1</v>
      </c>
      <c r="D1165" s="32">
        <v>5.0869619999999998</v>
      </c>
      <c r="E1165" s="32">
        <v>44.792312000000003</v>
      </c>
      <c r="F1165" s="32">
        <v>43.004440000000002</v>
      </c>
      <c r="G1165" s="32">
        <v>9.6124101999999993</v>
      </c>
      <c r="H1165" s="32"/>
      <c r="I1165" s="32">
        <v>0.22352137</v>
      </c>
      <c r="J1165" s="32">
        <v>8.8053188000000002</v>
      </c>
      <c r="K1165" s="38"/>
      <c r="L1165" s="39">
        <f>LN(I1165)</f>
        <v>-1.4982482542868287</v>
      </c>
      <c r="M1165" s="39">
        <f>LN(J1165)</f>
        <v>2.1753559479934608</v>
      </c>
      <c r="N1165" s="10"/>
      <c r="O1165" s="40">
        <f t="array" ref="O1165:P1166">LINEST(L1165:L1169,M1165:M1169,TRUE,TRUE)</f>
        <v>0.50544322375841144</v>
      </c>
      <c r="P1165" s="40">
        <v>-2.5977791597456594</v>
      </c>
      <c r="Q1165" s="9"/>
      <c r="R1165" s="41">
        <f>EXP(P1165)*$R$4^O1165</f>
        <v>0.21797659550787582</v>
      </c>
      <c r="S1165" s="41">
        <f>R1165*SQRT(P1166^2+(LN($R$4))^2*O1166^2+(O1165/$R$4)^2*$S$4^2-2*LN($R$4)*AVERAGE(M1165:M1169)*O1166^2)</f>
        <v>3.3981251113489654E-5</v>
      </c>
      <c r="U1165" s="9"/>
      <c r="AL1165" s="42"/>
      <c r="AM1165" s="43"/>
      <c r="AN1165" s="43"/>
      <c r="AO1165" s="43"/>
      <c r="AQ1165" s="44"/>
      <c r="AR1165" s="45"/>
      <c r="AS1165" s="45"/>
      <c r="AT1165" s="45"/>
      <c r="AU1165" s="45"/>
      <c r="AV1165" s="45"/>
      <c r="AW1165" s="45"/>
      <c r="AX1165" s="45"/>
      <c r="AY1165" s="45"/>
      <c r="AZ1165" s="45"/>
    </row>
    <row r="1166" spans="1:60" s="11" customFormat="1">
      <c r="A1166" s="26">
        <v>166</v>
      </c>
      <c r="B1166" s="26"/>
      <c r="C1166" s="7" t="s">
        <v>2</v>
      </c>
      <c r="D1166" s="32">
        <v>4.7845620000000002</v>
      </c>
      <c r="E1166" s="32">
        <v>42.084001999999998</v>
      </c>
      <c r="F1166" s="32">
        <v>41.140937999999998</v>
      </c>
      <c r="G1166" s="32">
        <v>9.1906899000000006</v>
      </c>
      <c r="H1166" s="32"/>
      <c r="I1166" s="32">
        <v>0.22339527000000001</v>
      </c>
      <c r="J1166" s="32">
        <v>8.7957920999999999</v>
      </c>
      <c r="K1166" s="38"/>
      <c r="L1166" s="39">
        <f t="shared" ref="L1166:L1169" si="329">LN(I1166)</f>
        <v>-1.4988125653554267</v>
      </c>
      <c r="M1166" s="39">
        <f t="shared" ref="M1166:M1169" si="330">LN(J1166)</f>
        <v>2.1742734366696665</v>
      </c>
      <c r="N1166" s="10"/>
      <c r="O1166" s="40">
        <v>2.5712376268156112E-3</v>
      </c>
      <c r="P1166" s="40">
        <v>5.5867426928582885E-3</v>
      </c>
      <c r="Q1166" s="9"/>
      <c r="R1166" s="56"/>
      <c r="S1166" s="56"/>
      <c r="U1166" s="9"/>
      <c r="W1166" s="43"/>
      <c r="Z1166" s="43"/>
      <c r="AC1166" s="43"/>
    </row>
    <row r="1167" spans="1:60" s="11" customFormat="1">
      <c r="A1167" s="26">
        <v>166</v>
      </c>
      <c r="B1167" s="26"/>
      <c r="C1167" s="7" t="s">
        <v>3</v>
      </c>
      <c r="D1167" s="32">
        <v>4.3540273000000003</v>
      </c>
      <c r="E1167" s="32">
        <v>38.251818</v>
      </c>
      <c r="F1167" s="32">
        <v>37.854951</v>
      </c>
      <c r="G1167" s="32">
        <v>8.4514847</v>
      </c>
      <c r="H1167" s="32"/>
      <c r="I1167" s="32">
        <v>0.22325972999999999</v>
      </c>
      <c r="J1167" s="32">
        <v>8.7853890999999997</v>
      </c>
      <c r="K1167" s="38"/>
      <c r="L1167" s="39">
        <f t="shared" si="329"/>
        <v>-1.4994194767486069</v>
      </c>
      <c r="M1167" s="39">
        <f t="shared" si="330"/>
        <v>2.1730900120640304</v>
      </c>
      <c r="N1167" s="10"/>
      <c r="O1167" s="47">
        <f>ABS(O1166/O1165)</f>
        <v>5.0870948623986207E-3</v>
      </c>
      <c r="P1167" s="47">
        <f>ABS(P1166/P1165)</f>
        <v>2.1505841525825734E-3</v>
      </c>
      <c r="Q1167" s="9"/>
      <c r="R1167" s="56"/>
      <c r="S1167" s="56"/>
      <c r="U1167" s="9"/>
      <c r="W1167" s="48"/>
      <c r="X1167" s="48"/>
      <c r="Z1167" s="48"/>
      <c r="AA1167" s="48"/>
      <c r="AC1167" s="48"/>
      <c r="AD1167" s="48"/>
      <c r="AK1167" s="48"/>
      <c r="AL1167" s="48"/>
      <c r="AP1167" s="49"/>
      <c r="AY1167" s="43"/>
      <c r="AZ1167" s="43"/>
    </row>
    <row r="1168" spans="1:60" s="11" customFormat="1">
      <c r="A1168" s="26">
        <v>166</v>
      </c>
      <c r="B1168" s="26"/>
      <c r="C1168" s="7" t="s">
        <v>4</v>
      </c>
      <c r="D1168" s="32">
        <v>3.8237801999999999</v>
      </c>
      <c r="E1168" s="32">
        <v>33.538975000000001</v>
      </c>
      <c r="F1168" s="32">
        <v>33.630388000000004</v>
      </c>
      <c r="G1168" s="32">
        <v>7.5022783999999998</v>
      </c>
      <c r="H1168" s="32"/>
      <c r="I1168" s="32">
        <v>0.22308036000000001</v>
      </c>
      <c r="J1168" s="32">
        <v>8.7711582999999997</v>
      </c>
      <c r="K1168" s="38"/>
      <c r="L1168" s="39">
        <f t="shared" si="329"/>
        <v>-1.5002232136912417</v>
      </c>
      <c r="M1168" s="39">
        <f t="shared" si="330"/>
        <v>2.1714688729194793</v>
      </c>
      <c r="N1168" s="10"/>
      <c r="O1168" s="50"/>
      <c r="P1168" s="50"/>
      <c r="Q1168" s="9"/>
      <c r="R1168" s="56"/>
      <c r="S1168" s="56"/>
      <c r="U1168" s="9"/>
      <c r="W1168" s="51"/>
      <c r="X1168" s="51"/>
      <c r="Z1168" s="51"/>
      <c r="AA1168" s="51"/>
      <c r="AC1168" s="51"/>
      <c r="AD1168" s="51"/>
      <c r="AI1168" s="52"/>
      <c r="AJ1168" s="52"/>
      <c r="AK1168" s="53"/>
      <c r="AL1168" s="53"/>
      <c r="AM1168" s="53"/>
      <c r="AN1168" s="53"/>
      <c r="AO1168" s="53"/>
    </row>
    <row r="1169" spans="1:60" s="11" customFormat="1">
      <c r="A1169" s="26">
        <v>166</v>
      </c>
      <c r="B1169" s="26"/>
      <c r="C1169" s="7" t="s">
        <v>5</v>
      </c>
      <c r="D1169" s="32">
        <v>3.2644804000000001</v>
      </c>
      <c r="E1169" s="32">
        <v>28.583383999999999</v>
      </c>
      <c r="F1169" s="32">
        <v>29.013135999999999</v>
      </c>
      <c r="G1169" s="32">
        <v>6.4665815000000002</v>
      </c>
      <c r="H1169" s="32"/>
      <c r="I1169" s="32">
        <v>0.22288459999999999</v>
      </c>
      <c r="J1169" s="32">
        <v>8.7558726</v>
      </c>
      <c r="K1169" s="54"/>
      <c r="L1169" s="39">
        <f t="shared" si="329"/>
        <v>-1.501101130254791</v>
      </c>
      <c r="M1169" s="39">
        <f t="shared" si="330"/>
        <v>2.1697246295319226</v>
      </c>
      <c r="N1169" s="10"/>
      <c r="Q1169" s="9"/>
      <c r="R1169" s="56"/>
      <c r="S1169" s="56"/>
      <c r="U1169" s="9"/>
      <c r="W1169" s="51"/>
      <c r="X1169" s="51"/>
      <c r="Z1169" s="51"/>
      <c r="AA1169" s="51"/>
      <c r="AC1169" s="51"/>
      <c r="AD1169" s="51"/>
      <c r="AI1169" s="52"/>
      <c r="AJ1169" s="52"/>
      <c r="AK1169" s="53"/>
      <c r="AL1169" s="53"/>
      <c r="AM1169" s="53"/>
      <c r="AN1169" s="53"/>
      <c r="AO1169" s="53"/>
      <c r="AP1169" s="51"/>
      <c r="AQ1169" s="51"/>
      <c r="AR1169" s="51"/>
      <c r="AS1169" s="51"/>
      <c r="AT1169" s="51"/>
      <c r="AU1169" s="51"/>
      <c r="AV1169" s="51"/>
      <c r="AW1169" s="51"/>
      <c r="AX1169" s="51"/>
      <c r="AY1169" s="51"/>
      <c r="AZ1169" s="51"/>
      <c r="BA1169" s="51"/>
      <c r="BB1169" s="51"/>
      <c r="BC1169" s="51"/>
      <c r="BD1169" s="51"/>
      <c r="BE1169" s="51"/>
      <c r="BF1169" s="51"/>
      <c r="BG1169" s="51"/>
      <c r="BH1169" s="51"/>
    </row>
    <row r="1170" spans="1:60" s="11" customFormat="1">
      <c r="A1170" s="6"/>
      <c r="B1170" s="6"/>
      <c r="C1170" s="7"/>
      <c r="D1170" s="32"/>
      <c r="E1170" s="32"/>
      <c r="F1170" s="32"/>
      <c r="G1170" s="32"/>
      <c r="H1170" s="32"/>
      <c r="I1170" s="32"/>
      <c r="J1170" s="32"/>
      <c r="K1170" s="9"/>
      <c r="L1170" s="9"/>
      <c r="M1170" s="9"/>
      <c r="N1170" s="9"/>
      <c r="O1170" s="9"/>
      <c r="P1170" s="9"/>
      <c r="Q1170" s="9"/>
      <c r="R1170" s="9"/>
      <c r="S1170" s="56"/>
      <c r="U1170" s="9"/>
    </row>
    <row r="1171" spans="1:60">
      <c r="R1171" s="35"/>
      <c r="S1171" s="65"/>
    </row>
    <row r="1172" spans="1:60">
      <c r="A1172" s="26"/>
      <c r="B1172" s="26"/>
      <c r="O1172" s="40"/>
      <c r="P1172" s="40"/>
      <c r="R1172" s="67"/>
      <c r="S1172" s="41"/>
    </row>
    <row r="1173" spans="1:60">
      <c r="A1173" s="26"/>
      <c r="B1173" s="26"/>
      <c r="O1173" s="40"/>
      <c r="P1173" s="40"/>
      <c r="R1173" s="56"/>
      <c r="S1173" s="56"/>
    </row>
    <row r="1174" spans="1:60">
      <c r="A1174" s="26"/>
      <c r="B1174" s="26"/>
      <c r="O1174" s="47"/>
      <c r="P1174" s="47"/>
      <c r="R1174" s="56"/>
      <c r="S1174" s="56"/>
    </row>
    <row r="1175" spans="1:60">
      <c r="A1175" s="26"/>
      <c r="B1175" s="26"/>
      <c r="O1175" s="50"/>
      <c r="P1175" s="50"/>
      <c r="R1175" s="56"/>
      <c r="S1175" s="56"/>
    </row>
    <row r="1176" spans="1:60">
      <c r="A1176" s="26"/>
      <c r="B1176" s="26"/>
      <c r="O1176" s="11"/>
      <c r="P1176" s="11"/>
      <c r="R1176" s="56"/>
      <c r="S1176" s="56"/>
    </row>
    <row r="1177" spans="1:60">
      <c r="A1177" s="26"/>
      <c r="B1177" s="26"/>
      <c r="S1177" s="56"/>
    </row>
    <row r="1178" spans="1:60">
      <c r="A1178" s="26"/>
      <c r="B1178" s="26"/>
      <c r="R1178" s="35"/>
      <c r="S1178" s="65"/>
    </row>
    <row r="1179" spans="1:60">
      <c r="A1179" s="26"/>
      <c r="B1179" s="26"/>
      <c r="O1179" s="40"/>
      <c r="P1179" s="40"/>
      <c r="R1179" s="67"/>
      <c r="S1179" s="41"/>
    </row>
    <row r="1180" spans="1:60">
      <c r="O1180" s="40"/>
      <c r="P1180" s="40"/>
      <c r="R1180" s="56"/>
      <c r="S1180" s="56"/>
    </row>
    <row r="1181" spans="1:60">
      <c r="O1181" s="47"/>
      <c r="P1181" s="47"/>
      <c r="R1181" s="56"/>
      <c r="S1181" s="56"/>
    </row>
    <row r="1182" spans="1:60">
      <c r="A1182" s="26"/>
      <c r="B1182" s="26"/>
      <c r="O1182" s="50"/>
      <c r="P1182" s="50"/>
      <c r="R1182" s="56"/>
      <c r="S1182" s="56"/>
    </row>
    <row r="1183" spans="1:60">
      <c r="A1183" s="26"/>
      <c r="B1183" s="26"/>
      <c r="O1183" s="11"/>
      <c r="P1183" s="11"/>
      <c r="R1183" s="56"/>
      <c r="S1183" s="56"/>
    </row>
    <row r="1184" spans="1:60">
      <c r="A1184" s="26"/>
      <c r="B1184" s="26"/>
    </row>
    <row r="1185" spans="1:19">
      <c r="A1185" s="26"/>
      <c r="B1185" s="26"/>
      <c r="R1185" s="35"/>
      <c r="S1185" s="34"/>
    </row>
    <row r="1186" spans="1:19">
      <c r="A1186" s="26"/>
      <c r="B1186" s="26"/>
      <c r="O1186" s="40"/>
      <c r="P1186" s="40"/>
      <c r="R1186" s="67"/>
      <c r="S1186" s="67"/>
    </row>
    <row r="1187" spans="1:19">
      <c r="A1187" s="26"/>
      <c r="B1187" s="26"/>
      <c r="O1187" s="40"/>
      <c r="P1187" s="40"/>
      <c r="R1187" s="56"/>
      <c r="S1187" s="56"/>
    </row>
    <row r="1188" spans="1:19">
      <c r="A1188" s="26"/>
      <c r="B1188" s="26"/>
      <c r="O1188" s="47"/>
      <c r="P1188" s="47"/>
      <c r="R1188" s="56"/>
      <c r="S1188" s="56"/>
    </row>
    <row r="1189" spans="1:19">
      <c r="A1189" s="26"/>
      <c r="B1189" s="26"/>
      <c r="O1189" s="50"/>
      <c r="P1189" s="50"/>
      <c r="R1189" s="56"/>
      <c r="S1189" s="56"/>
    </row>
    <row r="1190" spans="1:19">
      <c r="O1190" s="11"/>
      <c r="P1190" s="11"/>
      <c r="R1190" s="56"/>
      <c r="S1190" s="56"/>
    </row>
    <row r="1192" spans="1:19">
      <c r="A1192" s="26"/>
      <c r="B1192" s="26"/>
      <c r="R1192" s="35"/>
      <c r="S1192" s="34"/>
    </row>
    <row r="1193" spans="1:19">
      <c r="A1193" s="26"/>
      <c r="B1193" s="26"/>
      <c r="O1193" s="40"/>
      <c r="P1193" s="40"/>
      <c r="R1193" s="67"/>
      <c r="S1193" s="67"/>
    </row>
    <row r="1194" spans="1:19">
      <c r="A1194" s="26"/>
      <c r="B1194" s="26"/>
      <c r="O1194" s="40"/>
      <c r="P1194" s="40"/>
      <c r="R1194" s="56"/>
      <c r="S1194" s="56"/>
    </row>
    <row r="1195" spans="1:19">
      <c r="A1195" s="26"/>
      <c r="B1195" s="26"/>
      <c r="O1195" s="47"/>
      <c r="P1195" s="47"/>
      <c r="R1195" s="56"/>
      <c r="S1195" s="56"/>
    </row>
    <row r="1196" spans="1:19">
      <c r="A1196" s="26"/>
      <c r="B1196" s="26"/>
      <c r="O1196" s="50"/>
      <c r="P1196" s="50"/>
      <c r="R1196" s="56"/>
      <c r="S1196" s="56"/>
    </row>
    <row r="1197" spans="1:19">
      <c r="A1197" s="26"/>
      <c r="B1197" s="26"/>
      <c r="O1197" s="11"/>
      <c r="P1197" s="11"/>
      <c r="R1197" s="56"/>
      <c r="S1197" s="56"/>
    </row>
    <row r="1198" spans="1:19">
      <c r="A1198" s="26"/>
      <c r="B1198" s="26"/>
    </row>
    <row r="1199" spans="1:19">
      <c r="A1199" s="26"/>
      <c r="B1199" s="26"/>
      <c r="R1199" s="35"/>
      <c r="S1199" s="34"/>
    </row>
    <row r="1200" spans="1:19">
      <c r="O1200" s="40"/>
      <c r="P1200" s="40"/>
      <c r="R1200" s="67"/>
      <c r="S1200" s="67"/>
    </row>
    <row r="1201" spans="1:19">
      <c r="O1201" s="40"/>
      <c r="P1201" s="40"/>
      <c r="R1201" s="56"/>
      <c r="S1201" s="56"/>
    </row>
    <row r="1202" spans="1:19">
      <c r="A1202" s="26"/>
      <c r="B1202" s="26"/>
      <c r="O1202" s="47"/>
      <c r="P1202" s="47"/>
      <c r="R1202" s="56"/>
      <c r="S1202" s="56"/>
    </row>
    <row r="1203" spans="1:19">
      <c r="A1203" s="26"/>
      <c r="B1203" s="26"/>
      <c r="O1203" s="50"/>
      <c r="P1203" s="50"/>
      <c r="R1203" s="56"/>
      <c r="S1203" s="56"/>
    </row>
    <row r="1204" spans="1:19">
      <c r="A1204" s="26"/>
      <c r="B1204" s="26"/>
      <c r="O1204" s="11"/>
      <c r="P1204" s="11"/>
      <c r="R1204" s="56"/>
      <c r="S1204" s="56"/>
    </row>
    <row r="1205" spans="1:19">
      <c r="A1205" s="26"/>
      <c r="B1205" s="26"/>
    </row>
    <row r="1206" spans="1:19">
      <c r="A1206" s="26"/>
      <c r="B1206" s="26"/>
      <c r="R1206" s="35"/>
      <c r="S1206" s="34"/>
    </row>
    <row r="1207" spans="1:19">
      <c r="A1207" s="26"/>
      <c r="B1207" s="26"/>
      <c r="O1207" s="40"/>
      <c r="P1207" s="40"/>
      <c r="R1207" s="67"/>
      <c r="S1207" s="67"/>
    </row>
    <row r="1208" spans="1:19">
      <c r="A1208" s="26"/>
      <c r="B1208" s="26"/>
      <c r="O1208" s="40"/>
      <c r="P1208" s="40"/>
      <c r="R1208" s="56"/>
      <c r="S1208" s="56"/>
    </row>
    <row r="1209" spans="1:19">
      <c r="A1209" s="26"/>
      <c r="B1209" s="26"/>
      <c r="O1209" s="47"/>
      <c r="P1209" s="47"/>
      <c r="R1209" s="56"/>
      <c r="S1209" s="56"/>
    </row>
    <row r="1210" spans="1:19">
      <c r="O1210" s="50"/>
      <c r="P1210" s="50"/>
      <c r="R1210" s="56"/>
      <c r="S1210" s="56"/>
    </row>
    <row r="1211" spans="1:19">
      <c r="O1211" s="11"/>
      <c r="P1211" s="11"/>
      <c r="R1211" s="56"/>
      <c r="S1211" s="56"/>
    </row>
    <row r="1212" spans="1:19">
      <c r="A1212" s="26"/>
      <c r="B1212" s="26"/>
    </row>
    <row r="1213" spans="1:19">
      <c r="A1213" s="26"/>
      <c r="B1213" s="26"/>
      <c r="R1213" s="35"/>
      <c r="S1213" s="34"/>
    </row>
    <row r="1214" spans="1:19">
      <c r="A1214" s="26"/>
      <c r="B1214" s="26"/>
      <c r="O1214" s="40"/>
      <c r="P1214" s="40"/>
      <c r="R1214" s="67"/>
      <c r="S1214" s="67"/>
    </row>
    <row r="1215" spans="1:19">
      <c r="A1215" s="26"/>
      <c r="B1215" s="26"/>
      <c r="O1215" s="40"/>
      <c r="P1215" s="40"/>
      <c r="R1215" s="56"/>
      <c r="S1215" s="56"/>
    </row>
    <row r="1216" spans="1:19">
      <c r="A1216" s="26"/>
      <c r="B1216" s="26"/>
      <c r="O1216" s="47"/>
      <c r="P1216" s="47"/>
      <c r="R1216" s="56"/>
      <c r="S1216" s="56"/>
    </row>
    <row r="1217" spans="1:19">
      <c r="A1217" s="26"/>
      <c r="B1217" s="26"/>
      <c r="O1217" s="50"/>
      <c r="P1217" s="50"/>
      <c r="R1217" s="56"/>
      <c r="S1217" s="56"/>
    </row>
    <row r="1218" spans="1:19">
      <c r="A1218" s="26"/>
      <c r="B1218" s="26"/>
      <c r="O1218" s="11"/>
      <c r="P1218" s="11"/>
      <c r="R1218" s="56"/>
      <c r="S1218" s="56"/>
    </row>
    <row r="1219" spans="1:19">
      <c r="A1219" s="26"/>
      <c r="B1219" s="26"/>
    </row>
    <row r="1220" spans="1:19">
      <c r="R1220" s="35"/>
      <c r="S1220" s="34"/>
    </row>
    <row r="1221" spans="1:19">
      <c r="O1221" s="40"/>
      <c r="P1221" s="40"/>
      <c r="R1221" s="67"/>
      <c r="S1221" s="67"/>
    </row>
    <row r="1222" spans="1:19">
      <c r="A1222" s="26"/>
      <c r="B1222" s="26"/>
      <c r="O1222" s="40"/>
      <c r="P1222" s="40"/>
      <c r="R1222" s="56"/>
      <c r="S1222" s="56"/>
    </row>
    <row r="1223" spans="1:19">
      <c r="A1223" s="26"/>
      <c r="B1223" s="26"/>
      <c r="O1223" s="47"/>
      <c r="P1223" s="47"/>
      <c r="R1223" s="56"/>
      <c r="S1223" s="56"/>
    </row>
    <row r="1224" spans="1:19">
      <c r="A1224" s="26"/>
      <c r="B1224" s="26"/>
      <c r="O1224" s="50"/>
      <c r="P1224" s="50"/>
      <c r="R1224" s="56"/>
      <c r="S1224" s="56"/>
    </row>
    <row r="1225" spans="1:19">
      <c r="A1225" s="26"/>
      <c r="B1225" s="26"/>
      <c r="O1225" s="11"/>
      <c r="P1225" s="11"/>
      <c r="R1225" s="56"/>
      <c r="S1225" s="56"/>
    </row>
    <row r="1226" spans="1:19">
      <c r="A1226" s="26"/>
      <c r="B1226" s="26"/>
    </row>
    <row r="1227" spans="1:19">
      <c r="A1227" s="26"/>
      <c r="B1227" s="26"/>
      <c r="R1227" s="35"/>
      <c r="S1227" s="34"/>
    </row>
    <row r="1228" spans="1:19">
      <c r="A1228" s="26"/>
      <c r="B1228" s="26"/>
      <c r="O1228" s="40"/>
      <c r="P1228" s="40"/>
      <c r="R1228" s="67"/>
      <c r="S1228" s="67"/>
    </row>
    <row r="1229" spans="1:19">
      <c r="A1229" s="26"/>
      <c r="B1229" s="26"/>
      <c r="O1229" s="40"/>
      <c r="P1229" s="40"/>
      <c r="R1229" s="56"/>
      <c r="S1229" s="56"/>
    </row>
    <row r="1230" spans="1:19">
      <c r="O1230" s="47"/>
      <c r="P1230" s="47"/>
      <c r="R1230" s="56"/>
      <c r="S1230" s="56"/>
    </row>
    <row r="1231" spans="1:19">
      <c r="O1231" s="50"/>
      <c r="P1231" s="50"/>
      <c r="R1231" s="56"/>
      <c r="S1231" s="56"/>
    </row>
    <row r="1232" spans="1:19">
      <c r="A1232" s="26"/>
      <c r="B1232" s="26"/>
      <c r="O1232" s="11"/>
      <c r="P1232" s="11"/>
      <c r="R1232" s="56"/>
      <c r="S1232" s="56"/>
    </row>
    <row r="1233" spans="1:19">
      <c r="A1233" s="26"/>
      <c r="B1233" s="26"/>
    </row>
    <row r="1234" spans="1:19">
      <c r="A1234" s="26"/>
      <c r="B1234" s="26"/>
      <c r="R1234" s="35"/>
      <c r="S1234" s="34"/>
    </row>
    <row r="1235" spans="1:19">
      <c r="A1235" s="26"/>
      <c r="B1235" s="26"/>
      <c r="O1235" s="40"/>
      <c r="P1235" s="40"/>
      <c r="R1235" s="67"/>
      <c r="S1235" s="67"/>
    </row>
    <row r="1236" spans="1:19">
      <c r="A1236" s="26"/>
      <c r="B1236" s="26"/>
      <c r="O1236" s="40"/>
      <c r="P1236" s="40"/>
      <c r="R1236" s="56"/>
      <c r="S1236" s="56"/>
    </row>
    <row r="1237" spans="1:19">
      <c r="A1237" s="26"/>
      <c r="B1237" s="26"/>
      <c r="O1237" s="47"/>
      <c r="P1237" s="47"/>
      <c r="R1237" s="56"/>
      <c r="S1237" s="56"/>
    </row>
    <row r="1238" spans="1:19">
      <c r="A1238" s="26"/>
      <c r="B1238" s="26"/>
      <c r="O1238" s="50"/>
      <c r="P1238" s="50"/>
      <c r="R1238" s="56"/>
      <c r="S1238" s="56"/>
    </row>
    <row r="1239" spans="1:19">
      <c r="A1239" s="26"/>
      <c r="B1239" s="26"/>
      <c r="O1239" s="11"/>
      <c r="P1239" s="11"/>
      <c r="R1239" s="56"/>
      <c r="S1239" s="56"/>
    </row>
    <row r="1241" spans="1:19">
      <c r="R1241" s="35"/>
      <c r="S1241" s="34"/>
    </row>
    <row r="1242" spans="1:19">
      <c r="A1242" s="26"/>
      <c r="B1242" s="26"/>
      <c r="O1242" s="40"/>
      <c r="P1242" s="40"/>
      <c r="R1242" s="67"/>
      <c r="S1242" s="67"/>
    </row>
    <row r="1243" spans="1:19">
      <c r="A1243" s="26"/>
      <c r="B1243" s="26"/>
      <c r="O1243" s="40"/>
      <c r="P1243" s="40"/>
      <c r="R1243" s="56"/>
      <c r="S1243" s="56"/>
    </row>
    <row r="1244" spans="1:19">
      <c r="A1244" s="26"/>
      <c r="B1244" s="26"/>
      <c r="O1244" s="47"/>
      <c r="P1244" s="47"/>
      <c r="R1244" s="56"/>
      <c r="S1244" s="56"/>
    </row>
    <row r="1245" spans="1:19">
      <c r="A1245" s="26"/>
      <c r="B1245" s="26"/>
      <c r="O1245" s="50"/>
      <c r="P1245" s="50"/>
      <c r="R1245" s="56"/>
      <c r="S1245" s="56"/>
    </row>
    <row r="1246" spans="1:19">
      <c r="A1246" s="26"/>
      <c r="B1246" s="26"/>
      <c r="O1246" s="11"/>
      <c r="P1246" s="11"/>
      <c r="R1246" s="56"/>
      <c r="S1246" s="56"/>
    </row>
    <row r="1247" spans="1:19">
      <c r="A1247" s="26"/>
      <c r="B1247" s="26"/>
    </row>
    <row r="1248" spans="1:19">
      <c r="A1248" s="26"/>
      <c r="B1248" s="26"/>
      <c r="R1248" s="35"/>
      <c r="S1248" s="34"/>
    </row>
    <row r="1249" spans="1:19">
      <c r="A1249" s="26"/>
      <c r="B1249" s="26"/>
      <c r="O1249" s="40"/>
      <c r="P1249" s="40"/>
      <c r="R1249" s="67"/>
      <c r="S1249" s="67"/>
    </row>
    <row r="1250" spans="1:19">
      <c r="O1250" s="40"/>
      <c r="P1250" s="40"/>
      <c r="R1250" s="56"/>
      <c r="S1250" s="56"/>
    </row>
    <row r="1251" spans="1:19">
      <c r="O1251" s="47"/>
      <c r="P1251" s="47"/>
      <c r="R1251" s="56"/>
      <c r="S1251" s="56"/>
    </row>
    <row r="1252" spans="1:19">
      <c r="A1252" s="26"/>
      <c r="B1252" s="26"/>
      <c r="O1252" s="50"/>
      <c r="P1252" s="50"/>
      <c r="R1252" s="56"/>
      <c r="S1252" s="56"/>
    </row>
    <row r="1253" spans="1:19">
      <c r="A1253" s="26"/>
      <c r="B1253" s="26"/>
      <c r="O1253" s="11"/>
      <c r="P1253" s="11"/>
      <c r="R1253" s="56"/>
      <c r="S1253" s="56"/>
    </row>
    <row r="1254" spans="1:19">
      <c r="A1254" s="26"/>
      <c r="B1254" s="26"/>
    </row>
    <row r="1255" spans="1:19">
      <c r="A1255" s="26"/>
      <c r="B1255" s="26"/>
      <c r="R1255" s="35"/>
      <c r="S1255" s="34"/>
    </row>
    <row r="1256" spans="1:19">
      <c r="A1256" s="26"/>
      <c r="B1256" s="26"/>
      <c r="O1256" s="40"/>
      <c r="P1256" s="40"/>
      <c r="R1256" s="67"/>
      <c r="S1256" s="67"/>
    </row>
    <row r="1257" spans="1:19">
      <c r="A1257" s="26"/>
      <c r="B1257" s="26"/>
      <c r="O1257" s="40"/>
      <c r="P1257" s="40"/>
      <c r="R1257" s="56"/>
      <c r="S1257" s="56"/>
    </row>
    <row r="1258" spans="1:19">
      <c r="A1258" s="26"/>
      <c r="B1258" s="26"/>
      <c r="O1258" s="47"/>
      <c r="P1258" s="47"/>
      <c r="R1258" s="56"/>
      <c r="S1258" s="56"/>
    </row>
    <row r="1259" spans="1:19">
      <c r="A1259" s="26"/>
      <c r="B1259" s="26"/>
      <c r="O1259" s="50"/>
      <c r="P1259" s="50"/>
      <c r="R1259" s="56"/>
      <c r="S1259" s="56"/>
    </row>
    <row r="1260" spans="1:19">
      <c r="O1260" s="11"/>
      <c r="P1260" s="11"/>
      <c r="R1260" s="56"/>
      <c r="S1260" s="56"/>
    </row>
    <row r="1262" spans="1:19">
      <c r="A1262" s="26"/>
      <c r="B1262" s="26"/>
      <c r="R1262" s="35"/>
      <c r="S1262" s="34"/>
    </row>
    <row r="1263" spans="1:19">
      <c r="A1263" s="26"/>
      <c r="B1263" s="26"/>
      <c r="O1263" s="40"/>
      <c r="P1263" s="40"/>
      <c r="R1263" s="67"/>
      <c r="S1263" s="67"/>
    </row>
    <row r="1264" spans="1:19">
      <c r="A1264" s="26"/>
      <c r="B1264" s="26"/>
      <c r="O1264" s="40"/>
      <c r="P1264" s="40"/>
    </row>
    <row r="1265" spans="1:16">
      <c r="A1265" s="26"/>
      <c r="B1265" s="26"/>
      <c r="O1265" s="47"/>
      <c r="P1265" s="47"/>
    </row>
    <row r="1266" spans="1:16">
      <c r="A1266" s="26"/>
      <c r="B1266" s="26"/>
      <c r="O1266" s="50"/>
      <c r="P1266" s="50"/>
    </row>
    <row r="1267" spans="1:16">
      <c r="A1267" s="26"/>
      <c r="B1267" s="26"/>
      <c r="O1267" s="11"/>
      <c r="P1267" s="11"/>
    </row>
    <row r="1268" spans="1:16">
      <c r="A1268" s="26"/>
      <c r="B1268" s="26"/>
    </row>
    <row r="1269" spans="1:16">
      <c r="A1269" s="26"/>
      <c r="B1269" s="26"/>
    </row>
    <row r="1270" spans="1:16">
      <c r="O1270" s="40"/>
      <c r="P1270" s="40"/>
    </row>
    <row r="1271" spans="1:16">
      <c r="O1271" s="40"/>
      <c r="P1271" s="40"/>
    </row>
    <row r="1272" spans="1:16">
      <c r="A1272" s="26"/>
      <c r="B1272" s="26"/>
      <c r="O1272" s="47"/>
      <c r="P1272" s="47"/>
    </row>
    <row r="1273" spans="1:16">
      <c r="A1273" s="26"/>
      <c r="B1273" s="26"/>
      <c r="O1273" s="50"/>
      <c r="P1273" s="50"/>
    </row>
    <row r="1274" spans="1:16">
      <c r="A1274" s="26"/>
      <c r="B1274" s="26"/>
      <c r="O1274" s="11"/>
      <c r="P1274" s="11"/>
    </row>
    <row r="1275" spans="1:16">
      <c r="A1275" s="26"/>
      <c r="B1275" s="26"/>
    </row>
    <row r="1276" spans="1:16">
      <c r="A1276" s="26"/>
      <c r="B1276" s="26"/>
    </row>
    <row r="1277" spans="1:16">
      <c r="A1277" s="26"/>
      <c r="B1277" s="26"/>
      <c r="O1277" s="40"/>
      <c r="P1277" s="40"/>
    </row>
    <row r="1278" spans="1:16">
      <c r="A1278" s="26"/>
      <c r="B1278" s="26"/>
      <c r="O1278" s="40"/>
      <c r="P1278" s="40"/>
    </row>
    <row r="1279" spans="1:16">
      <c r="A1279" s="26"/>
      <c r="B1279" s="26"/>
      <c r="O1279" s="47"/>
      <c r="P1279" s="47"/>
    </row>
    <row r="1280" spans="1:16">
      <c r="O1280" s="50"/>
      <c r="P1280" s="50"/>
    </row>
    <row r="1281" spans="1:16">
      <c r="O1281" s="11"/>
      <c r="P1281" s="11"/>
    </row>
    <row r="1282" spans="1:16">
      <c r="A1282" s="26"/>
      <c r="B1282" s="26"/>
    </row>
    <row r="1283" spans="1:16">
      <c r="A1283" s="26"/>
      <c r="B1283" s="26"/>
    </row>
    <row r="1284" spans="1:16">
      <c r="A1284" s="26"/>
      <c r="B1284" s="26"/>
      <c r="O1284" s="40"/>
      <c r="P1284" s="40"/>
    </row>
    <row r="1285" spans="1:16">
      <c r="A1285" s="26"/>
      <c r="B1285" s="26"/>
      <c r="O1285" s="40"/>
      <c r="P1285" s="40"/>
    </row>
    <row r="1286" spans="1:16">
      <c r="A1286" s="26"/>
      <c r="B1286" s="26"/>
      <c r="O1286" s="47"/>
      <c r="P1286" s="47"/>
    </row>
    <row r="1287" spans="1:16">
      <c r="A1287" s="26"/>
      <c r="B1287" s="26"/>
      <c r="O1287" s="50"/>
      <c r="P1287" s="50"/>
    </row>
    <row r="1288" spans="1:16">
      <c r="A1288" s="26"/>
      <c r="B1288" s="26"/>
      <c r="O1288" s="11"/>
      <c r="P1288" s="11"/>
    </row>
    <row r="1289" spans="1:16">
      <c r="A1289" s="26"/>
      <c r="B1289" s="26"/>
    </row>
    <row r="1291" spans="1:16">
      <c r="O1291" s="40"/>
      <c r="P1291" s="40"/>
    </row>
    <row r="1292" spans="1:16">
      <c r="A1292" s="26"/>
      <c r="B1292" s="26"/>
      <c r="O1292" s="40"/>
      <c r="P1292" s="40"/>
    </row>
    <row r="1293" spans="1:16">
      <c r="A1293" s="26"/>
      <c r="B1293" s="26"/>
      <c r="O1293" s="47"/>
      <c r="P1293" s="47"/>
    </row>
    <row r="1294" spans="1:16">
      <c r="A1294" s="26"/>
      <c r="B1294" s="26"/>
      <c r="O1294" s="50"/>
      <c r="P1294" s="50"/>
    </row>
    <row r="1295" spans="1:16">
      <c r="A1295" s="26"/>
      <c r="B1295" s="26"/>
      <c r="O1295" s="11"/>
      <c r="P1295" s="11"/>
    </row>
    <row r="1296" spans="1:16">
      <c r="A1296" s="26"/>
      <c r="B1296" s="26"/>
    </row>
    <row r="1297" spans="1:16">
      <c r="A1297" s="26"/>
      <c r="B1297" s="26"/>
    </row>
    <row r="1298" spans="1:16">
      <c r="A1298" s="26"/>
      <c r="B1298" s="26"/>
      <c r="O1298" s="40"/>
      <c r="P1298" s="40"/>
    </row>
    <row r="1299" spans="1:16">
      <c r="A1299" s="26"/>
      <c r="B1299" s="26"/>
      <c r="O1299" s="40"/>
      <c r="P1299" s="40"/>
    </row>
    <row r="1300" spans="1:16">
      <c r="O1300" s="47"/>
      <c r="P1300" s="47"/>
    </row>
    <row r="1301" spans="1:16">
      <c r="O1301" s="50"/>
      <c r="P1301" s="50"/>
    </row>
    <row r="1302" spans="1:16">
      <c r="A1302" s="26"/>
      <c r="B1302" s="26"/>
      <c r="O1302" s="11"/>
      <c r="P1302" s="11"/>
    </row>
    <row r="1303" spans="1:16">
      <c r="A1303" s="26"/>
      <c r="B1303" s="26"/>
    </row>
    <row r="1304" spans="1:16">
      <c r="A1304" s="26"/>
      <c r="B1304" s="26"/>
    </row>
    <row r="1305" spans="1:16">
      <c r="A1305" s="26"/>
      <c r="B1305" s="26"/>
      <c r="O1305" s="40"/>
      <c r="P1305" s="40"/>
    </row>
    <row r="1306" spans="1:16">
      <c r="A1306" s="26"/>
      <c r="B1306" s="26"/>
      <c r="O1306" s="40"/>
      <c r="P1306" s="40"/>
    </row>
    <row r="1307" spans="1:16">
      <c r="A1307" s="26"/>
      <c r="B1307" s="26"/>
      <c r="O1307" s="47"/>
      <c r="P1307" s="47"/>
    </row>
    <row r="1308" spans="1:16">
      <c r="A1308" s="26"/>
      <c r="B1308" s="26"/>
      <c r="O1308" s="50"/>
      <c r="P1308" s="50"/>
    </row>
    <row r="1309" spans="1:16">
      <c r="A1309" s="26"/>
      <c r="B1309" s="26"/>
      <c r="O1309" s="11"/>
      <c r="P1309" s="11"/>
    </row>
    <row r="1312" spans="1:16">
      <c r="A1312" s="26"/>
      <c r="B1312" s="26"/>
      <c r="O1312" s="40"/>
      <c r="P1312" s="40"/>
    </row>
    <row r="1313" spans="1:16">
      <c r="A1313" s="26"/>
      <c r="B1313" s="26"/>
      <c r="O1313" s="40"/>
      <c r="P1313" s="40"/>
    </row>
    <row r="1314" spans="1:16">
      <c r="A1314" s="26"/>
      <c r="B1314" s="26"/>
      <c r="O1314" s="47"/>
      <c r="P1314" s="47"/>
    </row>
    <row r="1315" spans="1:16">
      <c r="A1315" s="26"/>
      <c r="B1315" s="26"/>
      <c r="O1315" s="50"/>
      <c r="P1315" s="50"/>
    </row>
    <row r="1316" spans="1:16">
      <c r="A1316" s="26"/>
      <c r="B1316" s="26"/>
      <c r="O1316" s="11"/>
      <c r="P1316" s="11"/>
    </row>
    <row r="1317" spans="1:16">
      <c r="A1317" s="26"/>
      <c r="B1317" s="26"/>
    </row>
    <row r="1318" spans="1:16">
      <c r="A1318" s="26"/>
      <c r="B1318" s="26"/>
    </row>
    <row r="1319" spans="1:16">
      <c r="A1319" s="26"/>
      <c r="B1319" s="26"/>
      <c r="O1319" s="40"/>
      <c r="P1319" s="40"/>
    </row>
    <row r="1320" spans="1:16">
      <c r="O1320" s="40"/>
      <c r="P1320" s="40"/>
    </row>
    <row r="1321" spans="1:16">
      <c r="O1321" s="47"/>
      <c r="P1321" s="47"/>
    </row>
    <row r="1322" spans="1:16">
      <c r="O1322" s="50"/>
      <c r="P1322" s="50"/>
    </row>
    <row r="1323" spans="1:16">
      <c r="O1323" s="11"/>
      <c r="P1323" s="11"/>
    </row>
    <row r="1326" spans="1:16">
      <c r="O1326" s="40"/>
      <c r="P1326" s="40"/>
    </row>
    <row r="1327" spans="1:16">
      <c r="O1327" s="40"/>
      <c r="P1327" s="40"/>
    </row>
    <row r="1328" spans="1:16">
      <c r="O1328" s="47"/>
      <c r="P1328" s="47"/>
    </row>
    <row r="1329" spans="15:16">
      <c r="O1329" s="50"/>
      <c r="P1329" s="50"/>
    </row>
    <row r="1330" spans="15:16">
      <c r="O1330" s="11"/>
      <c r="P1330" s="11"/>
    </row>
    <row r="1333" spans="15:16">
      <c r="O1333" s="40"/>
      <c r="P1333" s="40"/>
    </row>
    <row r="1334" spans="15:16">
      <c r="O1334" s="40"/>
      <c r="P1334" s="40"/>
    </row>
    <row r="1335" spans="15:16">
      <c r="O1335" s="47"/>
      <c r="P1335" s="47"/>
    </row>
    <row r="1336" spans="15:16">
      <c r="O1336" s="50"/>
      <c r="P1336" s="50"/>
    </row>
    <row r="1337" spans="15:16">
      <c r="O1337" s="11"/>
      <c r="P1337" s="11"/>
    </row>
    <row r="1340" spans="15:16">
      <c r="O1340" s="40"/>
      <c r="P1340" s="40"/>
    </row>
    <row r="1341" spans="15:16">
      <c r="O1341" s="40"/>
      <c r="P1341" s="40"/>
    </row>
    <row r="1342" spans="15:16">
      <c r="O1342" s="47"/>
      <c r="P1342" s="47"/>
    </row>
    <row r="1343" spans="15:16">
      <c r="O1343" s="50"/>
      <c r="P1343" s="50"/>
    </row>
    <row r="1344" spans="15:16">
      <c r="O1344" s="11"/>
      <c r="P1344" s="11"/>
    </row>
    <row r="1347" spans="15:16">
      <c r="O1347" s="40"/>
      <c r="P1347" s="40"/>
    </row>
    <row r="1348" spans="15:16">
      <c r="O1348" s="40"/>
      <c r="P1348" s="40"/>
    </row>
    <row r="1349" spans="15:16">
      <c r="O1349" s="47"/>
      <c r="P1349" s="47"/>
    </row>
  </sheetData>
  <pageMargins left="0.75" right="0.75" top="1" bottom="1" header="0.5" footer="0.5"/>
  <pageSetup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058"/>
  <sheetViews>
    <sheetView workbookViewId="0"/>
  </sheetViews>
  <sheetFormatPr defaultColWidth="9.6640625" defaultRowHeight="12.1"/>
  <cols>
    <col min="1" max="1" width="9.6640625" style="98" customWidth="1"/>
    <col min="2" max="2" width="9.6640625" style="98"/>
    <col min="3" max="3" width="9.6640625" style="98" customWidth="1"/>
    <col min="4" max="7" width="9.6640625" style="68" customWidth="1"/>
    <col min="8" max="8" width="9.6640625" style="96" customWidth="1"/>
    <col min="9" max="9" width="9.6640625" style="68" customWidth="1"/>
    <col min="10" max="10" width="9.6640625" style="68"/>
    <col min="11" max="11" width="9.6640625" style="68" customWidth="1"/>
    <col min="12" max="17" width="9.6640625" style="5" customWidth="1"/>
    <col min="18" max="18" width="9.6640625" style="5"/>
    <col min="19" max="21" width="9.6640625" style="5" customWidth="1"/>
    <col min="22" max="22" width="9.6640625" style="5"/>
    <col min="23" max="26" width="9.6640625" style="5" customWidth="1"/>
    <col min="27" max="27" width="9.6640625" style="5"/>
    <col min="28" max="33" width="9.6640625" style="5" customWidth="1"/>
    <col min="34" max="34" width="9.6640625" style="5"/>
    <col min="35" max="39" width="9.6640625" style="5" customWidth="1"/>
    <col min="40" max="16384" width="9.6640625" style="5"/>
  </cols>
  <sheetData>
    <row r="1" spans="1:100">
      <c r="A1" s="152" t="s">
        <v>93</v>
      </c>
      <c r="D1" s="5"/>
      <c r="E1" s="5"/>
      <c r="F1" s="5"/>
      <c r="G1" s="5"/>
      <c r="H1" s="94"/>
      <c r="I1" s="5"/>
      <c r="K1" s="27"/>
      <c r="L1" s="72"/>
      <c r="M1" s="73"/>
      <c r="N1" s="68"/>
      <c r="O1" s="68"/>
      <c r="P1" s="68"/>
      <c r="Q1" s="68"/>
      <c r="U1" s="68"/>
      <c r="AI1" s="70"/>
      <c r="AJ1" s="71"/>
      <c r="AK1" s="71"/>
      <c r="AR1" s="74"/>
      <c r="AS1" s="74"/>
      <c r="AT1" s="74"/>
      <c r="AU1" s="74"/>
      <c r="AV1" s="74"/>
      <c r="AW1" s="74"/>
      <c r="AX1" s="74"/>
    </row>
    <row r="2" spans="1:100" ht="14.4">
      <c r="A2" s="12" t="s">
        <v>46</v>
      </c>
      <c r="C2" s="97"/>
      <c r="D2" s="75"/>
      <c r="E2" s="71"/>
      <c r="K2" s="27"/>
      <c r="L2" s="72"/>
      <c r="M2" s="73"/>
      <c r="S2" s="78"/>
      <c r="AI2" s="16" t="s">
        <v>48</v>
      </c>
      <c r="AJ2" s="17"/>
      <c r="AK2" s="17"/>
      <c r="AR2" s="74"/>
      <c r="AS2" s="74"/>
      <c r="AT2" s="74"/>
      <c r="AU2" s="74"/>
      <c r="AV2" s="74"/>
      <c r="AW2" s="74"/>
      <c r="AX2" s="74"/>
    </row>
    <row r="3" spans="1:100">
      <c r="A3" s="18" t="s">
        <v>91</v>
      </c>
      <c r="M3" s="76"/>
      <c r="AI3" s="107" t="s">
        <v>57</v>
      </c>
      <c r="AJ3" s="107" t="s">
        <v>58</v>
      </c>
      <c r="AR3" s="74"/>
      <c r="AS3" s="74"/>
      <c r="AT3" s="74"/>
      <c r="AU3" s="74"/>
      <c r="AV3" s="74"/>
      <c r="AW3" s="74"/>
      <c r="AX3" s="74"/>
    </row>
    <row r="4" spans="1:100">
      <c r="M4" s="77"/>
      <c r="S4" s="104"/>
      <c r="T4" s="104"/>
      <c r="U4" s="104"/>
      <c r="AI4" s="59">
        <v>0.21786</v>
      </c>
      <c r="AJ4" s="59">
        <v>1.7000000000000001E-4</v>
      </c>
      <c r="AR4" s="74"/>
      <c r="AS4" s="74"/>
      <c r="AT4" s="74"/>
      <c r="AU4" s="74"/>
      <c r="AV4" s="74"/>
      <c r="AW4" s="74"/>
      <c r="AX4" s="74"/>
    </row>
    <row r="5" spans="1:100">
      <c r="M5" s="77"/>
      <c r="S5" s="102"/>
      <c r="T5" s="102"/>
      <c r="U5" s="102"/>
      <c r="AJ5" s="105"/>
      <c r="AK5" s="59"/>
      <c r="AR5" s="74"/>
      <c r="AS5" s="74"/>
      <c r="AT5" s="74"/>
      <c r="AU5" s="74"/>
      <c r="AV5" s="74"/>
      <c r="AW5" s="74"/>
      <c r="AX5" s="74"/>
    </row>
    <row r="6" spans="1:100">
      <c r="M6" s="77"/>
      <c r="AJ6" s="105"/>
      <c r="AK6" s="59"/>
      <c r="AR6" s="74"/>
      <c r="AS6" s="74"/>
      <c r="AT6" s="74"/>
      <c r="AU6" s="74"/>
      <c r="AV6" s="74"/>
      <c r="AW6" s="74"/>
      <c r="AX6" s="74"/>
    </row>
    <row r="7" spans="1:100">
      <c r="D7" s="21" t="s">
        <v>13</v>
      </c>
      <c r="K7" s="22" t="s">
        <v>69</v>
      </c>
      <c r="M7" s="77"/>
      <c r="S7" s="22" t="s">
        <v>55</v>
      </c>
      <c r="W7" s="22" t="s">
        <v>54</v>
      </c>
      <c r="AB7" s="23" t="s">
        <v>14</v>
      </c>
      <c r="AI7" s="23" t="s">
        <v>56</v>
      </c>
    </row>
    <row r="8" spans="1:100" ht="14.4">
      <c r="A8" s="3" t="s">
        <v>10</v>
      </c>
      <c r="B8" s="3" t="s">
        <v>11</v>
      </c>
      <c r="C8" s="3" t="s">
        <v>12</v>
      </c>
      <c r="D8" s="4" t="s">
        <v>20</v>
      </c>
      <c r="E8" s="4" t="s">
        <v>21</v>
      </c>
      <c r="F8" s="4" t="s">
        <v>22</v>
      </c>
      <c r="G8" s="4" t="s">
        <v>23</v>
      </c>
      <c r="H8" s="4" t="s">
        <v>24</v>
      </c>
      <c r="I8" s="4" t="s">
        <v>25</v>
      </c>
      <c r="J8" s="5"/>
      <c r="K8" s="4" t="s">
        <v>26</v>
      </c>
      <c r="L8" s="4" t="s">
        <v>27</v>
      </c>
      <c r="M8" s="4" t="s">
        <v>28</v>
      </c>
      <c r="N8" s="4" t="s">
        <v>29</v>
      </c>
      <c r="O8" s="153" t="s">
        <v>86</v>
      </c>
      <c r="P8" s="153" t="s">
        <v>87</v>
      </c>
      <c r="Q8" s="153" t="s">
        <v>88</v>
      </c>
      <c r="S8" s="4" t="s">
        <v>26</v>
      </c>
      <c r="T8" s="4" t="s">
        <v>27</v>
      </c>
      <c r="U8" s="4" t="s">
        <v>28</v>
      </c>
      <c r="W8" s="4" t="s">
        <v>26</v>
      </c>
      <c r="X8" s="4" t="s">
        <v>27</v>
      </c>
      <c r="Y8" s="4" t="s">
        <v>28</v>
      </c>
      <c r="Z8" s="4" t="s">
        <v>29</v>
      </c>
      <c r="AB8" s="1" t="s">
        <v>17</v>
      </c>
      <c r="AC8" s="2"/>
      <c r="AD8" s="1" t="s">
        <v>18</v>
      </c>
      <c r="AE8" s="2"/>
      <c r="AF8" s="1" t="s">
        <v>19</v>
      </c>
      <c r="AG8" s="2"/>
      <c r="AI8" s="106" t="s">
        <v>47</v>
      </c>
      <c r="AJ8" s="108"/>
      <c r="AK8" s="106"/>
      <c r="AL8" s="106" t="s">
        <v>49</v>
      </c>
      <c r="AM8" s="108"/>
      <c r="AN8" s="108"/>
      <c r="AO8" s="106" t="s">
        <v>59</v>
      </c>
      <c r="AP8" s="101"/>
    </row>
    <row r="9" spans="1:100">
      <c r="C9" s="7"/>
      <c r="D9" s="5"/>
      <c r="E9" s="5"/>
      <c r="F9" s="5"/>
      <c r="G9" s="5"/>
      <c r="H9" s="94"/>
      <c r="I9" s="5"/>
      <c r="J9" s="5"/>
      <c r="K9" s="5"/>
      <c r="AB9" s="107" t="s">
        <v>60</v>
      </c>
      <c r="AC9" s="107" t="s">
        <v>61</v>
      </c>
      <c r="AD9" s="107" t="s">
        <v>60</v>
      </c>
      <c r="AE9" s="107" t="s">
        <v>61</v>
      </c>
      <c r="AF9" s="107" t="s">
        <v>60</v>
      </c>
      <c r="AG9" s="107" t="s">
        <v>61</v>
      </c>
      <c r="AI9" s="107" t="s">
        <v>57</v>
      </c>
      <c r="AJ9" s="107" t="s">
        <v>58</v>
      </c>
      <c r="AK9" s="107"/>
      <c r="AL9" s="107" t="s">
        <v>57</v>
      </c>
      <c r="AM9" s="107" t="s">
        <v>58</v>
      </c>
      <c r="AN9" s="107"/>
      <c r="AO9" s="107" t="s">
        <v>57</v>
      </c>
      <c r="AP9" s="107" t="s">
        <v>58</v>
      </c>
      <c r="BB9" s="78"/>
    </row>
    <row r="10" spans="1:100">
      <c r="A10" s="98">
        <v>1</v>
      </c>
      <c r="B10" s="31">
        <v>43634</v>
      </c>
      <c r="C10" s="7" t="s">
        <v>0</v>
      </c>
      <c r="D10" s="32">
        <v>1.6023229000000001E-3</v>
      </c>
      <c r="E10" s="32">
        <v>3.4012885E-4</v>
      </c>
      <c r="F10" s="32">
        <v>5.3629448000000002E-4</v>
      </c>
      <c r="G10" s="32">
        <v>5.3909867000000004E-4</v>
      </c>
      <c r="H10" s="93">
        <v>-1.2663074E-5</v>
      </c>
      <c r="I10" s="32">
        <v>1.218667E-4</v>
      </c>
      <c r="J10" s="5"/>
      <c r="K10" s="5"/>
      <c r="AG10" s="78"/>
      <c r="BZ10" s="80"/>
      <c r="CA10" s="78"/>
      <c r="CB10" s="78"/>
      <c r="CC10" s="78"/>
      <c r="CE10" s="81"/>
      <c r="CF10" s="74"/>
      <c r="CG10" s="74"/>
      <c r="CH10" s="74"/>
      <c r="CI10" s="74"/>
      <c r="CJ10" s="74"/>
      <c r="CK10" s="74"/>
      <c r="CL10" s="74"/>
      <c r="CM10" s="74"/>
      <c r="CN10" s="74"/>
    </row>
    <row r="11" spans="1:100">
      <c r="A11" s="7">
        <v>1</v>
      </c>
      <c r="B11" s="7"/>
      <c r="C11" s="98" t="s">
        <v>6</v>
      </c>
      <c r="D11" s="5"/>
      <c r="E11" s="5"/>
      <c r="F11" s="5"/>
      <c r="G11" s="5"/>
      <c r="H11" s="93">
        <v>3.9114016</v>
      </c>
      <c r="I11" s="32"/>
      <c r="J11" s="5"/>
      <c r="K11" s="57"/>
      <c r="L11" s="32"/>
      <c r="M11" s="32"/>
      <c r="N11" s="32"/>
      <c r="O11" s="66">
        <v>0.86931853999999997</v>
      </c>
      <c r="P11" s="66">
        <v>0.56760063999999999</v>
      </c>
      <c r="Q11" s="66">
        <v>1.0711381</v>
      </c>
      <c r="AB11" s="9"/>
      <c r="AC11" s="9"/>
      <c r="AD11" s="9"/>
      <c r="AE11" s="9"/>
      <c r="AF11" s="9"/>
      <c r="AG11" s="9"/>
      <c r="AI11" s="20"/>
      <c r="AJ11" s="20"/>
      <c r="AK11" s="20"/>
      <c r="AL11" s="20"/>
      <c r="AM11" s="82"/>
      <c r="BB11" s="78"/>
      <c r="BE11" s="78"/>
      <c r="BH11" s="78"/>
      <c r="BK11" s="78"/>
      <c r="BN11" s="78"/>
      <c r="BQ11" s="78"/>
    </row>
    <row r="12" spans="1:100">
      <c r="A12" s="98">
        <v>1</v>
      </c>
      <c r="C12" s="7" t="s">
        <v>1</v>
      </c>
      <c r="D12" s="32">
        <v>38.491574</v>
      </c>
      <c r="E12" s="32">
        <v>8.5806951999999992</v>
      </c>
      <c r="F12" s="32">
        <v>13.420778</v>
      </c>
      <c r="G12" s="32">
        <v>14.225540000000001</v>
      </c>
      <c r="H12" s="93">
        <v>1.9301858E-4</v>
      </c>
      <c r="I12" s="32">
        <v>2.3887396000000001</v>
      </c>
      <c r="J12" s="5"/>
      <c r="K12" s="66">
        <v>0.34866781000000002</v>
      </c>
      <c r="L12" s="66">
        <v>0.36957511999999998</v>
      </c>
      <c r="M12" s="66">
        <v>6.2058685000000002E-2</v>
      </c>
      <c r="N12" s="66">
        <v>0.22292396</v>
      </c>
      <c r="O12" s="66"/>
      <c r="P12" s="66"/>
      <c r="Q12" s="66"/>
      <c r="R12" s="76"/>
      <c r="S12" s="83">
        <f>(F12-O11*H12)/D12</f>
        <v>0.34866358557771221</v>
      </c>
      <c r="T12" s="83">
        <f>(G12-P11*H12)/D12</f>
        <v>0.36957258340566851</v>
      </c>
      <c r="U12" s="83">
        <f>(I12-Q11*H12)/D12</f>
        <v>6.2053395126033403E-2</v>
      </c>
      <c r="V12" s="84"/>
      <c r="W12" s="83">
        <f t="shared" ref="W12:Y16" si="0">LN(S12)</f>
        <v>-1.053647759839627</v>
      </c>
      <c r="X12" s="83">
        <f t="shared" si="0"/>
        <v>-0.99540812106323051</v>
      </c>
      <c r="Y12" s="83">
        <f t="shared" si="0"/>
        <v>-2.7797600528568553</v>
      </c>
      <c r="Z12" s="83">
        <f>LN(N12)</f>
        <v>-1.5009245522182353</v>
      </c>
      <c r="AA12" s="77"/>
      <c r="AB12" s="20">
        <f t="array" ref="AB12:AC13">LINEST(W12:W16,Z12:Z16,TRUE,TRUE)</f>
        <v>1.9969590676800768</v>
      </c>
      <c r="AC12" s="60">
        <v>1.9436332730930337</v>
      </c>
      <c r="AD12" s="20">
        <f t="array" ref="AD12:AE13">LINEST(X12:X16,Z12:Z16,TRUE,TRUE)</f>
        <v>3.9888565180810911</v>
      </c>
      <c r="AE12" s="60">
        <v>4.9915619281908858</v>
      </c>
      <c r="AF12" s="20">
        <f t="array" ref="AF12:AG13">LINEST(Y12:Y16,Z12:Z16,TRUE,TRUE)</f>
        <v>5.963929907301063</v>
      </c>
      <c r="AG12" s="20">
        <v>6.1716437707286005</v>
      </c>
      <c r="AI12" s="41">
        <f>EXP(AC12)*$AI$4^AB12</f>
        <v>0.33302494202857935</v>
      </c>
      <c r="AJ12" s="41">
        <f>AI12*SQRT(AC13^2+(LN($AI$4))^2*AB13^2+(AB12/$AI$4)^2*$AJ$4^2-2*LN($AI$4)*AVERAGE(Z12:Z16)*AB13^2)</f>
        <v>5.2060567393056787E-4</v>
      </c>
      <c r="AK12" s="59"/>
      <c r="AL12" s="41">
        <f>EXP(AE12)*$AI$4^AD12</f>
        <v>0.33720406836761224</v>
      </c>
      <c r="AM12" s="41">
        <f>AL12*SQRT(AE13^2+(LN($AI$4))^2*AD13^2+(AD12/$AI$4)^2*$AJ$4^2-2*LN($AI$4)*AVERAGE(Z12:Z16)*AD13^2)</f>
        <v>1.0501835348917946E-3</v>
      </c>
      <c r="AN12" s="83"/>
      <c r="AO12" s="41">
        <f>EXP(AG12)*$AI$4^AF12</f>
        <v>5.4106299057370376E-2</v>
      </c>
      <c r="AP12" s="41">
        <f>AO12*SQRT(AG13^2+(LN($AI$4))^2*AF13^2+(AF12/$AI$4)^2*$AJ$4^2-2*LN($AI$4)*AVERAGE(Z12:Z16)*AF13^2)</f>
        <v>2.5203280618897833E-4</v>
      </c>
      <c r="BB12" s="69"/>
      <c r="BC12" s="69"/>
      <c r="BE12" s="69"/>
      <c r="BF12" s="69"/>
      <c r="BH12" s="69"/>
      <c r="BI12" s="69"/>
      <c r="BK12" s="69"/>
      <c r="BL12" s="69"/>
      <c r="BN12" s="69"/>
      <c r="BO12" s="69"/>
      <c r="BQ12" s="69"/>
      <c r="BR12" s="69"/>
      <c r="BY12" s="69"/>
      <c r="BZ12" s="69"/>
      <c r="CD12" s="86"/>
      <c r="CM12" s="78"/>
      <c r="CN12" s="78"/>
    </row>
    <row r="13" spans="1:100">
      <c r="A13" s="7">
        <v>1</v>
      </c>
      <c r="B13" s="7"/>
      <c r="C13" s="7" t="s">
        <v>2</v>
      </c>
      <c r="D13" s="32">
        <v>37.102794000000003</v>
      </c>
      <c r="E13" s="32">
        <v>8.2690017999999998</v>
      </c>
      <c r="F13" s="32">
        <v>12.929904000000001</v>
      </c>
      <c r="G13" s="32">
        <v>13.698281</v>
      </c>
      <c r="H13" s="93">
        <v>1.8867206999999999E-4</v>
      </c>
      <c r="I13" s="32">
        <v>2.2990324000000002</v>
      </c>
      <c r="J13" s="5"/>
      <c r="K13" s="66">
        <v>0.34848709999999999</v>
      </c>
      <c r="L13" s="66">
        <v>0.36919458999999999</v>
      </c>
      <c r="M13" s="66">
        <v>6.1962927000000001E-2</v>
      </c>
      <c r="N13" s="66">
        <v>0.22286685000000001</v>
      </c>
      <c r="O13" s="66"/>
      <c r="P13" s="66"/>
      <c r="Q13" s="66"/>
      <c r="R13" s="76"/>
      <c r="S13" s="83">
        <f>(F13-O11*H13)/D13</f>
        <v>0.34848426735387011</v>
      </c>
      <c r="T13" s="83">
        <f>(G13-P11*H13)/D13</f>
        <v>0.36919521235010805</v>
      </c>
      <c r="U13" s="83">
        <f>(I13-Q11*H13)/D13</f>
        <v>6.1958414941942569E-2</v>
      </c>
      <c r="V13" s="84"/>
      <c r="W13" s="83">
        <f t="shared" si="0"/>
        <v>-1.0541621936919086</v>
      </c>
      <c r="X13" s="83">
        <f t="shared" si="0"/>
        <v>-0.99642974406994722</v>
      </c>
      <c r="Y13" s="83">
        <f t="shared" si="0"/>
        <v>-2.7812918457177207</v>
      </c>
      <c r="Z13" s="83">
        <f t="shared" ref="Z13:Z16" si="1">LN(N13)</f>
        <v>-1.5011807710501686</v>
      </c>
      <c r="AA13" s="77"/>
      <c r="AB13" s="20">
        <v>5.60668691168178E-3</v>
      </c>
      <c r="AC13" s="60">
        <v>8.4191411826694783E-3</v>
      </c>
      <c r="AD13" s="20">
        <v>4.7648650743914054E-3</v>
      </c>
      <c r="AE13" s="60">
        <v>7.1550404739184814E-3</v>
      </c>
      <c r="AF13" s="20">
        <v>9.0263382548929887E-3</v>
      </c>
      <c r="AG13" s="20">
        <v>1.3554175099761256E-2</v>
      </c>
      <c r="AI13" s="62"/>
      <c r="AJ13" s="82"/>
      <c r="AK13" s="82"/>
      <c r="AL13" s="82"/>
      <c r="AM13" s="82"/>
      <c r="AN13" s="82"/>
      <c r="BB13" s="76"/>
      <c r="BC13" s="76"/>
      <c r="BE13" s="76"/>
      <c r="BF13" s="76"/>
      <c r="BH13" s="76"/>
      <c r="BI13" s="76"/>
      <c r="BK13" s="76"/>
      <c r="BL13" s="76"/>
      <c r="BN13" s="76"/>
      <c r="BO13" s="76"/>
      <c r="BQ13" s="76"/>
      <c r="BR13" s="76"/>
      <c r="BW13" s="85"/>
      <c r="BX13" s="85"/>
      <c r="BY13" s="83"/>
      <c r="BZ13" s="83"/>
      <c r="CA13" s="83"/>
      <c r="CB13" s="83"/>
      <c r="CC13" s="83"/>
    </row>
    <row r="14" spans="1:100">
      <c r="A14" s="7">
        <v>1</v>
      </c>
      <c r="B14" s="7"/>
      <c r="C14" s="7" t="s">
        <v>3</v>
      </c>
      <c r="D14" s="32">
        <v>35.473025999999997</v>
      </c>
      <c r="E14" s="32">
        <v>7.9026775999999996</v>
      </c>
      <c r="F14" s="32">
        <v>12.352239000000001</v>
      </c>
      <c r="G14" s="32">
        <v>13.076026000000001</v>
      </c>
      <c r="H14" s="93">
        <v>1.8533606000000001E-4</v>
      </c>
      <c r="I14" s="32">
        <v>2.1928968000000002</v>
      </c>
      <c r="J14" s="5"/>
      <c r="K14" s="66">
        <v>0.34821440999999997</v>
      </c>
      <c r="L14" s="66">
        <v>0.36861764000000002</v>
      </c>
      <c r="M14" s="66">
        <v>6.1818432E-2</v>
      </c>
      <c r="N14" s="66">
        <v>0.22277975999999999</v>
      </c>
      <c r="O14" s="66"/>
      <c r="P14" s="66"/>
      <c r="Q14" s="66"/>
      <c r="R14" s="76"/>
      <c r="S14" s="83">
        <f>(F14-O11*H14)/D14</f>
        <v>0.34821043696489024</v>
      </c>
      <c r="T14" s="83">
        <f>(G14-P11*H14)/D14</f>
        <v>0.36861588304120801</v>
      </c>
      <c r="U14" s="83">
        <f>(I14-Q11*H14)/D14</f>
        <v>6.1813116238936892E-2</v>
      </c>
      <c r="V14" s="84"/>
      <c r="W14" s="83">
        <f t="shared" si="0"/>
        <v>-1.0549482780453077</v>
      </c>
      <c r="X14" s="83">
        <f t="shared" si="0"/>
        <v>-0.99800014449243624</v>
      </c>
      <c r="Y14" s="83">
        <f t="shared" si="0"/>
        <v>-2.78363970016155</v>
      </c>
      <c r="Z14" s="83">
        <f t="shared" si="1"/>
        <v>-1.5015716188616608</v>
      </c>
      <c r="AA14" s="28"/>
      <c r="AB14" s="47">
        <f t="shared" ref="AB14:AG14" si="2">ABS(AB13/AB12)</f>
        <v>2.807612335387137E-3</v>
      </c>
      <c r="AC14" s="47">
        <f t="shared" si="2"/>
        <v>4.3316510883102633E-3</v>
      </c>
      <c r="AD14" s="47">
        <f t="shared" si="2"/>
        <v>1.1945441137811662E-3</v>
      </c>
      <c r="AE14" s="47">
        <f t="shared" si="2"/>
        <v>1.4334271670574494E-3</v>
      </c>
      <c r="AF14" s="47">
        <f t="shared" si="2"/>
        <v>1.5134883198145764E-3</v>
      </c>
      <c r="AG14" s="47">
        <f t="shared" si="2"/>
        <v>2.1962017905257521E-3</v>
      </c>
      <c r="AI14" s="27"/>
      <c r="AJ14" s="82"/>
      <c r="AK14" s="82"/>
      <c r="AL14" s="82"/>
      <c r="AM14" s="82"/>
      <c r="AN14" s="82"/>
      <c r="BB14" s="76"/>
      <c r="BC14" s="76"/>
      <c r="BE14" s="76"/>
      <c r="BF14" s="76"/>
      <c r="BH14" s="76"/>
      <c r="BI14" s="76"/>
      <c r="BK14" s="76"/>
      <c r="BL14" s="76"/>
      <c r="BN14" s="76"/>
      <c r="BO14" s="76"/>
      <c r="BQ14" s="76"/>
      <c r="BR14" s="76"/>
      <c r="BW14" s="85"/>
      <c r="BX14" s="85"/>
      <c r="BY14" s="83"/>
      <c r="BZ14" s="83"/>
      <c r="CA14" s="83"/>
      <c r="CB14" s="83"/>
      <c r="CC14" s="83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</row>
    <row r="15" spans="1:100">
      <c r="A15" s="7">
        <v>1</v>
      </c>
      <c r="B15" s="7"/>
      <c r="C15" s="7" t="s">
        <v>4</v>
      </c>
      <c r="D15" s="32">
        <v>32.971116000000002</v>
      </c>
      <c r="E15" s="32">
        <v>7.3421468000000001</v>
      </c>
      <c r="F15" s="32">
        <v>11.471136</v>
      </c>
      <c r="G15" s="32">
        <v>12.133006</v>
      </c>
      <c r="H15" s="93">
        <v>1.7367163999999999E-4</v>
      </c>
      <c r="I15" s="32">
        <v>2.0330585999999999</v>
      </c>
      <c r="J15" s="5"/>
      <c r="K15" s="66">
        <v>0.34791368</v>
      </c>
      <c r="L15" s="66">
        <v>0.36798678000000001</v>
      </c>
      <c r="M15" s="66">
        <v>6.1661270999999997E-2</v>
      </c>
      <c r="N15" s="66">
        <v>0.22268386000000001</v>
      </c>
      <c r="O15" s="66"/>
      <c r="P15" s="66"/>
      <c r="Q15" s="66"/>
      <c r="R15" s="76"/>
      <c r="S15" s="83">
        <f>(F15-O11*H15)/D15</f>
        <v>0.34791012303082114</v>
      </c>
      <c r="T15" s="83">
        <f>(G15-P11*H15)/D15</f>
        <v>0.36798594939479706</v>
      </c>
      <c r="U15" s="83">
        <f>(I15-Q11*H15)/D15</f>
        <v>6.1656165162547308E-2</v>
      </c>
      <c r="V15" s="84"/>
      <c r="W15" s="83">
        <f t="shared" si="0"/>
        <v>-1.0558110997171801</v>
      </c>
      <c r="X15" s="83">
        <f t="shared" si="0"/>
        <v>-0.99971052253451809</v>
      </c>
      <c r="Y15" s="83">
        <f t="shared" si="0"/>
        <v>-2.786182051735099</v>
      </c>
      <c r="Z15" s="83">
        <f t="shared" si="1"/>
        <v>-1.5020021815257072</v>
      </c>
      <c r="AA15" s="60"/>
      <c r="AB15" s="88"/>
      <c r="AD15" s="88"/>
      <c r="AF15" s="88"/>
      <c r="AI15" s="27"/>
      <c r="AJ15" s="82"/>
      <c r="AK15" s="82"/>
      <c r="AL15" s="82"/>
      <c r="AM15" s="82"/>
      <c r="AN15" s="82"/>
      <c r="BB15" s="76"/>
      <c r="BC15" s="76"/>
      <c r="BE15" s="76"/>
      <c r="BF15" s="76"/>
      <c r="BH15" s="76"/>
      <c r="BI15" s="76"/>
      <c r="BK15" s="76"/>
      <c r="BL15" s="76"/>
      <c r="BN15" s="76"/>
      <c r="BO15" s="76"/>
      <c r="BQ15" s="76"/>
      <c r="BR15" s="76"/>
      <c r="BW15" s="85"/>
      <c r="BX15" s="85"/>
      <c r="BY15" s="83"/>
      <c r="BZ15" s="83"/>
      <c r="CA15" s="83"/>
      <c r="CB15" s="83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</row>
    <row r="16" spans="1:100">
      <c r="A16" s="7">
        <v>1</v>
      </c>
      <c r="B16" s="7"/>
      <c r="C16" s="7" t="s">
        <v>5</v>
      </c>
      <c r="D16" s="32">
        <v>30.070115999999999</v>
      </c>
      <c r="E16" s="32">
        <v>6.6931668000000002</v>
      </c>
      <c r="F16" s="32">
        <v>10.452729</v>
      </c>
      <c r="G16" s="32">
        <v>11.045982</v>
      </c>
      <c r="H16" s="93">
        <v>1.5329208999999999E-4</v>
      </c>
      <c r="I16" s="32">
        <v>1.8492592999999999</v>
      </c>
      <c r="J16" s="5"/>
      <c r="K16" s="66">
        <v>0.34761154</v>
      </c>
      <c r="L16" s="66">
        <v>0.36734004999999997</v>
      </c>
      <c r="M16" s="66">
        <v>6.1498021999999999E-2</v>
      </c>
      <c r="N16" s="66">
        <v>0.22258520000000001</v>
      </c>
      <c r="O16" s="66"/>
      <c r="P16" s="66"/>
      <c r="Q16" s="66"/>
      <c r="R16" s="76"/>
      <c r="S16" s="83">
        <f>(F16-O11*H16)/D16</f>
        <v>0.34760742992624732</v>
      </c>
      <c r="T16" s="83">
        <f>(G16-P11*H16)/D16</f>
        <v>0.36733795743626696</v>
      </c>
      <c r="U16" s="83">
        <f>(I16-Q11*H16)/D16</f>
        <v>6.1492782502135086E-2</v>
      </c>
      <c r="V16" s="84"/>
      <c r="W16" s="83">
        <f t="shared" si="0"/>
        <v>-1.0566815108876739</v>
      </c>
      <c r="X16" s="83">
        <f t="shared" si="0"/>
        <v>-1.0014729897146217</v>
      </c>
      <c r="Y16" s="83">
        <f t="shared" si="0"/>
        <v>-2.7888354687454777</v>
      </c>
      <c r="Z16" s="83">
        <f t="shared" si="1"/>
        <v>-1.5024453293231965</v>
      </c>
      <c r="AB16" s="28"/>
      <c r="AD16" s="28"/>
      <c r="AF16" s="28"/>
      <c r="AJ16" s="82"/>
      <c r="AK16" s="82"/>
      <c r="AL16" s="82"/>
      <c r="AM16" s="82"/>
      <c r="AN16" s="82"/>
      <c r="BB16" s="76"/>
      <c r="BC16" s="76"/>
      <c r="BE16" s="76"/>
      <c r="BF16" s="76"/>
      <c r="BH16" s="76"/>
      <c r="BI16" s="76"/>
      <c r="BK16" s="76"/>
      <c r="BL16" s="76"/>
      <c r="BN16" s="76"/>
      <c r="BO16" s="76"/>
      <c r="BQ16" s="76"/>
      <c r="BR16" s="76"/>
      <c r="BW16" s="85"/>
      <c r="BX16" s="85"/>
      <c r="BY16" s="83"/>
      <c r="BZ16" s="83"/>
      <c r="CA16" s="83"/>
      <c r="CB16" s="83"/>
      <c r="CC16" s="83"/>
    </row>
    <row r="17" spans="1:100">
      <c r="A17" s="7"/>
      <c r="B17" s="7"/>
      <c r="C17" s="7"/>
      <c r="D17" s="89"/>
      <c r="E17" s="89"/>
      <c r="F17" s="33"/>
      <c r="G17" s="33"/>
      <c r="H17" s="99"/>
      <c r="I17" s="33"/>
      <c r="J17" s="5"/>
      <c r="K17" s="84"/>
      <c r="L17" s="84"/>
      <c r="M17" s="84"/>
      <c r="N17" s="84"/>
      <c r="O17" s="83"/>
      <c r="P17" s="83"/>
      <c r="Q17" s="83"/>
      <c r="R17" s="84"/>
      <c r="S17" s="84"/>
      <c r="T17" s="84"/>
      <c r="U17" s="84"/>
      <c r="V17" s="84"/>
      <c r="W17" s="84"/>
      <c r="X17" s="84"/>
      <c r="Y17" s="84"/>
      <c r="Z17" s="90"/>
      <c r="AA17" s="28"/>
      <c r="AB17" s="91"/>
      <c r="AC17" s="91"/>
      <c r="AD17" s="91"/>
      <c r="AE17" s="92"/>
      <c r="AF17" s="92"/>
      <c r="AG17" s="92"/>
      <c r="AJ17" s="76"/>
      <c r="AK17" s="76"/>
      <c r="AL17" s="76"/>
      <c r="AM17" s="76"/>
      <c r="AN17" s="76"/>
      <c r="BB17" s="76"/>
      <c r="BC17" s="76"/>
      <c r="BE17" s="76"/>
      <c r="BF17" s="76"/>
      <c r="BH17" s="76"/>
      <c r="BI17" s="76"/>
      <c r="BK17" s="76"/>
      <c r="BL17" s="76"/>
      <c r="BN17" s="76"/>
      <c r="BO17" s="76"/>
      <c r="BQ17" s="76"/>
      <c r="BR17" s="76"/>
      <c r="BW17" s="85"/>
      <c r="BX17" s="85"/>
      <c r="BY17" s="83"/>
      <c r="BZ17" s="83"/>
      <c r="CA17" s="83"/>
      <c r="CB17" s="83"/>
      <c r="CC17" s="83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</row>
    <row r="18" spans="1:100">
      <c r="A18" s="7">
        <v>2</v>
      </c>
      <c r="B18" s="31">
        <v>43634</v>
      </c>
      <c r="C18" s="7" t="s">
        <v>0</v>
      </c>
      <c r="D18" s="32">
        <v>1.6023229000000001E-3</v>
      </c>
      <c r="E18" s="32">
        <v>3.4012885E-4</v>
      </c>
      <c r="F18" s="32">
        <v>5.3629448000000002E-4</v>
      </c>
      <c r="G18" s="32">
        <v>5.3909867000000004E-4</v>
      </c>
      <c r="H18" s="93">
        <v>-1.2663074E-5</v>
      </c>
      <c r="I18" s="32">
        <v>1.218667E-4</v>
      </c>
      <c r="J18" s="5"/>
      <c r="K18" s="5"/>
      <c r="O18" s="83"/>
      <c r="P18" s="83"/>
      <c r="Q18" s="83"/>
      <c r="AG18" s="78"/>
      <c r="BZ18" s="80"/>
      <c r="CA18" s="78"/>
      <c r="CB18" s="78"/>
      <c r="CC18" s="78"/>
      <c r="CE18" s="81"/>
      <c r="CF18" s="74"/>
      <c r="CG18" s="74"/>
      <c r="CH18" s="74"/>
      <c r="CI18" s="74"/>
      <c r="CJ18" s="74"/>
      <c r="CK18" s="74"/>
      <c r="CL18" s="74"/>
      <c r="CM18" s="74"/>
      <c r="CN18" s="74"/>
    </row>
    <row r="19" spans="1:100">
      <c r="A19" s="7">
        <v>2</v>
      </c>
      <c r="B19" s="7"/>
      <c r="C19" s="98" t="s">
        <v>6</v>
      </c>
      <c r="D19" s="5"/>
      <c r="E19" s="5"/>
      <c r="F19" s="5"/>
      <c r="G19" s="5"/>
      <c r="H19" s="93">
        <v>3.9114016</v>
      </c>
      <c r="I19" s="32"/>
      <c r="J19" s="5"/>
      <c r="K19" s="57"/>
      <c r="L19" s="32"/>
      <c r="M19" s="32"/>
      <c r="N19" s="32"/>
      <c r="O19" s="66">
        <v>0.86931853999999997</v>
      </c>
      <c r="P19" s="66">
        <v>0.56760063999999999</v>
      </c>
      <c r="Q19" s="66">
        <v>1.0711381</v>
      </c>
      <c r="AB19" s="9"/>
      <c r="AC19" s="9"/>
      <c r="AD19" s="9"/>
      <c r="AE19" s="9"/>
      <c r="AF19" s="9"/>
      <c r="AG19" s="9"/>
      <c r="AI19" s="27"/>
      <c r="AJ19" s="20"/>
      <c r="AK19" s="20"/>
      <c r="AL19" s="20"/>
      <c r="AM19" s="20"/>
      <c r="AN19" s="82"/>
      <c r="BB19" s="78"/>
      <c r="BE19" s="78"/>
      <c r="BH19" s="78"/>
      <c r="BK19" s="78"/>
      <c r="BN19" s="78"/>
      <c r="BQ19" s="78"/>
    </row>
    <row r="20" spans="1:100">
      <c r="A20" s="98">
        <v>2</v>
      </c>
      <c r="C20" s="7" t="s">
        <v>1</v>
      </c>
      <c r="D20" s="32">
        <v>38.564303000000002</v>
      </c>
      <c r="E20" s="32">
        <v>8.5967008000000007</v>
      </c>
      <c r="F20" s="32">
        <v>13.445328999999999</v>
      </c>
      <c r="G20" s="32">
        <v>14.250916</v>
      </c>
      <c r="H20" s="93">
        <v>1.9937724999999999E-4</v>
      </c>
      <c r="I20" s="32">
        <v>2.3928592000000002</v>
      </c>
      <c r="J20" s="5"/>
      <c r="K20" s="66">
        <v>0.34864678999999998</v>
      </c>
      <c r="L20" s="66">
        <v>0.36953585</v>
      </c>
      <c r="M20" s="66">
        <v>6.2048416000000002E-2</v>
      </c>
      <c r="N20" s="66">
        <v>0.22291852000000001</v>
      </c>
      <c r="O20" s="66"/>
      <c r="P20" s="66"/>
      <c r="Q20" s="66"/>
      <c r="R20" s="76"/>
      <c r="S20" s="83">
        <f>(F20-O19*H20)/D20</f>
        <v>0.34864251734719848</v>
      </c>
      <c r="T20" s="83">
        <f>(G20-P19*H20)/D20</f>
        <v>0.36953352517081139</v>
      </c>
      <c r="U20" s="83">
        <f>(I20-Q19*H20)/D20</f>
        <v>6.2043015257691854E-2</v>
      </c>
      <c r="V20" s="84"/>
      <c r="W20" s="83">
        <f t="shared" ref="W20:W24" si="3">LN(S20)</f>
        <v>-1.0537081873346161</v>
      </c>
      <c r="X20" s="83">
        <f t="shared" ref="X20:X24" si="4">LN(T20)</f>
        <v>-0.99551381153024254</v>
      </c>
      <c r="Y20" s="83">
        <f t="shared" ref="Y20:Y24" si="5">LN(U20)</f>
        <v>-2.7799273400222724</v>
      </c>
      <c r="Z20" s="83">
        <f>LN(N20)</f>
        <v>-1.5009489554559001</v>
      </c>
      <c r="AA20" s="77"/>
      <c r="AB20" s="20">
        <f t="array" ref="AB20:AC21">LINEST(W20:W24,Z20:Z24,TRUE,TRUE)</f>
        <v>1.9883672525374134</v>
      </c>
      <c r="AC20" s="60">
        <v>1.9307270900693898</v>
      </c>
      <c r="AD20" s="20">
        <f t="array" ref="AD20:AE21">LINEST(X20:X24,Z20:Z24,TRUE,TRUE)</f>
        <v>3.9923123045883098</v>
      </c>
      <c r="AE20" s="60">
        <v>4.9967422515174942</v>
      </c>
      <c r="AF20" s="20">
        <f t="array" ref="AF20:AG21">LINEST(Y20:Y24,Z20:Z24,TRUE,TRUE)</f>
        <v>5.9619419471798851</v>
      </c>
      <c r="AG20" s="20">
        <v>6.1686511030794451</v>
      </c>
      <c r="AI20" s="41">
        <f>EXP(AC20)*$AI$4^AB20</f>
        <v>0.33308719241219281</v>
      </c>
      <c r="AJ20" s="41">
        <f>AI20*SQRT(AC21^2+(LN($AI$4))^2*AB21^2+(AB20/$AI$4)^2*$AJ$4^2-2*LN($AI$4)*AVERAGE(Z20:Z24)*AB21^2)</f>
        <v>5.190170619986061E-4</v>
      </c>
      <c r="AK20" s="59"/>
      <c r="AL20" s="41">
        <f>EXP(AE20)*$AI$4^AD20</f>
        <v>0.33717508395600093</v>
      </c>
      <c r="AM20" s="41">
        <f>AL20*SQRT(AE21^2+(LN($AI$4))^2*AD21^2+(AD20/$AI$4)^2*$AJ$4^2-2*LN($AI$4)*AVERAGE(Z20:Z24)*AD21^2)</f>
        <v>1.0582956230302302E-3</v>
      </c>
      <c r="AN20" s="83"/>
      <c r="AO20" s="41">
        <f>EXP(AG20)*$AI$4^AF20</f>
        <v>5.4108289664543917E-2</v>
      </c>
      <c r="AP20" s="41">
        <f>AO20*SQRT(AG21^2+(LN($AI$4))^2*AF21^2+(AF20/$AI$4)^2*$AJ$4^2-2*LN($AI$4)*AVERAGE(Z20:Z24)*AF21^2)</f>
        <v>2.5386474947324499E-4</v>
      </c>
      <c r="BB20" s="69"/>
      <c r="BC20" s="69"/>
      <c r="BE20" s="69"/>
      <c r="BF20" s="69"/>
      <c r="BH20" s="69"/>
      <c r="BI20" s="69"/>
      <c r="BK20" s="69"/>
      <c r="BL20" s="69"/>
      <c r="BN20" s="69"/>
      <c r="BO20" s="69"/>
      <c r="BQ20" s="69"/>
      <c r="BR20" s="69"/>
      <c r="BY20" s="69"/>
      <c r="BZ20" s="69"/>
      <c r="CD20" s="86"/>
      <c r="CM20" s="78"/>
      <c r="CN20" s="78"/>
    </row>
    <row r="21" spans="1:100">
      <c r="A21" s="7">
        <v>2</v>
      </c>
      <c r="B21" s="7"/>
      <c r="C21" s="7" t="s">
        <v>2</v>
      </c>
      <c r="D21" s="32">
        <v>38.358946000000003</v>
      </c>
      <c r="E21" s="32">
        <v>8.5492367999999992</v>
      </c>
      <c r="F21" s="32">
        <v>13.368359</v>
      </c>
      <c r="G21" s="32">
        <v>14.163555000000001</v>
      </c>
      <c r="H21" s="93">
        <v>1.9841857000000001E-4</v>
      </c>
      <c r="I21" s="32">
        <v>2.3772921999999999</v>
      </c>
      <c r="J21" s="5"/>
      <c r="K21" s="66">
        <v>0.34850666000000002</v>
      </c>
      <c r="L21" s="66">
        <v>0.36923658999999998</v>
      </c>
      <c r="M21" s="66">
        <v>6.1974719999999997E-2</v>
      </c>
      <c r="N21" s="66">
        <v>0.22287457999999999</v>
      </c>
      <c r="O21" s="66"/>
      <c r="P21" s="66"/>
      <c r="Q21" s="66"/>
      <c r="R21" s="76"/>
      <c r="S21" s="83">
        <f>(F21-O19*H21)/D21</f>
        <v>0.34850244610627251</v>
      </c>
      <c r="T21" s="83">
        <f>(G21-P19*H21)/D21</f>
        <v>0.36923439912798123</v>
      </c>
      <c r="U21" s="83">
        <f>(I21-Q19*H21)/D21</f>
        <v>6.1969368665914987E-2</v>
      </c>
      <c r="V21" s="84"/>
      <c r="W21" s="83">
        <f t="shared" si="3"/>
        <v>-1.0541100298498856</v>
      </c>
      <c r="X21" s="83">
        <f t="shared" si="4"/>
        <v>-0.99632360862439939</v>
      </c>
      <c r="Y21" s="83">
        <f t="shared" si="5"/>
        <v>-2.7811150697973894</v>
      </c>
      <c r="Z21" s="83">
        <f t="shared" ref="Z21:Z24" si="6">LN(N21)</f>
        <v>-1.501146087264994</v>
      </c>
      <c r="AA21" s="77"/>
      <c r="AB21" s="20">
        <v>6.465705866527038E-3</v>
      </c>
      <c r="AC21" s="60">
        <v>9.7094246330587455E-3</v>
      </c>
      <c r="AD21" s="20">
        <v>1.7223017894762889E-2</v>
      </c>
      <c r="AE21" s="60">
        <v>2.5863470695249118E-2</v>
      </c>
      <c r="AF21" s="20">
        <v>2.7356462978077131E-2</v>
      </c>
      <c r="AG21" s="20">
        <v>4.1080667910953592E-2</v>
      </c>
      <c r="AI21" s="27"/>
      <c r="AJ21" s="82"/>
      <c r="AK21" s="82"/>
      <c r="AL21" s="82"/>
      <c r="AM21" s="82"/>
      <c r="AN21" s="82"/>
      <c r="BB21" s="76"/>
      <c r="BC21" s="76"/>
      <c r="BE21" s="76"/>
      <c r="BF21" s="76"/>
      <c r="BH21" s="76"/>
      <c r="BI21" s="76"/>
      <c r="BK21" s="76"/>
      <c r="BL21" s="76"/>
      <c r="BN21" s="76"/>
      <c r="BO21" s="76"/>
      <c r="BQ21" s="76"/>
      <c r="BR21" s="76"/>
      <c r="BW21" s="85"/>
      <c r="BX21" s="85"/>
      <c r="BY21" s="83"/>
      <c r="BZ21" s="83"/>
      <c r="CA21" s="83"/>
      <c r="CB21" s="83"/>
      <c r="CC21" s="83"/>
    </row>
    <row r="22" spans="1:100">
      <c r="A22" s="7">
        <v>2</v>
      </c>
      <c r="B22" s="7"/>
      <c r="C22" s="7" t="s">
        <v>3</v>
      </c>
      <c r="D22" s="32">
        <v>35.890889999999999</v>
      </c>
      <c r="E22" s="32">
        <v>7.9955376999999999</v>
      </c>
      <c r="F22" s="32">
        <v>12.497017</v>
      </c>
      <c r="G22" s="32">
        <v>13.228726999999999</v>
      </c>
      <c r="H22" s="93">
        <v>1.9156868E-4</v>
      </c>
      <c r="I22" s="32">
        <v>2.2183963000000002</v>
      </c>
      <c r="J22" s="5"/>
      <c r="K22" s="66">
        <v>0.34819399000000001</v>
      </c>
      <c r="L22" s="66">
        <v>0.36858012000000001</v>
      </c>
      <c r="M22" s="66">
        <v>6.1809070000000001E-2</v>
      </c>
      <c r="N22" s="66">
        <v>0.22277322999999999</v>
      </c>
      <c r="O22" s="66"/>
      <c r="P22" s="66"/>
      <c r="Q22" s="66"/>
      <c r="R22" s="76"/>
      <c r="S22" s="83">
        <f>(F22-O19*H22)/D22</f>
        <v>0.34819004114400037</v>
      </c>
      <c r="T22" s="83">
        <f>(G22-P19*H22)/D22</f>
        <v>0.36857871915393092</v>
      </c>
      <c r="U22" s="83">
        <f>(I22-Q19*H22)/D22</f>
        <v>6.1803736365637234E-2</v>
      </c>
      <c r="V22" s="84"/>
      <c r="W22" s="83">
        <f t="shared" si="3"/>
        <v>-1.0550068530220253</v>
      </c>
      <c r="X22" s="83">
        <f t="shared" si="4"/>
        <v>-0.9981009696672215</v>
      </c>
      <c r="Y22" s="83">
        <f t="shared" si="5"/>
        <v>-2.7837914573551692</v>
      </c>
      <c r="Z22" s="83">
        <f t="shared" si="6"/>
        <v>-1.501600930751142</v>
      </c>
      <c r="AA22" s="28"/>
      <c r="AB22" s="47">
        <f t="shared" ref="AB22:AG22" si="7">ABS(AB21/AB20)</f>
        <v>3.2517664220610967E-3</v>
      </c>
      <c r="AC22" s="47">
        <f t="shared" si="7"/>
        <v>5.0288954264943739E-3</v>
      </c>
      <c r="AD22" s="47">
        <f t="shared" si="7"/>
        <v>4.3140457411031475E-3</v>
      </c>
      <c r="AE22" s="47">
        <f t="shared" si="7"/>
        <v>5.1760666036745175E-3</v>
      </c>
      <c r="AF22" s="47">
        <f t="shared" si="7"/>
        <v>4.5885154904967288E-3</v>
      </c>
      <c r="AG22" s="47">
        <f t="shared" si="7"/>
        <v>6.6595868731246215E-3</v>
      </c>
      <c r="AI22" s="27"/>
      <c r="AJ22" s="82"/>
      <c r="AK22" s="82"/>
      <c r="AL22" s="82"/>
      <c r="AM22" s="82"/>
      <c r="AN22" s="82"/>
      <c r="BB22" s="76"/>
      <c r="BC22" s="76"/>
      <c r="BE22" s="76"/>
      <c r="BF22" s="76"/>
      <c r="BH22" s="76"/>
      <c r="BI22" s="76"/>
      <c r="BK22" s="76"/>
      <c r="BL22" s="76"/>
      <c r="BN22" s="76"/>
      <c r="BO22" s="76"/>
      <c r="BQ22" s="76"/>
      <c r="BR22" s="76"/>
      <c r="BW22" s="85"/>
      <c r="BX22" s="85"/>
      <c r="BY22" s="83"/>
      <c r="BZ22" s="83"/>
      <c r="CA22" s="83"/>
      <c r="CB22" s="83"/>
      <c r="CC22" s="83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</row>
    <row r="23" spans="1:100">
      <c r="A23" s="7">
        <v>2</v>
      </c>
      <c r="B23" s="7"/>
      <c r="C23" s="7" t="s">
        <v>4</v>
      </c>
      <c r="D23" s="32">
        <v>32.935706000000003</v>
      </c>
      <c r="E23" s="32">
        <v>7.3338470999999998</v>
      </c>
      <c r="F23" s="32">
        <v>11.457677</v>
      </c>
      <c r="G23" s="32">
        <v>12.117304000000001</v>
      </c>
      <c r="H23" s="93">
        <v>1.7207571999999999E-4</v>
      </c>
      <c r="I23" s="32">
        <v>2.0302253000000001</v>
      </c>
      <c r="J23" s="5"/>
      <c r="K23" s="66">
        <v>0.34787744999999998</v>
      </c>
      <c r="L23" s="66">
        <v>0.36790226999999998</v>
      </c>
      <c r="M23" s="66">
        <v>6.1640622999999999E-2</v>
      </c>
      <c r="N23" s="66">
        <v>0.22267075</v>
      </c>
      <c r="O23" s="66"/>
      <c r="P23" s="66"/>
      <c r="Q23" s="66"/>
      <c r="R23" s="76"/>
      <c r="S23" s="83">
        <f>(F23-O19*H23)/D23</f>
        <v>0.34787556736710973</v>
      </c>
      <c r="T23" s="83">
        <f>(G23-P19*H23)/D23</f>
        <v>0.36790486075237611</v>
      </c>
      <c r="U23" s="83">
        <f>(I23-Q19*H23)/D23</f>
        <v>6.1636479969192789E-2</v>
      </c>
      <c r="V23" s="84"/>
      <c r="W23" s="83">
        <f t="shared" si="3"/>
        <v>-1.0559104281863243</v>
      </c>
      <c r="X23" s="83">
        <f t="shared" si="4"/>
        <v>-0.99993090480218882</v>
      </c>
      <c r="Y23" s="83">
        <f t="shared" si="5"/>
        <v>-2.7865013764361106</v>
      </c>
      <c r="Z23" s="83">
        <f t="shared" si="6"/>
        <v>-1.5020610559583927</v>
      </c>
      <c r="AA23" s="60"/>
      <c r="AB23" s="88"/>
      <c r="AD23" s="88"/>
      <c r="AF23" s="88"/>
      <c r="AI23" s="27"/>
      <c r="AJ23" s="82"/>
      <c r="AK23" s="82"/>
      <c r="AL23" s="82"/>
      <c r="AM23" s="82"/>
      <c r="AN23" s="82"/>
      <c r="BB23" s="76"/>
      <c r="BC23" s="76"/>
      <c r="BE23" s="76"/>
      <c r="BF23" s="76"/>
      <c r="BH23" s="76"/>
      <c r="BI23" s="76"/>
      <c r="BK23" s="76"/>
      <c r="BL23" s="76"/>
      <c r="BN23" s="76"/>
      <c r="BO23" s="76"/>
      <c r="BQ23" s="76"/>
      <c r="BR23" s="76"/>
      <c r="BW23" s="85"/>
      <c r="BX23" s="85"/>
      <c r="BY23" s="83"/>
      <c r="BZ23" s="83"/>
      <c r="CA23" s="83"/>
      <c r="CB23" s="83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</row>
    <row r="24" spans="1:100">
      <c r="A24" s="7">
        <v>2</v>
      </c>
      <c r="B24" s="7"/>
      <c r="C24" s="7" t="s">
        <v>5</v>
      </c>
      <c r="D24" s="32">
        <v>28.462827999999998</v>
      </c>
      <c r="E24" s="32">
        <v>6.3341620000000001</v>
      </c>
      <c r="F24" s="32">
        <v>9.8899840000000001</v>
      </c>
      <c r="G24" s="32">
        <v>10.446865000000001</v>
      </c>
      <c r="H24" s="93">
        <v>1.5181311000000001E-4</v>
      </c>
      <c r="I24" s="32">
        <v>1.7482682</v>
      </c>
      <c r="J24" s="5"/>
      <c r="K24" s="66">
        <v>0.34746776000000001</v>
      </c>
      <c r="L24" s="66">
        <v>0.36703026999999999</v>
      </c>
      <c r="M24" s="66">
        <v>6.1421590999999998E-2</v>
      </c>
      <c r="N24" s="66">
        <v>0.22254076</v>
      </c>
      <c r="O24" s="66"/>
      <c r="P24" s="66"/>
      <c r="Q24" s="66"/>
      <c r="R24" s="76"/>
      <c r="S24" s="83">
        <f>(F24-O19*H24)/D24</f>
        <v>0.3474655443952675</v>
      </c>
      <c r="T24" s="83">
        <f>(G24-P19*H24)/D24</f>
        <v>0.36703235640469756</v>
      </c>
      <c r="U24" s="83">
        <f>(I24-Q19*H24)/D24</f>
        <v>6.1417143341968683E-2</v>
      </c>
      <c r="V24" s="84"/>
      <c r="W24" s="83">
        <f t="shared" si="3"/>
        <v>-1.0570897717126302</v>
      </c>
      <c r="X24" s="83">
        <f t="shared" si="4"/>
        <v>-1.0023052702233792</v>
      </c>
      <c r="Y24" s="83">
        <f t="shared" si="5"/>
        <v>-2.790066275276287</v>
      </c>
      <c r="Z24" s="83">
        <f t="shared" si="6"/>
        <v>-1.5026450031420304</v>
      </c>
      <c r="AB24" s="28"/>
      <c r="AD24" s="28"/>
      <c r="AF24" s="28"/>
      <c r="AJ24" s="82"/>
      <c r="AK24" s="82"/>
      <c r="AL24" s="82"/>
      <c r="AM24" s="82"/>
      <c r="AN24" s="82"/>
      <c r="BB24" s="76"/>
      <c r="BC24" s="76"/>
      <c r="BE24" s="76"/>
      <c r="BF24" s="76"/>
      <c r="BH24" s="76"/>
      <c r="BI24" s="76"/>
      <c r="BK24" s="76"/>
      <c r="BL24" s="76"/>
      <c r="BN24" s="76"/>
      <c r="BO24" s="76"/>
      <c r="BQ24" s="76"/>
      <c r="BR24" s="76"/>
      <c r="BW24" s="85"/>
      <c r="BX24" s="85"/>
      <c r="BY24" s="83"/>
      <c r="BZ24" s="83"/>
      <c r="CA24" s="83"/>
      <c r="CB24" s="83"/>
      <c r="CC24" s="83"/>
    </row>
    <row r="25" spans="1:100">
      <c r="A25" s="7"/>
      <c r="B25" s="7"/>
      <c r="C25" s="7"/>
      <c r="D25" s="89"/>
      <c r="E25" s="89"/>
      <c r="F25" s="33"/>
      <c r="G25" s="33"/>
      <c r="H25" s="99"/>
      <c r="I25" s="33"/>
      <c r="J25" s="5"/>
      <c r="K25" s="84"/>
      <c r="L25" s="84"/>
      <c r="M25" s="84"/>
      <c r="N25" s="84"/>
      <c r="O25" s="83"/>
      <c r="P25" s="83"/>
      <c r="Q25" s="83"/>
      <c r="R25" s="84"/>
      <c r="S25" s="84"/>
      <c r="T25" s="84"/>
      <c r="U25" s="84"/>
      <c r="V25" s="84"/>
      <c r="W25" s="84"/>
      <c r="X25" s="84"/>
      <c r="Y25" s="84"/>
      <c r="Z25" s="90"/>
      <c r="AA25" s="28"/>
      <c r="AB25" s="91"/>
      <c r="AC25" s="91"/>
      <c r="AD25" s="91"/>
      <c r="AE25" s="92"/>
      <c r="AF25" s="92"/>
      <c r="AG25" s="92"/>
      <c r="AJ25" s="76"/>
      <c r="AK25" s="76"/>
      <c r="AL25" s="76"/>
      <c r="AM25" s="76"/>
      <c r="AN25" s="76"/>
      <c r="BB25" s="76"/>
      <c r="BC25" s="76"/>
      <c r="BE25" s="76"/>
      <c r="BF25" s="76"/>
      <c r="BH25" s="76"/>
      <c r="BI25" s="76"/>
      <c r="BK25" s="76"/>
      <c r="BL25" s="76"/>
      <c r="BN25" s="76"/>
      <c r="BO25" s="76"/>
      <c r="BQ25" s="76"/>
      <c r="BR25" s="76"/>
      <c r="BW25" s="85"/>
      <c r="BX25" s="85"/>
      <c r="BY25" s="83"/>
      <c r="BZ25" s="83"/>
      <c r="CA25" s="83"/>
      <c r="CB25" s="83"/>
      <c r="CC25" s="83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</row>
    <row r="26" spans="1:100">
      <c r="A26" s="98">
        <v>3</v>
      </c>
      <c r="B26" s="31">
        <v>43634</v>
      </c>
      <c r="C26" s="7" t="s">
        <v>0</v>
      </c>
      <c r="D26" s="32">
        <v>1.6023229000000001E-3</v>
      </c>
      <c r="E26" s="32">
        <v>3.4012885E-4</v>
      </c>
      <c r="F26" s="32">
        <v>5.3629448000000002E-4</v>
      </c>
      <c r="G26" s="32">
        <v>5.3909867000000004E-4</v>
      </c>
      <c r="H26" s="93">
        <v>-1.2663074E-5</v>
      </c>
      <c r="I26" s="32">
        <v>1.218667E-4</v>
      </c>
      <c r="J26" s="5"/>
      <c r="K26" s="5"/>
      <c r="O26" s="83"/>
      <c r="P26" s="83"/>
      <c r="Q26" s="83"/>
      <c r="AG26" s="78"/>
      <c r="BZ26" s="80"/>
      <c r="CA26" s="78"/>
      <c r="CB26" s="78"/>
      <c r="CC26" s="78"/>
      <c r="CE26" s="81"/>
      <c r="CF26" s="74"/>
      <c r="CG26" s="74"/>
      <c r="CH26" s="74"/>
      <c r="CI26" s="74"/>
      <c r="CJ26" s="74"/>
      <c r="CK26" s="74"/>
      <c r="CL26" s="74"/>
      <c r="CM26" s="74"/>
      <c r="CN26" s="74"/>
    </row>
    <row r="27" spans="1:100">
      <c r="A27" s="7">
        <v>3</v>
      </c>
      <c r="B27" s="7"/>
      <c r="C27" s="98" t="s">
        <v>6</v>
      </c>
      <c r="D27" s="5"/>
      <c r="E27" s="5"/>
      <c r="F27" s="5"/>
      <c r="G27" s="5"/>
      <c r="H27" s="93">
        <v>3.9114016</v>
      </c>
      <c r="I27" s="32"/>
      <c r="J27" s="5"/>
      <c r="K27" s="57"/>
      <c r="L27" s="32"/>
      <c r="M27" s="32"/>
      <c r="N27" s="32"/>
      <c r="O27" s="66">
        <v>0.86931853999999997</v>
      </c>
      <c r="P27" s="66">
        <v>0.56760063999999999</v>
      </c>
      <c r="Q27" s="66">
        <v>1.0711381</v>
      </c>
      <c r="AB27" s="9"/>
      <c r="AC27" s="9"/>
      <c r="AD27" s="9"/>
      <c r="AE27" s="9"/>
      <c r="AF27" s="9"/>
      <c r="AG27" s="9"/>
      <c r="AI27" s="27"/>
      <c r="AJ27" s="20"/>
      <c r="AK27" s="20"/>
      <c r="AL27" s="20"/>
      <c r="AM27" s="20"/>
      <c r="AN27" s="82"/>
      <c r="BB27" s="78"/>
      <c r="BE27" s="78"/>
      <c r="BH27" s="78"/>
      <c r="BK27" s="78"/>
      <c r="BN27" s="78"/>
      <c r="BQ27" s="78"/>
    </row>
    <row r="28" spans="1:100">
      <c r="A28" s="98">
        <v>3</v>
      </c>
      <c r="C28" s="7" t="s">
        <v>1</v>
      </c>
      <c r="D28" s="32">
        <v>40.175147000000003</v>
      </c>
      <c r="E28" s="32">
        <v>8.9565450000000002</v>
      </c>
      <c r="F28" s="32">
        <v>14.009188</v>
      </c>
      <c r="G28" s="32">
        <v>14.850853000000001</v>
      </c>
      <c r="H28" s="93">
        <v>2.1251964999999999E-4</v>
      </c>
      <c r="I28" s="32">
        <v>2.4940275999999999</v>
      </c>
      <c r="J28" s="5"/>
      <c r="K28" s="57">
        <v>0.34870271000000003</v>
      </c>
      <c r="L28" s="32">
        <v>0.36965240999999999</v>
      </c>
      <c r="M28" s="32">
        <v>6.2078812999999997E-2</v>
      </c>
      <c r="N28" s="32">
        <v>0.22293740000000001</v>
      </c>
      <c r="O28" s="66"/>
      <c r="P28" s="66"/>
      <c r="Q28" s="66"/>
      <c r="R28" s="76"/>
      <c r="S28" s="83">
        <f>(F28-O27*H28)/D28</f>
        <v>0.34869824503014613</v>
      </c>
      <c r="T28" s="83">
        <f>(G28-P27*H28)/D28</f>
        <v>0.36964973329682271</v>
      </c>
      <c r="U28" s="83">
        <f>(I28-Q27*H28)/D28</f>
        <v>6.2073200680656776E-2</v>
      </c>
      <c r="V28" s="84"/>
      <c r="W28" s="83">
        <f t="shared" ref="W28:W32" si="8">LN(S28)</f>
        <v>-1.0535483582063825</v>
      </c>
      <c r="X28" s="83">
        <f t="shared" ref="X28:X32" si="9">LN(T28)</f>
        <v>-0.99519938848118816</v>
      </c>
      <c r="Y28" s="83">
        <f t="shared" ref="Y28:Y32" si="10">LN(U28)</f>
        <v>-2.779440934223774</v>
      </c>
      <c r="Z28" s="83">
        <f>LN(N28)</f>
        <v>-1.5008642644193371</v>
      </c>
      <c r="AA28" s="77"/>
      <c r="AB28" s="20">
        <f t="array" ref="AB28:AC29">LINEST(W28:W32,Z28:Z32,TRUE,TRUE)</f>
        <v>1.9863642678222948</v>
      </c>
      <c r="AC28" s="60">
        <v>1.927723510335964</v>
      </c>
      <c r="AD28" s="20">
        <f t="array" ref="AD28:AE29">LINEST(X28:X32,Z28:Z32,TRUE,TRUE)</f>
        <v>3.9682224258137606</v>
      </c>
      <c r="AE28" s="60">
        <v>4.9605825324608137</v>
      </c>
      <c r="AF28" s="20">
        <f t="array" ref="AF28:AG29">LINEST(Y28:Y32,Z28:Z32,TRUE,TRUE)</f>
        <v>5.9319007079655677</v>
      </c>
      <c r="AG28" s="20">
        <v>6.1235655014611527</v>
      </c>
      <c r="AI28" s="41">
        <f>EXP(AC28)*$AI$4^AB28</f>
        <v>0.33310343877993981</v>
      </c>
      <c r="AJ28" s="41">
        <f>AI28*SQRT(AC29^2+(LN($AI$4))^2*AB29^2+(AB28/$AI$4)^2*$AJ$4^2-2*LN($AI$4)*AVERAGE(Z28:Z32)*AB29^2)</f>
        <v>5.1869956873334684E-4</v>
      </c>
      <c r="AK28" s="59"/>
      <c r="AL28" s="41">
        <f>EXP(AE28)*$AI$4^AD28</f>
        <v>0.33736088840178158</v>
      </c>
      <c r="AM28" s="41">
        <f>AL28*SQRT(AE29^2+(LN($AI$4))^2*AD29^2+(AD28/$AI$4)^2*$AJ$4^2-2*LN($AI$4)*AVERAGE(Z28:Z32)*AD29^2)</f>
        <v>1.0494212572163693E-3</v>
      </c>
      <c r="AN28" s="83"/>
      <c r="AO28" s="41">
        <f>EXP(AG28)*$AI$4^AF28</f>
        <v>5.4145871267311227E-2</v>
      </c>
      <c r="AP28" s="41">
        <f>AO28*SQRT(AG29^2+(LN($AI$4))^2*AF29^2+(AF28/$AI$4)^2*$AJ$4^2-2*LN($AI$4)*AVERAGE(Z28:Z32)*AF29^2)</f>
        <v>2.5248324596344938E-4</v>
      </c>
      <c r="BB28" s="69"/>
      <c r="BC28" s="69"/>
      <c r="BE28" s="69"/>
      <c r="BF28" s="69"/>
      <c r="BH28" s="69"/>
      <c r="BI28" s="69"/>
      <c r="BK28" s="69"/>
      <c r="BL28" s="69"/>
      <c r="BN28" s="69"/>
      <c r="BO28" s="69"/>
      <c r="BQ28" s="69"/>
      <c r="BR28" s="69"/>
      <c r="BY28" s="69"/>
      <c r="BZ28" s="69"/>
      <c r="CD28" s="86"/>
      <c r="CM28" s="78"/>
      <c r="CN28" s="78"/>
    </row>
    <row r="29" spans="1:100">
      <c r="A29" s="98">
        <v>3</v>
      </c>
      <c r="C29" s="7" t="s">
        <v>2</v>
      </c>
      <c r="D29" s="32">
        <v>38.022951999999997</v>
      </c>
      <c r="E29" s="32">
        <v>8.4737548999999994</v>
      </c>
      <c r="F29" s="32">
        <v>13.249555000000001</v>
      </c>
      <c r="G29" s="32">
        <v>14.035945999999999</v>
      </c>
      <c r="H29" s="93">
        <v>1.9902000999999999E-4</v>
      </c>
      <c r="I29" s="32">
        <v>2.3555556000000002</v>
      </c>
      <c r="J29" s="5"/>
      <c r="K29" s="57">
        <v>0.34846079000000002</v>
      </c>
      <c r="L29" s="32">
        <v>0.36914138000000002</v>
      </c>
      <c r="M29" s="32">
        <v>6.1950146999999997E-2</v>
      </c>
      <c r="N29" s="32">
        <v>0.22285857000000001</v>
      </c>
      <c r="O29" s="66"/>
      <c r="P29" s="66"/>
      <c r="Q29" s="66"/>
      <c r="R29" s="76"/>
      <c r="S29" s="83">
        <f>(F29-O27*H29)/D29</f>
        <v>0.34845747874114241</v>
      </c>
      <c r="T29" s="83">
        <f>(G29-P27*H29)/D29</f>
        <v>0.36914106606228131</v>
      </c>
      <c r="U29" s="83">
        <f>(I29-Q27*H29)/D29</f>
        <v>6.1945280368673819E-2</v>
      </c>
      <c r="V29" s="84"/>
      <c r="W29" s="83">
        <f t="shared" si="8"/>
        <v>-1.0542390684461933</v>
      </c>
      <c r="X29" s="83">
        <f t="shared" si="9"/>
        <v>-0.9965764151451928</v>
      </c>
      <c r="Y29" s="83">
        <f t="shared" si="10"/>
        <v>-2.7815038583342133</v>
      </c>
      <c r="Z29" s="83">
        <f t="shared" ref="Z29:Z32" si="11">LN(N29)</f>
        <v>-1.5012179239682182</v>
      </c>
      <c r="AA29" s="77"/>
      <c r="AB29" s="20">
        <v>6.7088549006023195E-3</v>
      </c>
      <c r="AC29" s="60">
        <v>1.0074361284363171E-2</v>
      </c>
      <c r="AD29" s="20">
        <v>1.3339405226447422E-2</v>
      </c>
      <c r="AE29" s="60">
        <v>2.0031136395227224E-2</v>
      </c>
      <c r="AF29" s="20">
        <v>2.5343881545814191E-2</v>
      </c>
      <c r="AG29" s="20">
        <v>3.805767494207004E-2</v>
      </c>
      <c r="AI29" s="27"/>
      <c r="AJ29" s="82"/>
      <c r="AK29" s="82"/>
      <c r="AL29" s="82"/>
      <c r="AM29" s="82"/>
      <c r="AN29" s="82"/>
      <c r="BB29" s="76"/>
      <c r="BC29" s="76"/>
      <c r="BE29" s="76"/>
      <c r="BF29" s="76"/>
      <c r="BH29" s="76"/>
      <c r="BI29" s="76"/>
      <c r="BK29" s="76"/>
      <c r="BL29" s="76"/>
      <c r="BN29" s="76"/>
      <c r="BO29" s="76"/>
      <c r="BQ29" s="76"/>
      <c r="BR29" s="76"/>
      <c r="BW29" s="85"/>
      <c r="BX29" s="85"/>
      <c r="BY29" s="83"/>
      <c r="BZ29" s="83"/>
      <c r="CA29" s="83"/>
      <c r="CB29" s="83"/>
      <c r="CC29" s="83"/>
    </row>
    <row r="30" spans="1:100">
      <c r="A30" s="98">
        <v>3</v>
      </c>
      <c r="C30" s="7" t="s">
        <v>3</v>
      </c>
      <c r="D30" s="32">
        <v>35.706211000000003</v>
      </c>
      <c r="E30" s="32">
        <v>7.9541320999999998</v>
      </c>
      <c r="F30" s="32">
        <v>12.432081</v>
      </c>
      <c r="G30" s="32">
        <v>13.15916</v>
      </c>
      <c r="H30" s="93">
        <v>1.8659771E-4</v>
      </c>
      <c r="I30" s="32">
        <v>2.2066680999999999</v>
      </c>
      <c r="J30" s="5"/>
      <c r="K30" s="57">
        <v>0.34817599999999999</v>
      </c>
      <c r="L30" s="32">
        <v>0.36853751000000001</v>
      </c>
      <c r="M30" s="32">
        <v>6.1800061000000003E-2</v>
      </c>
      <c r="N30" s="32">
        <v>0.22276577</v>
      </c>
      <c r="O30" s="66"/>
      <c r="P30" s="66"/>
      <c r="Q30" s="66"/>
      <c r="R30" s="76"/>
      <c r="S30" s="83">
        <f>(F30-O27*H30)/D30</f>
        <v>0.34817244504467793</v>
      </c>
      <c r="T30" s="83">
        <f>(G30-P27*H30)/D30</f>
        <v>0.36853683766727252</v>
      </c>
      <c r="U30" s="83">
        <f>(I30-Q27*H30)/D30</f>
        <v>6.1795081759961755E-2</v>
      </c>
      <c r="V30" s="84"/>
      <c r="W30" s="83">
        <f t="shared" si="8"/>
        <v>-1.0550573902053895</v>
      </c>
      <c r="X30" s="83">
        <f t="shared" si="9"/>
        <v>-0.99821460581644106</v>
      </c>
      <c r="Y30" s="83">
        <f t="shared" si="10"/>
        <v>-2.7839315008575407</v>
      </c>
      <c r="Z30" s="83">
        <f t="shared" si="11"/>
        <v>-1.5016344182797341</v>
      </c>
      <c r="AA30" s="28"/>
      <c r="AB30" s="47">
        <f t="shared" ref="AB30:AG30" si="12">ABS(AB29/AB28)</f>
        <v>3.377454482685303E-3</v>
      </c>
      <c r="AC30" s="47">
        <f t="shared" si="12"/>
        <v>5.2260405760198511E-3</v>
      </c>
      <c r="AD30" s="47">
        <f t="shared" si="12"/>
        <v>3.3615568370545458E-3</v>
      </c>
      <c r="AE30" s="47">
        <f t="shared" si="12"/>
        <v>4.0380613091604602E-3</v>
      </c>
      <c r="AF30" s="47">
        <f t="shared" si="12"/>
        <v>4.2724723142755112E-3</v>
      </c>
      <c r="AG30" s="47">
        <f t="shared" si="12"/>
        <v>6.2149535157236492E-3</v>
      </c>
      <c r="AI30" s="27"/>
      <c r="AJ30" s="82"/>
      <c r="AK30" s="82"/>
      <c r="AL30" s="82"/>
      <c r="AM30" s="82"/>
      <c r="AN30" s="82"/>
      <c r="BB30" s="76"/>
      <c r="BC30" s="76"/>
      <c r="BE30" s="76"/>
      <c r="BF30" s="76"/>
      <c r="BH30" s="76"/>
      <c r="BI30" s="76"/>
      <c r="BK30" s="76"/>
      <c r="BL30" s="76"/>
      <c r="BN30" s="76"/>
      <c r="BO30" s="76"/>
      <c r="BQ30" s="76"/>
      <c r="BR30" s="76"/>
      <c r="BW30" s="85"/>
      <c r="BX30" s="85"/>
      <c r="BY30" s="83"/>
      <c r="BZ30" s="83"/>
      <c r="CA30" s="83"/>
      <c r="CB30" s="83"/>
      <c r="CC30" s="83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</row>
    <row r="31" spans="1:100">
      <c r="A31" s="98">
        <v>3</v>
      </c>
      <c r="C31" s="7" t="s">
        <v>4</v>
      </c>
      <c r="D31" s="32">
        <v>35.371049999999997</v>
      </c>
      <c r="E31" s="32">
        <v>7.8776586000000002</v>
      </c>
      <c r="F31" s="32">
        <v>12.309616999999999</v>
      </c>
      <c r="G31" s="32">
        <v>13.023491</v>
      </c>
      <c r="H31" s="99">
        <v>1.9131294E-4</v>
      </c>
      <c r="I31" s="32">
        <v>2.1828604</v>
      </c>
      <c r="J31" s="5"/>
      <c r="K31" s="57">
        <v>0.34801344000000001</v>
      </c>
      <c r="L31" s="32">
        <v>0.36819552</v>
      </c>
      <c r="M31" s="32">
        <v>6.1712980000000001E-2</v>
      </c>
      <c r="N31" s="32">
        <v>0.22271469999999999</v>
      </c>
      <c r="O31" s="66"/>
      <c r="P31" s="66"/>
      <c r="Q31" s="66"/>
      <c r="R31" s="76"/>
      <c r="S31" s="83">
        <f>(F31-O27*H31)/D31</f>
        <v>0.34800919645060907</v>
      </c>
      <c r="T31" s="83">
        <f>(G31-P27*H31)/D31</f>
        <v>0.3681932656975922</v>
      </c>
      <c r="U31" s="83">
        <f>(I31-Q27*H31)/D31</f>
        <v>6.1707398491731048E-2</v>
      </c>
      <c r="V31" s="84"/>
      <c r="W31" s="83">
        <f t="shared" si="8"/>
        <v>-1.0555263729746287</v>
      </c>
      <c r="X31" s="83">
        <f t="shared" si="9"/>
        <v>-0.99914730014511788</v>
      </c>
      <c r="Y31" s="83">
        <f t="shared" si="10"/>
        <v>-2.7853514445345349</v>
      </c>
      <c r="Z31" s="83">
        <f t="shared" si="11"/>
        <v>-1.5018636988146303</v>
      </c>
      <c r="AA31" s="60"/>
      <c r="AB31" s="88"/>
      <c r="AD31" s="88"/>
      <c r="AF31" s="88"/>
      <c r="AI31" s="27"/>
      <c r="AJ31" s="82"/>
      <c r="AK31" s="82"/>
      <c r="AL31" s="82"/>
      <c r="AM31" s="82"/>
      <c r="AN31" s="82"/>
      <c r="BB31" s="76"/>
      <c r="BC31" s="76"/>
      <c r="BE31" s="76"/>
      <c r="BF31" s="76"/>
      <c r="BH31" s="76"/>
      <c r="BI31" s="76"/>
      <c r="BK31" s="76"/>
      <c r="BL31" s="76"/>
      <c r="BN31" s="76"/>
      <c r="BO31" s="76"/>
      <c r="BQ31" s="76"/>
      <c r="BR31" s="76"/>
      <c r="BW31" s="85"/>
      <c r="BX31" s="85"/>
      <c r="BY31" s="83"/>
      <c r="BZ31" s="83"/>
      <c r="CA31" s="83"/>
      <c r="CB31" s="83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</row>
    <row r="32" spans="1:100">
      <c r="A32" s="98">
        <v>3</v>
      </c>
      <c r="C32" s="7" t="s">
        <v>5</v>
      </c>
      <c r="D32" s="32">
        <v>28.634547000000001</v>
      </c>
      <c r="E32" s="32">
        <v>6.3721746000000001</v>
      </c>
      <c r="F32" s="32">
        <v>9.9491183999999997</v>
      </c>
      <c r="G32" s="32">
        <v>10.509099000000001</v>
      </c>
      <c r="H32" s="93">
        <v>1.5260180000000001E-4</v>
      </c>
      <c r="I32" s="32">
        <v>1.7586231000000001</v>
      </c>
      <c r="J32" s="5"/>
      <c r="K32" s="57">
        <v>0.34744971000000002</v>
      </c>
      <c r="L32" s="32">
        <v>0.36700347999999999</v>
      </c>
      <c r="M32" s="32">
        <v>6.1415162000000002E-2</v>
      </c>
      <c r="N32" s="32">
        <v>0.22253386</v>
      </c>
      <c r="O32" s="66"/>
      <c r="P32" s="66"/>
      <c r="Q32" s="66"/>
      <c r="R32" s="76"/>
      <c r="S32" s="83">
        <f>(F32-O27*H32)/D32</f>
        <v>0.34744694024410522</v>
      </c>
      <c r="T32" s="83">
        <f>(G32-P27*H32)/D32</f>
        <v>0.36700466688439859</v>
      </c>
      <c r="U32" s="83">
        <f>(I32-Q27*H32)/D32</f>
        <v>6.1410422955107041E-2</v>
      </c>
      <c r="V32" s="84"/>
      <c r="W32" s="83">
        <f t="shared" si="8"/>
        <v>-1.0571433155806076</v>
      </c>
      <c r="X32" s="83">
        <f t="shared" si="9"/>
        <v>-1.0023807147021551</v>
      </c>
      <c r="Y32" s="83">
        <f t="shared" si="10"/>
        <v>-2.7901757032666148</v>
      </c>
      <c r="Z32" s="83">
        <f t="shared" si="11"/>
        <v>-1.5026760091787286</v>
      </c>
      <c r="AB32" s="28"/>
      <c r="AD32" s="28"/>
      <c r="AF32" s="28"/>
      <c r="AJ32" s="82"/>
      <c r="AK32" s="82"/>
      <c r="AL32" s="82"/>
      <c r="AM32" s="82"/>
      <c r="AN32" s="82"/>
      <c r="BB32" s="76"/>
      <c r="BC32" s="76"/>
      <c r="BE32" s="76"/>
      <c r="BF32" s="76"/>
      <c r="BH32" s="76"/>
      <c r="BI32" s="76"/>
      <c r="BK32" s="76"/>
      <c r="BL32" s="76"/>
      <c r="BN32" s="76"/>
      <c r="BO32" s="76"/>
      <c r="BQ32" s="76"/>
      <c r="BR32" s="76"/>
      <c r="BW32" s="85"/>
      <c r="BX32" s="85"/>
      <c r="BY32" s="83"/>
      <c r="BZ32" s="83"/>
      <c r="CA32" s="83"/>
      <c r="CB32" s="83"/>
      <c r="CC32" s="83"/>
    </row>
    <row r="33" spans="1:100">
      <c r="A33" s="7"/>
      <c r="B33" s="7"/>
      <c r="C33" s="7"/>
      <c r="D33" s="89"/>
      <c r="E33" s="89"/>
      <c r="F33" s="33"/>
      <c r="G33" s="33"/>
      <c r="H33" s="99"/>
      <c r="I33" s="33"/>
      <c r="J33" s="5"/>
      <c r="K33" s="84"/>
      <c r="L33" s="84"/>
      <c r="M33" s="84"/>
      <c r="N33" s="84"/>
      <c r="O33" s="83"/>
      <c r="P33" s="83"/>
      <c r="Q33" s="83"/>
      <c r="R33" s="84"/>
      <c r="S33" s="84"/>
      <c r="T33" s="84"/>
      <c r="U33" s="84"/>
      <c r="V33" s="84"/>
      <c r="W33" s="84"/>
      <c r="X33" s="84"/>
      <c r="Y33" s="84"/>
      <c r="Z33" s="90"/>
      <c r="AA33" s="28"/>
      <c r="AB33" s="91"/>
      <c r="AC33" s="91"/>
      <c r="AD33" s="91"/>
      <c r="AE33" s="92"/>
      <c r="AF33" s="92"/>
      <c r="AG33" s="92"/>
      <c r="AJ33" s="76"/>
      <c r="AK33" s="76"/>
      <c r="AL33" s="76"/>
      <c r="AM33" s="76"/>
      <c r="AN33" s="76"/>
      <c r="BB33" s="76"/>
      <c r="BC33" s="76"/>
      <c r="BE33" s="76"/>
      <c r="BF33" s="76"/>
      <c r="BH33" s="76"/>
      <c r="BI33" s="76"/>
      <c r="BK33" s="76"/>
      <c r="BL33" s="76"/>
      <c r="BN33" s="76"/>
      <c r="BO33" s="76"/>
      <c r="BQ33" s="76"/>
      <c r="BR33" s="76"/>
      <c r="BW33" s="85"/>
      <c r="BX33" s="85"/>
      <c r="BY33" s="83"/>
      <c r="BZ33" s="83"/>
      <c r="CA33" s="83"/>
      <c r="CB33" s="83"/>
      <c r="CC33" s="83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</row>
    <row r="34" spans="1:100">
      <c r="A34" s="98">
        <v>4</v>
      </c>
      <c r="B34" s="31">
        <v>43634</v>
      </c>
      <c r="C34" s="7" t="s">
        <v>0</v>
      </c>
      <c r="D34" s="32">
        <v>1.6023229000000001E-3</v>
      </c>
      <c r="E34" s="32">
        <v>3.4012885E-4</v>
      </c>
      <c r="F34" s="32">
        <v>5.3629448000000002E-4</v>
      </c>
      <c r="G34" s="32">
        <v>5.3909867000000004E-4</v>
      </c>
      <c r="H34" s="93">
        <v>-1.2663074E-5</v>
      </c>
      <c r="I34" s="32">
        <v>1.218667E-4</v>
      </c>
      <c r="J34" s="5"/>
      <c r="K34" s="5"/>
      <c r="O34" s="83"/>
      <c r="P34" s="83"/>
      <c r="Q34" s="83"/>
      <c r="AG34" s="78"/>
      <c r="BZ34" s="80"/>
      <c r="CA34" s="78"/>
      <c r="CB34" s="78"/>
      <c r="CC34" s="78"/>
      <c r="CE34" s="81"/>
      <c r="CF34" s="74"/>
      <c r="CG34" s="74"/>
      <c r="CH34" s="74"/>
      <c r="CI34" s="74"/>
      <c r="CJ34" s="74"/>
      <c r="CK34" s="74"/>
      <c r="CL34" s="74"/>
      <c r="CM34" s="74"/>
      <c r="CN34" s="74"/>
    </row>
    <row r="35" spans="1:100">
      <c r="A35" s="7">
        <v>4</v>
      </c>
      <c r="B35" s="7"/>
      <c r="C35" s="98" t="s">
        <v>6</v>
      </c>
      <c r="D35" s="5"/>
      <c r="E35" s="5"/>
      <c r="F35" s="5"/>
      <c r="G35" s="5"/>
      <c r="H35" s="93">
        <v>3.9114016</v>
      </c>
      <c r="I35" s="32"/>
      <c r="J35" s="5"/>
      <c r="K35" s="57"/>
      <c r="L35" s="32"/>
      <c r="M35" s="32"/>
      <c r="N35" s="32"/>
      <c r="O35" s="66">
        <v>0.86931853999999997</v>
      </c>
      <c r="P35" s="66">
        <v>0.56760063999999999</v>
      </c>
      <c r="Q35" s="66">
        <v>1.0711381</v>
      </c>
      <c r="AB35" s="9"/>
      <c r="AC35" s="9"/>
      <c r="AD35" s="9"/>
      <c r="AE35" s="9"/>
      <c r="AF35" s="9"/>
      <c r="AG35" s="9"/>
      <c r="AI35" s="27"/>
      <c r="AJ35" s="20"/>
      <c r="AK35" s="20"/>
      <c r="AL35" s="20"/>
      <c r="AM35" s="20"/>
      <c r="AN35" s="82"/>
      <c r="BB35" s="78"/>
      <c r="BE35" s="78"/>
      <c r="BH35" s="78"/>
      <c r="BK35" s="78"/>
      <c r="BN35" s="78"/>
      <c r="BQ35" s="78"/>
    </row>
    <row r="36" spans="1:100">
      <c r="A36" s="98">
        <v>4</v>
      </c>
      <c r="C36" s="7" t="s">
        <v>1</v>
      </c>
      <c r="D36" s="32">
        <v>39.120626000000001</v>
      </c>
      <c r="E36" s="32">
        <v>8.7206778000000007</v>
      </c>
      <c r="F36" s="32">
        <v>13.639499000000001</v>
      </c>
      <c r="G36" s="32">
        <v>14.456484</v>
      </c>
      <c r="H36" s="93">
        <v>2.0021237E-4</v>
      </c>
      <c r="I36" s="32">
        <v>2.4273918000000001</v>
      </c>
      <c r="J36" s="5"/>
      <c r="K36" s="57">
        <v>0.34865157000000002</v>
      </c>
      <c r="L36" s="32">
        <v>0.36953448</v>
      </c>
      <c r="M36" s="32">
        <v>6.2048419E-2</v>
      </c>
      <c r="N36" s="32">
        <v>0.22291738999999999</v>
      </c>
      <c r="O36" s="66"/>
      <c r="P36" s="66"/>
      <c r="Q36" s="66"/>
      <c r="R36" s="76"/>
      <c r="S36" s="83">
        <f>(F36-O35*H36)/D36</f>
        <v>0.34864792172995446</v>
      </c>
      <c r="T36" s="83">
        <f>(G36-P35*H36)/D36</f>
        <v>0.36953320632779885</v>
      </c>
      <c r="U36" s="83">
        <f>(I36-Q35*H36)/D36</f>
        <v>6.204341783545083E-2</v>
      </c>
      <c r="V36" s="84"/>
      <c r="W36" s="83">
        <f t="shared" ref="W36:W40" si="13">LN(S36)</f>
        <v>-1.0536926862393672</v>
      </c>
      <c r="X36" s="83">
        <f t="shared" ref="X36:X40" si="14">LN(T36)</f>
        <v>-0.99551467435628782</v>
      </c>
      <c r="Y36" s="83">
        <f t="shared" ref="Y36:Y40" si="15">LN(U36)</f>
        <v>-2.7799208513554787</v>
      </c>
      <c r="Z36" s="83">
        <f>LN(N36)</f>
        <v>-1.500954024585482</v>
      </c>
      <c r="AA36" s="77"/>
      <c r="AB36" s="20">
        <f t="array" ref="AB36:AC37">LINEST(W36:W40,Z36:Z40,TRUE,TRUE)</f>
        <v>1.9974823640342625</v>
      </c>
      <c r="AC36" s="60">
        <v>1.9444317550414247</v>
      </c>
      <c r="AD36" s="20">
        <f t="array" ref="AD36:AE37">LINEST(X36:X40,Z36:Z40,TRUE,TRUE)</f>
        <v>3.9981908546844389</v>
      </c>
      <c r="AE36" s="60">
        <v>5.0055897201281301</v>
      </c>
      <c r="AF36" s="20">
        <f t="array" ref="AF36:AG37">LINEST(Y36:Y40,Z36:Z40,TRUE,TRUE)</f>
        <v>5.9750910499905245</v>
      </c>
      <c r="AG36" s="20">
        <v>6.1884303555729012</v>
      </c>
      <c r="AI36" s="41">
        <f>EXP(AC36)*$AI$4^AB36</f>
        <v>0.33302528479832266</v>
      </c>
      <c r="AJ36" s="41">
        <f>AI36*SQRT(AC37^2+(LN($AI$4))^2*AB37^2+(AB36/$AI$4)^2*$AJ$4^2-2*LN($AI$4)*AVERAGE(Z36:Z40)*AB37^2)</f>
        <v>5.1966048687218571E-4</v>
      </c>
      <c r="AK36" s="59"/>
      <c r="AL36" s="41">
        <f>EXP(AE36)*$AI$4^AD36</f>
        <v>0.337137703659937</v>
      </c>
      <c r="AM36" s="41">
        <f>AL36*SQRT(AE37^2+(LN($AI$4))^2*AD37^2+(AD36/$AI$4)^2*$AJ$4^2-2*LN($AI$4)*AVERAGE(Z36:Z40)*AD37^2)</f>
        <v>1.0531745391008855E-3</v>
      </c>
      <c r="AN36" s="83"/>
      <c r="AO36" s="41">
        <f>EXP(AG36)*$AI$4^AF36</f>
        <v>5.4094293671978308E-2</v>
      </c>
      <c r="AP36" s="41">
        <f>AO36*SQRT(AG37^2+(LN($AI$4))^2*AF37^2+(AF36/$AI$4)^2*$AJ$4^2-2*LN($AI$4)*AVERAGE(Z36:Z40)*AF37^2)</f>
        <v>2.5316236222357392E-4</v>
      </c>
      <c r="BB36" s="69"/>
      <c r="BC36" s="69"/>
      <c r="BE36" s="69"/>
      <c r="BF36" s="69"/>
      <c r="BH36" s="69"/>
      <c r="BI36" s="69"/>
      <c r="BK36" s="69"/>
      <c r="BL36" s="69"/>
      <c r="BN36" s="69"/>
      <c r="BO36" s="69"/>
      <c r="BQ36" s="69"/>
      <c r="BR36" s="69"/>
      <c r="BY36" s="69"/>
      <c r="BZ36" s="69"/>
      <c r="CD36" s="86"/>
      <c r="CM36" s="78"/>
      <c r="CN36" s="78"/>
    </row>
    <row r="37" spans="1:100">
      <c r="A37" s="98">
        <v>4</v>
      </c>
      <c r="C37" s="7" t="s">
        <v>2</v>
      </c>
      <c r="D37" s="32">
        <v>39.054065999999999</v>
      </c>
      <c r="E37" s="32">
        <v>8.7041749999999993</v>
      </c>
      <c r="F37" s="32">
        <v>13.610872000000001</v>
      </c>
      <c r="G37" s="32">
        <v>14.420695</v>
      </c>
      <c r="H37" s="93">
        <v>2.0538986999999999E-4</v>
      </c>
      <c r="I37" s="32">
        <v>2.4204967000000002</v>
      </c>
      <c r="J37" s="5"/>
      <c r="K37" s="57">
        <v>0.34851048000000001</v>
      </c>
      <c r="L37" s="32">
        <v>0.36924309</v>
      </c>
      <c r="M37" s="32">
        <v>6.1976605999999997E-2</v>
      </c>
      <c r="N37" s="32">
        <v>0.22287393</v>
      </c>
      <c r="O37" s="66"/>
      <c r="P37" s="66"/>
      <c r="Q37" s="66"/>
      <c r="R37" s="76"/>
      <c r="S37" s="83">
        <f>(F37-O35*H37)/D37</f>
        <v>0.34850899905730892</v>
      </c>
      <c r="T37" s="83">
        <f>(G37-P35*H37)/D37</f>
        <v>0.36924653173317062</v>
      </c>
      <c r="U37" s="83">
        <f>(I37-Q35*H37)/D37</f>
        <v>6.1972463996063536E-2</v>
      </c>
      <c r="V37" s="84"/>
      <c r="W37" s="83">
        <f t="shared" si="13"/>
        <v>-1.0540912268558111</v>
      </c>
      <c r="X37" s="83">
        <f t="shared" si="14"/>
        <v>-0.9962907503482179</v>
      </c>
      <c r="Y37" s="83">
        <f t="shared" si="15"/>
        <v>-2.781065121687333</v>
      </c>
      <c r="Z37" s="83">
        <f t="shared" ref="Z37:Z40" si="16">LN(N37)</f>
        <v>-1.5011490037077209</v>
      </c>
      <c r="AA37" s="77"/>
      <c r="AB37" s="20">
        <v>3.3255019860761767E-3</v>
      </c>
      <c r="AC37" s="60">
        <v>4.9938306688054931E-3</v>
      </c>
      <c r="AD37" s="20">
        <v>7.1180767446615695E-3</v>
      </c>
      <c r="AE37" s="60">
        <v>1.0689053892986567E-2</v>
      </c>
      <c r="AF37" s="20">
        <v>1.8211941310691867E-2</v>
      </c>
      <c r="AG37" s="20">
        <v>2.7348457897969643E-2</v>
      </c>
      <c r="AI37" s="62"/>
      <c r="AJ37" s="82"/>
      <c r="AK37" s="82"/>
      <c r="AL37" s="82"/>
      <c r="AM37" s="82"/>
      <c r="AN37" s="82"/>
      <c r="BB37" s="76"/>
      <c r="BC37" s="76"/>
      <c r="BE37" s="76"/>
      <c r="BF37" s="76"/>
      <c r="BH37" s="76"/>
      <c r="BI37" s="76"/>
      <c r="BK37" s="76"/>
      <c r="BL37" s="76"/>
      <c r="BN37" s="76"/>
      <c r="BO37" s="76"/>
      <c r="BQ37" s="76"/>
      <c r="BR37" s="76"/>
      <c r="BW37" s="85"/>
      <c r="BX37" s="85"/>
      <c r="BY37" s="83"/>
      <c r="BZ37" s="83"/>
      <c r="CA37" s="83"/>
      <c r="CB37" s="83"/>
      <c r="CC37" s="83"/>
    </row>
    <row r="38" spans="1:100">
      <c r="A38" s="98">
        <v>4</v>
      </c>
      <c r="C38" s="7" t="s">
        <v>3</v>
      </c>
      <c r="D38" s="32">
        <v>37.242482000000003</v>
      </c>
      <c r="E38" s="32">
        <v>8.2974455000000003</v>
      </c>
      <c r="F38" s="32">
        <v>12.970306000000001</v>
      </c>
      <c r="G38" s="32">
        <v>13.732229999999999</v>
      </c>
      <c r="H38" s="93">
        <v>1.9024575999999999E-4</v>
      </c>
      <c r="I38" s="32">
        <v>2.3032944</v>
      </c>
      <c r="J38" s="5"/>
      <c r="K38" s="57">
        <v>0.34826491999999998</v>
      </c>
      <c r="L38" s="32">
        <v>0.36872170999999998</v>
      </c>
      <c r="M38" s="32">
        <v>6.1845168999999998E-2</v>
      </c>
      <c r="N38" s="32">
        <v>0.22279467999999999</v>
      </c>
      <c r="O38" s="66"/>
      <c r="P38" s="66"/>
      <c r="Q38" s="66"/>
      <c r="R38" s="76"/>
      <c r="S38" s="83">
        <f>(F38-O35*H38)/D38</f>
        <v>0.3482619825347214</v>
      </c>
      <c r="T38" s="83">
        <f>(G38-P35*H38)/D38</f>
        <v>0.36872198841057008</v>
      </c>
      <c r="U38" s="83">
        <f>(I38-Q35*H38)/D38</f>
        <v>6.1840417094599129E-2</v>
      </c>
      <c r="V38" s="84"/>
      <c r="W38" s="83">
        <f t="shared" si="13"/>
        <v>-1.054800259061405</v>
      </c>
      <c r="X38" s="83">
        <f t="shared" si="14"/>
        <v>-0.99771233784584268</v>
      </c>
      <c r="Y38" s="83">
        <f t="shared" si="15"/>
        <v>-2.7831981299876967</v>
      </c>
      <c r="Z38" s="83">
        <f t="shared" si="16"/>
        <v>-1.5015046491315049</v>
      </c>
      <c r="AA38" s="28"/>
      <c r="AB38" s="47">
        <f t="shared" ref="AB38:AG38" si="17">ABS(AB37/AB36)</f>
        <v>1.6648467320431045E-3</v>
      </c>
      <c r="AC38" s="47">
        <f t="shared" si="17"/>
        <v>2.5682725330203747E-3</v>
      </c>
      <c r="AD38" s="47">
        <f t="shared" si="17"/>
        <v>1.7803244025536571E-3</v>
      </c>
      <c r="AE38" s="47">
        <f t="shared" si="17"/>
        <v>2.1354234946592775E-3</v>
      </c>
      <c r="AF38" s="47">
        <f t="shared" si="17"/>
        <v>3.0479772037483427E-3</v>
      </c>
      <c r="AG38" s="47">
        <f t="shared" si="17"/>
        <v>4.4192883052067292E-3</v>
      </c>
      <c r="AI38" s="27"/>
      <c r="AJ38" s="82"/>
      <c r="AK38" s="82"/>
      <c r="AL38" s="82"/>
      <c r="AM38" s="82"/>
      <c r="AN38" s="82"/>
      <c r="BB38" s="76"/>
      <c r="BC38" s="76"/>
      <c r="BE38" s="76"/>
      <c r="BF38" s="76"/>
      <c r="BH38" s="76"/>
      <c r="BI38" s="76"/>
      <c r="BK38" s="76"/>
      <c r="BL38" s="76"/>
      <c r="BN38" s="76"/>
      <c r="BO38" s="76"/>
      <c r="BQ38" s="76"/>
      <c r="BR38" s="76"/>
      <c r="BW38" s="85"/>
      <c r="BX38" s="85"/>
      <c r="BY38" s="83"/>
      <c r="BZ38" s="83"/>
      <c r="CA38" s="83"/>
      <c r="CB38" s="83"/>
      <c r="CC38" s="83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</row>
    <row r="39" spans="1:100">
      <c r="A39" s="98">
        <v>4</v>
      </c>
      <c r="C39" s="7" t="s">
        <v>4</v>
      </c>
      <c r="D39" s="32">
        <v>32.327632000000001</v>
      </c>
      <c r="E39" s="32">
        <v>7.1977979999999997</v>
      </c>
      <c r="F39" s="32">
        <v>11.244178</v>
      </c>
      <c r="G39" s="32">
        <v>11.889403</v>
      </c>
      <c r="H39" s="93">
        <v>1.6391252000000001E-4</v>
      </c>
      <c r="I39" s="32">
        <v>1.9916944000000001</v>
      </c>
      <c r="J39" s="5"/>
      <c r="K39" s="57">
        <v>0.34781709</v>
      </c>
      <c r="L39" s="32">
        <v>0.36777344000000001</v>
      </c>
      <c r="M39" s="32">
        <v>6.1608582000000002E-2</v>
      </c>
      <c r="N39" s="32">
        <v>0.22265074000000001</v>
      </c>
      <c r="O39" s="66"/>
      <c r="P39" s="66"/>
      <c r="Q39" s="66"/>
      <c r="R39" s="76"/>
      <c r="S39" s="83">
        <f>(F39-O35*H39)/D39</f>
        <v>0.3478150056832936</v>
      </c>
      <c r="T39" s="83">
        <f>(G39-P35*H39)/D39</f>
        <v>0.36777546722719262</v>
      </c>
      <c r="U39" s="83">
        <f>(I39-Q35*H39)/D39</f>
        <v>6.1604228452450858E-2</v>
      </c>
      <c r="V39" s="84"/>
      <c r="W39" s="83">
        <f t="shared" si="13"/>
        <v>-1.0560845334173425</v>
      </c>
      <c r="X39" s="83">
        <f t="shared" si="14"/>
        <v>-1.0002826704308094</v>
      </c>
      <c r="Y39" s="83">
        <f t="shared" si="15"/>
        <v>-2.7870247670899166</v>
      </c>
      <c r="Z39" s="83">
        <f t="shared" si="16"/>
        <v>-1.5021509236178827</v>
      </c>
      <c r="AA39" s="60"/>
      <c r="AB39" s="88"/>
      <c r="AD39" s="88"/>
      <c r="AF39" s="88"/>
      <c r="AI39" s="27"/>
      <c r="AJ39" s="82"/>
      <c r="AK39" s="82"/>
      <c r="AL39" s="82"/>
      <c r="AM39" s="82"/>
      <c r="AN39" s="82"/>
      <c r="BB39" s="76"/>
      <c r="BC39" s="76"/>
      <c r="BE39" s="76"/>
      <c r="BF39" s="76"/>
      <c r="BH39" s="76"/>
      <c r="BI39" s="76"/>
      <c r="BK39" s="76"/>
      <c r="BL39" s="76"/>
      <c r="BN39" s="76"/>
      <c r="BO39" s="76"/>
      <c r="BQ39" s="76"/>
      <c r="BR39" s="76"/>
      <c r="BW39" s="85"/>
      <c r="BX39" s="85"/>
      <c r="BY39" s="83"/>
      <c r="BZ39" s="83"/>
      <c r="CA39" s="83"/>
      <c r="CB39" s="83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</row>
    <row r="40" spans="1:100">
      <c r="A40" s="98">
        <v>4</v>
      </c>
      <c r="C40" s="7" t="s">
        <v>5</v>
      </c>
      <c r="D40" s="32">
        <v>29.541428</v>
      </c>
      <c r="E40" s="32">
        <v>6.5743112999999997</v>
      </c>
      <c r="F40" s="32">
        <v>10.265268000000001</v>
      </c>
      <c r="G40" s="32">
        <v>10.843783999999999</v>
      </c>
      <c r="H40" s="93">
        <v>1.5172613999999999E-4</v>
      </c>
      <c r="I40" s="32">
        <v>1.8147656000000001</v>
      </c>
      <c r="J40" s="5"/>
      <c r="K40" s="57">
        <v>0.34748505000000002</v>
      </c>
      <c r="L40" s="32">
        <v>0.36706598000000001</v>
      </c>
      <c r="M40" s="32">
        <v>6.1430037E-2</v>
      </c>
      <c r="N40" s="32">
        <v>0.22254477</v>
      </c>
      <c r="O40" s="66"/>
      <c r="P40" s="66"/>
      <c r="Q40" s="66"/>
      <c r="R40" s="76"/>
      <c r="S40" s="83">
        <f>(F40-O35*H40)/D40</f>
        <v>0.34748273176413463</v>
      </c>
      <c r="T40" s="83">
        <f>(G40-P35*H40)/D40</f>
        <v>0.36706749179984904</v>
      </c>
      <c r="U40" s="83">
        <f>(I40-Q35*H40)/D40</f>
        <v>6.142570631151209E-2</v>
      </c>
      <c r="V40" s="84"/>
      <c r="W40" s="83">
        <f t="shared" si="13"/>
        <v>-1.0570403079770967</v>
      </c>
      <c r="X40" s="83">
        <f t="shared" si="14"/>
        <v>-1.0022095464733629</v>
      </c>
      <c r="Y40" s="83">
        <f t="shared" si="15"/>
        <v>-2.7899268618780888</v>
      </c>
      <c r="Z40" s="83">
        <f t="shared" si="16"/>
        <v>-1.5026269841334139</v>
      </c>
      <c r="AB40" s="28"/>
      <c r="AD40" s="28"/>
      <c r="AF40" s="28"/>
      <c r="AJ40" s="82"/>
      <c r="AK40" s="82"/>
      <c r="AL40" s="82"/>
      <c r="AM40" s="82"/>
      <c r="AN40" s="82"/>
      <c r="BB40" s="76"/>
      <c r="BC40" s="76"/>
      <c r="BE40" s="76"/>
      <c r="BF40" s="76"/>
      <c r="BH40" s="76"/>
      <c r="BI40" s="76"/>
      <c r="BK40" s="76"/>
      <c r="BL40" s="76"/>
      <c r="BN40" s="76"/>
      <c r="BO40" s="76"/>
      <c r="BQ40" s="76"/>
      <c r="BR40" s="76"/>
      <c r="BW40" s="85"/>
      <c r="BX40" s="85"/>
      <c r="BY40" s="83"/>
      <c r="BZ40" s="83"/>
      <c r="CA40" s="83"/>
      <c r="CB40" s="83"/>
      <c r="CC40" s="83"/>
    </row>
    <row r="41" spans="1:100">
      <c r="A41" s="7"/>
      <c r="B41" s="7"/>
      <c r="C41" s="7"/>
      <c r="D41" s="89"/>
      <c r="E41" s="89"/>
      <c r="F41" s="33"/>
      <c r="G41" s="33"/>
      <c r="H41" s="99"/>
      <c r="I41" s="33"/>
      <c r="J41" s="5"/>
      <c r="K41" s="84"/>
      <c r="L41" s="84"/>
      <c r="M41" s="84"/>
      <c r="N41" s="84"/>
      <c r="O41" s="83"/>
      <c r="P41" s="83"/>
      <c r="Q41" s="83"/>
      <c r="R41" s="84"/>
      <c r="S41" s="84"/>
      <c r="T41" s="84"/>
      <c r="U41" s="84"/>
      <c r="V41" s="84"/>
      <c r="W41" s="84"/>
      <c r="X41" s="84"/>
      <c r="Y41" s="84"/>
      <c r="Z41" s="90"/>
      <c r="AA41" s="28"/>
      <c r="AB41" s="91"/>
      <c r="AC41" s="91"/>
      <c r="AD41" s="91"/>
      <c r="AE41" s="92"/>
      <c r="AF41" s="92"/>
      <c r="AG41" s="92"/>
      <c r="AJ41" s="76"/>
      <c r="AK41" s="76"/>
      <c r="AL41" s="76"/>
      <c r="AM41" s="76"/>
      <c r="AN41" s="76"/>
      <c r="BB41" s="76"/>
      <c r="BC41" s="76"/>
      <c r="BE41" s="76"/>
      <c r="BF41" s="76"/>
      <c r="BH41" s="76"/>
      <c r="BI41" s="76"/>
      <c r="BK41" s="76"/>
      <c r="BL41" s="76"/>
      <c r="BN41" s="76"/>
      <c r="BO41" s="76"/>
      <c r="BQ41" s="76"/>
      <c r="BR41" s="76"/>
      <c r="BW41" s="85"/>
      <c r="BX41" s="85"/>
      <c r="BY41" s="83"/>
      <c r="BZ41" s="83"/>
      <c r="CA41" s="83"/>
      <c r="CB41" s="83"/>
      <c r="CC41" s="83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</row>
    <row r="42" spans="1:100">
      <c r="A42" s="98">
        <v>5</v>
      </c>
      <c r="B42" s="31">
        <v>43634</v>
      </c>
      <c r="C42" s="7" t="s">
        <v>0</v>
      </c>
      <c r="D42" s="32">
        <v>1.6023229000000001E-3</v>
      </c>
      <c r="E42" s="32">
        <v>3.4012885E-4</v>
      </c>
      <c r="F42" s="32">
        <v>5.3629448000000002E-4</v>
      </c>
      <c r="G42" s="32">
        <v>5.3909867000000004E-4</v>
      </c>
      <c r="H42" s="93">
        <v>-1.2663074E-5</v>
      </c>
      <c r="I42" s="32">
        <v>1.218667E-4</v>
      </c>
      <c r="J42" s="5"/>
      <c r="K42" s="5"/>
      <c r="O42" s="83"/>
      <c r="P42" s="83"/>
      <c r="Q42" s="83"/>
      <c r="AG42" s="78"/>
      <c r="BZ42" s="80"/>
      <c r="CA42" s="78"/>
      <c r="CB42" s="78"/>
      <c r="CC42" s="78"/>
      <c r="CE42" s="81"/>
      <c r="CF42" s="74"/>
      <c r="CG42" s="74"/>
      <c r="CH42" s="74"/>
      <c r="CI42" s="74"/>
      <c r="CJ42" s="74"/>
      <c r="CK42" s="74"/>
      <c r="CL42" s="74"/>
      <c r="CM42" s="74"/>
      <c r="CN42" s="74"/>
    </row>
    <row r="43" spans="1:100">
      <c r="A43" s="98">
        <v>5</v>
      </c>
      <c r="C43" s="98" t="s">
        <v>6</v>
      </c>
      <c r="D43" s="5"/>
      <c r="E43" s="5"/>
      <c r="F43" s="5"/>
      <c r="G43" s="5"/>
      <c r="H43" s="93">
        <v>3.9114016</v>
      </c>
      <c r="I43" s="32"/>
      <c r="J43" s="5"/>
      <c r="K43" s="57"/>
      <c r="L43" s="32"/>
      <c r="M43" s="32"/>
      <c r="N43" s="32"/>
      <c r="O43" s="66">
        <v>0.86931853999999997</v>
      </c>
      <c r="P43" s="66">
        <v>0.56760063999999999</v>
      </c>
      <c r="Q43" s="66">
        <v>1.0711381</v>
      </c>
      <c r="AB43" s="9"/>
      <c r="AC43" s="9"/>
      <c r="AD43" s="9"/>
      <c r="AE43" s="9"/>
      <c r="AF43" s="9"/>
      <c r="AG43" s="9"/>
      <c r="AI43" s="27"/>
      <c r="AJ43" s="20"/>
      <c r="AK43" s="20"/>
      <c r="AL43" s="20"/>
      <c r="AM43" s="20"/>
      <c r="AN43" s="82"/>
      <c r="BB43" s="78"/>
      <c r="BE43" s="78"/>
      <c r="BH43" s="78"/>
      <c r="BK43" s="78"/>
      <c r="BN43" s="78"/>
      <c r="BQ43" s="78"/>
    </row>
    <row r="44" spans="1:100">
      <c r="A44" s="98">
        <v>5</v>
      </c>
      <c r="C44" s="7" t="s">
        <v>1</v>
      </c>
      <c r="D44" s="32">
        <v>39.028517000000001</v>
      </c>
      <c r="E44" s="32">
        <v>8.7000408</v>
      </c>
      <c r="F44" s="32">
        <v>13.606577</v>
      </c>
      <c r="G44" s="32">
        <v>14.421032</v>
      </c>
      <c r="H44" s="93">
        <v>1.9585366E-4</v>
      </c>
      <c r="I44" s="32">
        <v>2.4213398000000002</v>
      </c>
      <c r="J44" s="5"/>
      <c r="K44" s="57">
        <v>0.34863128999999998</v>
      </c>
      <c r="L44" s="32">
        <v>0.36949911000000002</v>
      </c>
      <c r="M44" s="32">
        <v>6.2040103999999999E-2</v>
      </c>
      <c r="N44" s="32">
        <v>0.22291483000000001</v>
      </c>
      <c r="O44" s="66"/>
      <c r="P44" s="66"/>
      <c r="Q44" s="66"/>
      <c r="R44" s="76"/>
      <c r="S44" s="83">
        <f>(F44-O43*H44)/D44</f>
        <v>0.34862730604860631</v>
      </c>
      <c r="T44" s="83">
        <f>(G44-P43*H44)/D44</f>
        <v>0.3694970227369192</v>
      </c>
      <c r="U44" s="83">
        <f>(I44-Q43*H44)/D44</f>
        <v>6.2034896526628205E-2</v>
      </c>
      <c r="V44" s="84"/>
      <c r="W44" s="83">
        <f t="shared" ref="W44:W48" si="18">LN(S44)</f>
        <v>-1.0537518183597492</v>
      </c>
      <c r="X44" s="83">
        <f t="shared" ref="X44:X48" si="19">LN(T44)</f>
        <v>-0.99561259617189302</v>
      </c>
      <c r="Y44" s="83">
        <f t="shared" ref="Y44:Y48" si="20">LN(U44)</f>
        <v>-2.7800582050724412</v>
      </c>
      <c r="Z44" s="83">
        <f>LN(N44)</f>
        <v>-1.5009655087263096</v>
      </c>
      <c r="AA44" s="77"/>
      <c r="AB44" s="20">
        <f t="array" ref="AB44:AC45">LINEST(W44:W48,Z44:Z48,TRUE,TRUE)</f>
        <v>1.972696928637713</v>
      </c>
      <c r="AC44" s="60">
        <v>1.9071921671507976</v>
      </c>
      <c r="AD44" s="20">
        <f t="array" ref="AD44:AE45">LINEST(X44:X48,Z44:Z48,TRUE,TRUE)</f>
        <v>3.9489702699961198</v>
      </c>
      <c r="AE44" s="60">
        <v>4.9316514167226204</v>
      </c>
      <c r="AF44" s="20">
        <f t="array" ref="AF44:AG45">LINEST(Y44:Y48,Z44:Z48,TRUE,TRUE)</f>
        <v>5.9073538162252293</v>
      </c>
      <c r="AG44" s="20">
        <v>6.0866764357562086</v>
      </c>
      <c r="AI44" s="41">
        <f>EXP(AC44)*$AI$4^AB44</f>
        <v>0.33320216890107796</v>
      </c>
      <c r="AJ44" s="41">
        <f>AI44*SQRT(AC45^2+(LN($AI$4))^2*AB45^2+(AB44/$AI$4)^2*$AJ$4^2-2*LN($AI$4)*AVERAGE(Z44:Z48)*AB45^2)</f>
        <v>5.1687158142963644E-4</v>
      </c>
      <c r="AK44" s="59"/>
      <c r="AL44" s="41">
        <f>EXP(AE44)*$AI$4^AD44</f>
        <v>0.33749832180313316</v>
      </c>
      <c r="AM44" s="41">
        <f>AL44*SQRT(AE45^2+(LN($AI$4))^2*AD45^2+(AD44/$AI$4)^2*$AJ$4^2-2*LN($AI$4)*AVERAGE(Z44:Z48)*AD45^2)</f>
        <v>1.0491323622000091E-3</v>
      </c>
      <c r="AN44" s="83"/>
      <c r="AO44" s="41">
        <f>EXP(AG44)*$AI$4^AF44</f>
        <v>5.4173926475435924E-2</v>
      </c>
      <c r="AP44" s="41">
        <f>AO44*SQRT(AG45^2+(LN($AI$4))^2*AF45^2+(AF44/$AI$4)^2*$AJ$4^2-2*LN($AI$4)*AVERAGE(Z44:Z48)*AF45^2)</f>
        <v>2.5175042830004156E-4</v>
      </c>
      <c r="BB44" s="69"/>
      <c r="BC44" s="69"/>
      <c r="BE44" s="69"/>
      <c r="BF44" s="69"/>
      <c r="BH44" s="69"/>
      <c r="BI44" s="69"/>
      <c r="BK44" s="69"/>
      <c r="BL44" s="69"/>
      <c r="BN44" s="69"/>
      <c r="BO44" s="69"/>
      <c r="BQ44" s="69"/>
      <c r="BR44" s="69"/>
      <c r="BY44" s="69"/>
      <c r="BZ44" s="69"/>
      <c r="CD44" s="86"/>
      <c r="CM44" s="78"/>
      <c r="CN44" s="78"/>
    </row>
    <row r="45" spans="1:100">
      <c r="A45" s="98">
        <v>5</v>
      </c>
      <c r="C45" s="7" t="s">
        <v>2</v>
      </c>
      <c r="D45" s="32">
        <v>37.789828</v>
      </c>
      <c r="E45" s="32">
        <v>8.4212231000000006</v>
      </c>
      <c r="F45" s="32">
        <v>13.166195</v>
      </c>
      <c r="G45" s="32">
        <v>13.945427</v>
      </c>
      <c r="H45" s="93">
        <v>1.9971392999999999E-4</v>
      </c>
      <c r="I45" s="32">
        <v>2.3400224000000001</v>
      </c>
      <c r="J45" s="5"/>
      <c r="K45" s="57">
        <v>0.34840529999999997</v>
      </c>
      <c r="L45" s="32">
        <v>0.36902485000000002</v>
      </c>
      <c r="M45" s="32">
        <v>6.1921734999999999E-2</v>
      </c>
      <c r="N45" s="32">
        <v>0.22284348000000001</v>
      </c>
      <c r="O45" s="66"/>
      <c r="P45" s="66"/>
      <c r="Q45" s="66"/>
      <c r="R45" s="76"/>
      <c r="S45" s="83">
        <f>(F45-O43*H45)/D45</f>
        <v>0.34840119899402439</v>
      </c>
      <c r="T45" s="83">
        <f>(G45-P43*H45)/D45</f>
        <v>0.36902294559915744</v>
      </c>
      <c r="U45" s="83">
        <f>(I45-Q43*H45)/D45</f>
        <v>6.1916356930771854E-2</v>
      </c>
      <c r="V45" s="84"/>
      <c r="W45" s="83">
        <f t="shared" si="18"/>
        <v>-1.0544005925802495</v>
      </c>
      <c r="X45" s="83">
        <f t="shared" si="19"/>
        <v>-0.99689645367935598</v>
      </c>
      <c r="Y45" s="83">
        <f t="shared" si="20"/>
        <v>-2.7819708865288715</v>
      </c>
      <c r="Z45" s="83">
        <f t="shared" ref="Z45:Z48" si="21">LN(N45)</f>
        <v>-1.5012856373655687</v>
      </c>
      <c r="AA45" s="77"/>
      <c r="AB45" s="20">
        <v>8.6542695957210324E-3</v>
      </c>
      <c r="AC45" s="60">
        <v>1.2996605568104119E-2</v>
      </c>
      <c r="AD45" s="20">
        <v>1.8488364697812208E-2</v>
      </c>
      <c r="AE45" s="60">
        <v>2.7765021752445909E-2</v>
      </c>
      <c r="AF45" s="20">
        <v>2.6581035182451349E-2</v>
      </c>
      <c r="AG45" s="20">
        <v>3.9918242208334655E-2</v>
      </c>
      <c r="AI45" s="27"/>
      <c r="AJ45" s="82"/>
      <c r="AK45" s="82"/>
      <c r="AL45" s="82"/>
      <c r="AM45" s="82"/>
      <c r="AN45" s="82"/>
      <c r="BB45" s="76"/>
      <c r="BC45" s="76"/>
      <c r="BE45" s="76"/>
      <c r="BF45" s="76"/>
      <c r="BH45" s="76"/>
      <c r="BI45" s="76"/>
      <c r="BK45" s="76"/>
      <c r="BL45" s="76"/>
      <c r="BN45" s="76"/>
      <c r="BO45" s="76"/>
      <c r="BQ45" s="76"/>
      <c r="BR45" s="76"/>
      <c r="BW45" s="85"/>
      <c r="BX45" s="85"/>
      <c r="BY45" s="83"/>
      <c r="BZ45" s="83"/>
      <c r="CA45" s="83"/>
      <c r="CB45" s="83"/>
      <c r="CC45" s="83"/>
    </row>
    <row r="46" spans="1:100">
      <c r="A46" s="98">
        <v>5</v>
      </c>
      <c r="C46" s="7" t="s">
        <v>3</v>
      </c>
      <c r="D46" s="32">
        <v>35.929063999999997</v>
      </c>
      <c r="E46" s="32">
        <v>8.0036585000000002</v>
      </c>
      <c r="F46" s="32">
        <v>12.509069</v>
      </c>
      <c r="G46" s="32">
        <v>13.239979999999999</v>
      </c>
      <c r="H46" s="93">
        <v>1.8630289999999999E-4</v>
      </c>
      <c r="I46" s="32">
        <v>2.2201069000000002</v>
      </c>
      <c r="J46" s="5"/>
      <c r="K46" s="57">
        <v>0.34816001000000002</v>
      </c>
      <c r="L46" s="32">
        <v>0.36850296999999999</v>
      </c>
      <c r="M46" s="32">
        <v>6.1791301999999999E-2</v>
      </c>
      <c r="N46" s="32">
        <v>0.22276275000000001</v>
      </c>
      <c r="O46" s="66"/>
      <c r="P46" s="66"/>
      <c r="Q46" s="66"/>
      <c r="R46" s="76"/>
      <c r="S46" s="83">
        <f>(F46-O43*H46)/D46</f>
        <v>0.34815566148438976</v>
      </c>
      <c r="T46" s="83">
        <f>(G46-P43*H46)/D46</f>
        <v>0.36850039439810423</v>
      </c>
      <c r="U46" s="83">
        <f>(I46-Q43*H46)/D46</f>
        <v>6.1785838447271264E-2</v>
      </c>
      <c r="V46" s="84"/>
      <c r="W46" s="83">
        <f t="shared" si="18"/>
        <v>-1.055105596101817</v>
      </c>
      <c r="X46" s="83">
        <f t="shared" si="19"/>
        <v>-0.99831349707352413</v>
      </c>
      <c r="Y46" s="83">
        <f t="shared" si="20"/>
        <v>-2.7840810921163244</v>
      </c>
      <c r="Z46" s="83">
        <f t="shared" si="21"/>
        <v>-1.5016479752120715</v>
      </c>
      <c r="AA46" s="28"/>
      <c r="AB46" s="47">
        <f t="shared" ref="AB46:AG46" si="22">ABS(AB45/AB44)</f>
        <v>4.3870244182401697E-3</v>
      </c>
      <c r="AC46" s="47">
        <f t="shared" si="22"/>
        <v>6.814523356353794E-3</v>
      </c>
      <c r="AD46" s="47">
        <f t="shared" si="22"/>
        <v>4.6818191664507961E-3</v>
      </c>
      <c r="AE46" s="47">
        <f t="shared" si="22"/>
        <v>5.6299643681826644E-3</v>
      </c>
      <c r="AF46" s="47">
        <f t="shared" si="22"/>
        <v>4.4996517915421733E-3</v>
      </c>
      <c r="AG46" s="47">
        <f t="shared" si="22"/>
        <v>6.5582987086079949E-3</v>
      </c>
      <c r="AI46" s="27"/>
      <c r="AJ46" s="82"/>
      <c r="AK46" s="82"/>
      <c r="AL46" s="82"/>
      <c r="AM46" s="82"/>
      <c r="AN46" s="82"/>
      <c r="BB46" s="76"/>
      <c r="BC46" s="76"/>
      <c r="BE46" s="76"/>
      <c r="BF46" s="76"/>
      <c r="BH46" s="76"/>
      <c r="BI46" s="76"/>
      <c r="BK46" s="76"/>
      <c r="BL46" s="76"/>
      <c r="BN46" s="76"/>
      <c r="BO46" s="76"/>
      <c r="BQ46" s="76"/>
      <c r="BR46" s="76"/>
      <c r="BW46" s="85"/>
      <c r="BX46" s="85"/>
      <c r="BY46" s="83"/>
      <c r="BZ46" s="83"/>
      <c r="CA46" s="83"/>
      <c r="CB46" s="83"/>
      <c r="CC46" s="83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</row>
    <row r="47" spans="1:100">
      <c r="A47" s="98">
        <v>5</v>
      </c>
      <c r="C47" s="7" t="s">
        <v>4</v>
      </c>
      <c r="D47" s="32">
        <v>31.99184</v>
      </c>
      <c r="E47" s="32">
        <v>7.1226088000000001</v>
      </c>
      <c r="F47" s="32">
        <v>11.126127</v>
      </c>
      <c r="G47" s="32">
        <v>11.763423</v>
      </c>
      <c r="H47" s="93">
        <v>1.6000669000000001E-4</v>
      </c>
      <c r="I47" s="32">
        <v>1.9703485999999999</v>
      </c>
      <c r="J47" s="5"/>
      <c r="K47" s="57">
        <v>0.34777840999999998</v>
      </c>
      <c r="L47" s="32">
        <v>0.36769677000000001</v>
      </c>
      <c r="M47" s="32">
        <v>6.1588074999999999E-2</v>
      </c>
      <c r="N47" s="32">
        <v>0.22263774</v>
      </c>
      <c r="O47" s="66"/>
      <c r="P47" s="66"/>
      <c r="Q47" s="66"/>
      <c r="R47" s="76"/>
      <c r="S47" s="83">
        <f>(F47-O43*H47)/D47</f>
        <v>0.34777580480578357</v>
      </c>
      <c r="T47" s="83">
        <f>(G47-P43*H47)/D47</f>
        <v>0.36769789359100169</v>
      </c>
      <c r="U47" s="83">
        <f>(I47-Q43*H47)/D47</f>
        <v>6.1583741689696062E-2</v>
      </c>
      <c r="V47" s="84"/>
      <c r="W47" s="83">
        <f t="shared" si="18"/>
        <v>-1.056197245882661</v>
      </c>
      <c r="X47" s="83">
        <f t="shared" si="19"/>
        <v>-1.0004936192988751</v>
      </c>
      <c r="Y47" s="83">
        <f t="shared" si="20"/>
        <v>-2.7873573768880977</v>
      </c>
      <c r="Z47" s="83">
        <f t="shared" si="21"/>
        <v>-1.5022093127323</v>
      </c>
      <c r="AA47" s="60"/>
      <c r="AB47" s="88"/>
      <c r="AD47" s="88"/>
      <c r="AF47" s="88"/>
      <c r="AI47" s="27"/>
      <c r="AJ47" s="82"/>
      <c r="AK47" s="82"/>
      <c r="AL47" s="82"/>
      <c r="AM47" s="82"/>
      <c r="AN47" s="82"/>
      <c r="BB47" s="76"/>
      <c r="BC47" s="76"/>
      <c r="BE47" s="76"/>
      <c r="BF47" s="76"/>
      <c r="BH47" s="76"/>
      <c r="BI47" s="76"/>
      <c r="BK47" s="76"/>
      <c r="BL47" s="76"/>
      <c r="BN47" s="76"/>
      <c r="BO47" s="76"/>
      <c r="BQ47" s="76"/>
      <c r="BR47" s="76"/>
      <c r="BW47" s="85"/>
      <c r="BX47" s="85"/>
      <c r="BY47" s="83"/>
      <c r="BZ47" s="83"/>
      <c r="CA47" s="83"/>
      <c r="CB47" s="83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</row>
    <row r="48" spans="1:100">
      <c r="A48" s="98">
        <v>5</v>
      </c>
      <c r="C48" s="7" t="s">
        <v>5</v>
      </c>
      <c r="D48" s="32">
        <v>29.439587</v>
      </c>
      <c r="E48" s="32">
        <v>6.5513278000000001</v>
      </c>
      <c r="F48" s="32">
        <v>10.228910000000001</v>
      </c>
      <c r="G48" s="32">
        <v>10.804525</v>
      </c>
      <c r="H48" s="93">
        <v>1.4753351000000001E-4</v>
      </c>
      <c r="I48" s="32">
        <v>1.8080453999999999</v>
      </c>
      <c r="J48" s="5"/>
      <c r="K48" s="57">
        <v>0.34745371000000003</v>
      </c>
      <c r="L48" s="32">
        <v>0.36700549999999998</v>
      </c>
      <c r="M48" s="32">
        <v>6.1415155999999999E-2</v>
      </c>
      <c r="N48" s="32">
        <v>0.22253444</v>
      </c>
      <c r="O48" s="66"/>
      <c r="P48" s="66"/>
      <c r="Q48" s="66"/>
      <c r="R48" s="76"/>
      <c r="S48" s="83">
        <f>(F48-O43*H48)/D48</f>
        <v>0.34744990635855344</v>
      </c>
      <c r="T48" s="83">
        <f>(G48-P43*H48)/D48</f>
        <v>0.3670038326245984</v>
      </c>
      <c r="U48" s="83">
        <f>(I48-Q43*H48)/D48</f>
        <v>6.1410079266275445E-2</v>
      </c>
      <c r="V48" s="84"/>
      <c r="W48" s="83">
        <f t="shared" si="18"/>
        <v>-1.0571347787324041</v>
      </c>
      <c r="X48" s="83">
        <f t="shared" si="19"/>
        <v>-1.002382987863299</v>
      </c>
      <c r="Y48" s="83">
        <f t="shared" si="20"/>
        <v>-2.7901812998702007</v>
      </c>
      <c r="Z48" s="83">
        <f t="shared" si="21"/>
        <v>-1.5026734028371851</v>
      </c>
      <c r="AB48" s="28"/>
      <c r="AD48" s="28"/>
      <c r="AF48" s="28"/>
      <c r="AJ48" s="82"/>
      <c r="AK48" s="82"/>
      <c r="AL48" s="82"/>
      <c r="AM48" s="82"/>
      <c r="AN48" s="82"/>
      <c r="BB48" s="76"/>
      <c r="BC48" s="76"/>
      <c r="BE48" s="76"/>
      <c r="BF48" s="76"/>
      <c r="BH48" s="76"/>
      <c r="BI48" s="76"/>
      <c r="BK48" s="76"/>
      <c r="BL48" s="76"/>
      <c r="BN48" s="76"/>
      <c r="BO48" s="76"/>
      <c r="BQ48" s="76"/>
      <c r="BR48" s="76"/>
      <c r="BW48" s="85"/>
      <c r="BX48" s="85"/>
      <c r="BY48" s="83"/>
      <c r="BZ48" s="83"/>
      <c r="CA48" s="83"/>
      <c r="CB48" s="83"/>
      <c r="CC48" s="83"/>
    </row>
    <row r="49" spans="1:100">
      <c r="A49" s="7"/>
      <c r="B49" s="7"/>
      <c r="C49" s="7"/>
      <c r="D49" s="89"/>
      <c r="E49" s="89"/>
      <c r="F49" s="33"/>
      <c r="G49" s="33"/>
      <c r="H49" s="99"/>
      <c r="I49" s="33"/>
      <c r="J49" s="5"/>
      <c r="K49" s="84"/>
      <c r="L49" s="84"/>
      <c r="M49" s="84"/>
      <c r="N49" s="84"/>
      <c r="O49" s="83"/>
      <c r="P49" s="83"/>
      <c r="Q49" s="83"/>
      <c r="R49" s="84"/>
      <c r="S49" s="84"/>
      <c r="T49" s="84"/>
      <c r="U49" s="84"/>
      <c r="V49" s="84"/>
      <c r="W49" s="84"/>
      <c r="X49" s="84"/>
      <c r="Y49" s="84"/>
      <c r="Z49" s="90"/>
      <c r="AA49" s="28"/>
      <c r="AB49" s="91"/>
      <c r="AC49" s="91"/>
      <c r="AD49" s="91"/>
      <c r="AE49" s="92"/>
      <c r="AF49" s="92"/>
      <c r="AG49" s="92"/>
      <c r="AJ49" s="76"/>
      <c r="AK49" s="76"/>
      <c r="AL49" s="76"/>
      <c r="AM49" s="76"/>
      <c r="AN49" s="76"/>
      <c r="BB49" s="76"/>
      <c r="BC49" s="76"/>
      <c r="BE49" s="76"/>
      <c r="BF49" s="76"/>
      <c r="BH49" s="76"/>
      <c r="BI49" s="76"/>
      <c r="BK49" s="76"/>
      <c r="BL49" s="76"/>
      <c r="BN49" s="76"/>
      <c r="BO49" s="76"/>
      <c r="BQ49" s="76"/>
      <c r="BR49" s="76"/>
      <c r="BW49" s="85"/>
      <c r="BX49" s="85"/>
      <c r="BY49" s="83"/>
      <c r="BZ49" s="83"/>
      <c r="CA49" s="83"/>
      <c r="CB49" s="83"/>
      <c r="CC49" s="83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</row>
    <row r="50" spans="1:100">
      <c r="A50" s="98">
        <v>6</v>
      </c>
      <c r="B50" s="31">
        <v>43634</v>
      </c>
      <c r="C50" s="7" t="s">
        <v>0</v>
      </c>
      <c r="D50" s="32">
        <v>1.6023229000000001E-3</v>
      </c>
      <c r="E50" s="32">
        <v>3.4012885E-4</v>
      </c>
      <c r="F50" s="32">
        <v>5.3629448000000002E-4</v>
      </c>
      <c r="G50" s="32">
        <v>5.3909867000000004E-4</v>
      </c>
      <c r="H50" s="93">
        <v>-1.2663074E-5</v>
      </c>
      <c r="I50" s="32">
        <v>1.218667E-4</v>
      </c>
      <c r="J50" s="5"/>
      <c r="K50" s="5"/>
      <c r="O50" s="83"/>
      <c r="P50" s="83"/>
      <c r="Q50" s="83"/>
      <c r="AG50" s="78"/>
      <c r="BZ50" s="80"/>
      <c r="CA50" s="78"/>
      <c r="CB50" s="78"/>
      <c r="CC50" s="78"/>
      <c r="CE50" s="81"/>
      <c r="CF50" s="74"/>
      <c r="CG50" s="74"/>
      <c r="CH50" s="74"/>
      <c r="CI50" s="74"/>
      <c r="CJ50" s="74"/>
      <c r="CK50" s="74"/>
      <c r="CL50" s="74"/>
      <c r="CM50" s="74"/>
      <c r="CN50" s="74"/>
    </row>
    <row r="51" spans="1:100">
      <c r="A51" s="7">
        <v>6</v>
      </c>
      <c r="B51" s="7"/>
      <c r="C51" s="98" t="s">
        <v>6</v>
      </c>
      <c r="D51" s="5"/>
      <c r="E51" s="5"/>
      <c r="F51" s="5"/>
      <c r="G51" s="5"/>
      <c r="H51" s="93">
        <v>3.9114016</v>
      </c>
      <c r="I51" s="32"/>
      <c r="J51" s="5"/>
      <c r="K51" s="57"/>
      <c r="L51" s="32"/>
      <c r="M51" s="32"/>
      <c r="N51" s="32"/>
      <c r="O51" s="66">
        <v>0.86931853999999997</v>
      </c>
      <c r="P51" s="66">
        <v>0.56760063999999999</v>
      </c>
      <c r="Q51" s="66">
        <v>1.0711381</v>
      </c>
      <c r="AB51" s="9"/>
      <c r="AC51" s="9"/>
      <c r="AD51" s="9"/>
      <c r="AE51" s="9"/>
      <c r="AF51" s="9"/>
      <c r="AG51" s="9"/>
      <c r="AI51" s="27"/>
      <c r="AJ51" s="20"/>
      <c r="AK51" s="20"/>
      <c r="AL51" s="20"/>
      <c r="AM51" s="20"/>
      <c r="AN51" s="82"/>
      <c r="BB51" s="78"/>
      <c r="BE51" s="78"/>
      <c r="BH51" s="78"/>
      <c r="BK51" s="78"/>
      <c r="BN51" s="78"/>
      <c r="BQ51" s="78"/>
    </row>
    <row r="52" spans="1:100">
      <c r="A52" s="98">
        <v>6</v>
      </c>
      <c r="C52" s="7" t="s">
        <v>1</v>
      </c>
      <c r="D52" s="32">
        <v>39.490298000000003</v>
      </c>
      <c r="E52" s="32">
        <v>8.8033368999999997</v>
      </c>
      <c r="F52" s="32">
        <v>13.768534000000001</v>
      </c>
      <c r="G52" s="32">
        <v>14.593750999999999</v>
      </c>
      <c r="H52" s="93">
        <v>2.0411879E-4</v>
      </c>
      <c r="I52" s="32">
        <v>2.4505409999999999</v>
      </c>
      <c r="J52" s="5"/>
      <c r="K52" s="66">
        <v>0.34865601000000002</v>
      </c>
      <c r="L52" s="66">
        <v>0.36955262999999999</v>
      </c>
      <c r="M52" s="66">
        <v>6.2054183999999998E-2</v>
      </c>
      <c r="N52" s="66">
        <v>0.22292400000000001</v>
      </c>
      <c r="O52" s="66"/>
      <c r="P52" s="66"/>
      <c r="Q52" s="66"/>
      <c r="R52" s="76"/>
      <c r="S52" s="83">
        <f>(F52-O51*H52)/D52</f>
        <v>0.3486516246535159</v>
      </c>
      <c r="T52" s="83">
        <f>(G52-P51*H52)/D52</f>
        <v>0.36954988645677372</v>
      </c>
      <c r="U52" s="83">
        <f>(I52-Q51*H52)/D52</f>
        <v>6.2048717905018209E-2</v>
      </c>
      <c r="V52" s="84"/>
      <c r="W52" s="83">
        <f t="shared" ref="W52:W56" si="23">LN(S52)</f>
        <v>-1.0536820654851142</v>
      </c>
      <c r="X52" s="83">
        <f t="shared" ref="X52:X56" si="24">LN(T52)</f>
        <v>-0.99546953699855212</v>
      </c>
      <c r="Y52" s="83">
        <f t="shared" ref="Y52:Y56" si="25">LN(U52)</f>
        <v>-2.7798354298331724</v>
      </c>
      <c r="Z52" s="83">
        <f>LN(N52)</f>
        <v>-1.5009243727848696</v>
      </c>
      <c r="AA52" s="77"/>
      <c r="AB52" s="20">
        <f t="array" ref="AB52:AC53">LINEST(W52:W56,Z52:Z56,TRUE,TRUE)</f>
        <v>1.975016441645342</v>
      </c>
      <c r="AC52" s="60">
        <v>1.9106849778928763</v>
      </c>
      <c r="AD52" s="20">
        <f t="array" ref="AD52:AE53">LINEST(X52:X56,Z52:Z56,TRUE,TRUE)</f>
        <v>3.9543499341870181</v>
      </c>
      <c r="AE52" s="60">
        <v>4.9397447411606894</v>
      </c>
      <c r="AF52" s="20">
        <f t="array" ref="AF52:AG53">LINEST(Y52:Y56,Z52:Z56,TRUE,TRUE)</f>
        <v>5.9242932078868984</v>
      </c>
      <c r="AG52" s="20">
        <v>6.1121304784026789</v>
      </c>
      <c r="AI52" s="41">
        <f>EXP(AC52)*$AI$4^AB52</f>
        <v>0.33318820761705681</v>
      </c>
      <c r="AJ52" s="41">
        <f>AI52*SQRT(AC53^2+(LN($AI$4))^2*AB53^2+(AB52/$AI$4)^2*$AJ$4^2-2*LN($AI$4)*AVERAGE(Z52:Z56)*AB53^2)</f>
        <v>5.1989126520836056E-4</v>
      </c>
      <c r="AK52" s="59"/>
      <c r="AL52" s="41">
        <f>EXP(AE52)*$AI$4^AD52</f>
        <v>0.33746296735093861</v>
      </c>
      <c r="AM52" s="41">
        <f>AL52*SQRT(AE53^2+(LN($AI$4))^2*AD53^2+(AD52/$AI$4)^2*$AJ$4^2-2*LN($AI$4)*AVERAGE(Z52:Z56)*AD53^2)</f>
        <v>1.0563502090945442E-3</v>
      </c>
      <c r="AN52" s="83"/>
      <c r="AO52" s="41">
        <f>EXP(AG52)*$AI$4^AF52</f>
        <v>5.4154430579993862E-2</v>
      </c>
      <c r="AP52" s="41">
        <f>AO52*SQRT(AG53^2+(LN($AI$4))^2*AF53^2+(AF52/$AI$4)^2*$AJ$4^2-2*LN($AI$4)*AVERAGE(Z52:Z56)*AF53^2)</f>
        <v>2.5409278975325528E-4</v>
      </c>
      <c r="BB52" s="69"/>
      <c r="BC52" s="69"/>
      <c r="BE52" s="69"/>
      <c r="BF52" s="69"/>
      <c r="BH52" s="69"/>
      <c r="BI52" s="69"/>
      <c r="BK52" s="69"/>
      <c r="BL52" s="69"/>
      <c r="BN52" s="69"/>
      <c r="BO52" s="69"/>
      <c r="BQ52" s="69"/>
      <c r="BR52" s="69"/>
      <c r="BY52" s="69"/>
      <c r="BZ52" s="69"/>
      <c r="CD52" s="86"/>
      <c r="CM52" s="78"/>
      <c r="CN52" s="78"/>
    </row>
    <row r="53" spans="1:100">
      <c r="A53" s="98">
        <v>6</v>
      </c>
      <c r="C53" s="7" t="s">
        <v>2</v>
      </c>
      <c r="D53" s="32">
        <v>37.272868000000003</v>
      </c>
      <c r="E53" s="32">
        <v>8.3059142000000001</v>
      </c>
      <c r="F53" s="32">
        <v>12.986231</v>
      </c>
      <c r="G53" s="32">
        <v>13.75469</v>
      </c>
      <c r="H53" s="93">
        <v>1.9230296E-4</v>
      </c>
      <c r="I53" s="32">
        <v>2.307995</v>
      </c>
      <c r="J53" s="5"/>
      <c r="K53" s="66">
        <v>0.34840937</v>
      </c>
      <c r="L53" s="66">
        <v>0.36902601000000002</v>
      </c>
      <c r="M53" s="66">
        <v>6.1921388000000001E-2</v>
      </c>
      <c r="N53" s="66">
        <v>0.22284061999999999</v>
      </c>
      <c r="O53" s="66"/>
      <c r="P53" s="66"/>
      <c r="Q53" s="66"/>
      <c r="R53" s="76"/>
      <c r="S53" s="83">
        <f>(F53-O51*H53)/D53</f>
        <v>0.34840527505078422</v>
      </c>
      <c r="T53" s="83">
        <f>(G53-P51*H53)/D53</f>
        <v>0.36902394655320941</v>
      </c>
      <c r="U53" s="83">
        <f>(I53-Q51*H53)/D53</f>
        <v>6.1916056928401672E-2</v>
      </c>
      <c r="V53" s="84"/>
      <c r="W53" s="83">
        <f t="shared" si="23"/>
        <v>-1.0543888933297065</v>
      </c>
      <c r="X53" s="83">
        <f t="shared" si="24"/>
        <v>-0.99689374123909613</v>
      </c>
      <c r="Y53" s="83">
        <f t="shared" si="25"/>
        <v>-2.781975731825201</v>
      </c>
      <c r="Z53" s="83">
        <f t="shared" ref="Z53:Z56" si="26">LN(N53)</f>
        <v>-1.5012984715680904</v>
      </c>
      <c r="AA53" s="77"/>
      <c r="AB53" s="20">
        <v>1.1007401580172944E-2</v>
      </c>
      <c r="AC53" s="60">
        <v>1.6530189492401568E-2</v>
      </c>
      <c r="AD53" s="20">
        <v>2.3747861335523559E-2</v>
      </c>
      <c r="AE53" s="60">
        <v>3.5662971415758346E-2</v>
      </c>
      <c r="AF53" s="20">
        <v>3.6195843905126673E-2</v>
      </c>
      <c r="AG53" s="20">
        <v>5.4356530397406622E-2</v>
      </c>
      <c r="AI53" s="27"/>
      <c r="AJ53" s="82"/>
      <c r="AK53" s="82"/>
      <c r="AL53" s="82"/>
      <c r="AM53" s="82"/>
      <c r="AN53" s="82"/>
      <c r="BB53" s="76"/>
      <c r="BC53" s="76"/>
      <c r="BE53" s="76"/>
      <c r="BF53" s="76"/>
      <c r="BH53" s="76"/>
      <c r="BI53" s="76"/>
      <c r="BK53" s="76"/>
      <c r="BL53" s="76"/>
      <c r="BN53" s="76"/>
      <c r="BO53" s="76"/>
      <c r="BQ53" s="76"/>
      <c r="BR53" s="76"/>
      <c r="BW53" s="85"/>
      <c r="BX53" s="85"/>
      <c r="BY53" s="83"/>
      <c r="BZ53" s="83"/>
      <c r="CA53" s="83"/>
      <c r="CB53" s="83"/>
      <c r="CC53" s="83"/>
    </row>
    <row r="54" spans="1:100">
      <c r="A54" s="98">
        <v>6</v>
      </c>
      <c r="C54" s="7" t="s">
        <v>3</v>
      </c>
      <c r="D54" s="32">
        <v>35.083534999999998</v>
      </c>
      <c r="E54" s="32">
        <v>7.8148780000000002</v>
      </c>
      <c r="F54" s="32">
        <v>12.213583</v>
      </c>
      <c r="G54" s="32">
        <v>12.926138</v>
      </c>
      <c r="H54" s="93">
        <v>1.9017653000000001E-4</v>
      </c>
      <c r="I54" s="32">
        <v>2.1672677999999999</v>
      </c>
      <c r="J54" s="5"/>
      <c r="K54" s="66">
        <v>0.34812753000000002</v>
      </c>
      <c r="L54" s="66">
        <v>0.3684366</v>
      </c>
      <c r="M54" s="66">
        <v>6.1773921000000002E-2</v>
      </c>
      <c r="N54" s="66">
        <v>0.22275027999999999</v>
      </c>
      <c r="O54" s="66"/>
      <c r="P54" s="66"/>
      <c r="Q54" s="66"/>
      <c r="R54" s="76"/>
      <c r="S54" s="83">
        <f>(F54-O51*H54)/D54</f>
        <v>0.34812391841405371</v>
      </c>
      <c r="T54" s="83">
        <f>(G54-P51*H54)/D54</f>
        <v>0.36843579347633754</v>
      </c>
      <c r="U54" s="83">
        <f>(I54-Q51*H54)/D54</f>
        <v>6.1768692769214713E-2</v>
      </c>
      <c r="V54" s="84"/>
      <c r="W54" s="83">
        <f t="shared" si="23"/>
        <v>-1.0551967751950273</v>
      </c>
      <c r="X54" s="83">
        <f t="shared" si="24"/>
        <v>-0.99848882004719575</v>
      </c>
      <c r="Y54" s="83">
        <f t="shared" si="25"/>
        <v>-2.7843586323732099</v>
      </c>
      <c r="Z54" s="83">
        <f t="shared" si="26"/>
        <v>-1.5017039556174181</v>
      </c>
      <c r="AA54" s="28"/>
      <c r="AB54" s="47">
        <f t="shared" ref="AB54:AG54" si="27">ABS(AB53/AB52)</f>
        <v>5.5733214914418256E-3</v>
      </c>
      <c r="AC54" s="47">
        <f t="shared" si="27"/>
        <v>8.6514468285772764E-3</v>
      </c>
      <c r="AD54" s="47">
        <f t="shared" si="27"/>
        <v>6.0055032383991387E-3</v>
      </c>
      <c r="AE54" s="47">
        <f t="shared" si="27"/>
        <v>7.2195980327879527E-3</v>
      </c>
      <c r="AF54" s="47">
        <f t="shared" si="27"/>
        <v>6.1097320194989403E-3</v>
      </c>
      <c r="AG54" s="47">
        <f t="shared" si="27"/>
        <v>8.8932215353511156E-3</v>
      </c>
      <c r="AI54" s="27"/>
      <c r="AJ54" s="82"/>
      <c r="AK54" s="82"/>
      <c r="AL54" s="82"/>
      <c r="AM54" s="82"/>
      <c r="AN54" s="82"/>
      <c r="BB54" s="76"/>
      <c r="BC54" s="76"/>
      <c r="BE54" s="76"/>
      <c r="BF54" s="76"/>
      <c r="BH54" s="76"/>
      <c r="BI54" s="76"/>
      <c r="BK54" s="76"/>
      <c r="BL54" s="76"/>
      <c r="BN54" s="76"/>
      <c r="BO54" s="76"/>
      <c r="BQ54" s="76"/>
      <c r="BR54" s="76"/>
      <c r="BW54" s="85"/>
      <c r="BX54" s="85"/>
      <c r="BY54" s="83"/>
      <c r="BZ54" s="83"/>
      <c r="CA54" s="83"/>
      <c r="CB54" s="83"/>
      <c r="CC54" s="83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</row>
    <row r="55" spans="1:100">
      <c r="A55" s="98">
        <v>6</v>
      </c>
      <c r="C55" s="7" t="s">
        <v>4</v>
      </c>
      <c r="D55" s="32">
        <v>32.840663999999997</v>
      </c>
      <c r="E55" s="32">
        <v>7.3122069999999999</v>
      </c>
      <c r="F55" s="32">
        <v>11.423228</v>
      </c>
      <c r="G55" s="32">
        <v>12.079456</v>
      </c>
      <c r="H55" s="93">
        <v>1.6965314000000001E-4</v>
      </c>
      <c r="I55" s="32">
        <v>2.0236182</v>
      </c>
      <c r="J55" s="5"/>
      <c r="K55" s="66">
        <v>0.34783742000000001</v>
      </c>
      <c r="L55" s="66">
        <v>0.36781904999999998</v>
      </c>
      <c r="M55" s="66">
        <v>6.1619014999999999E-2</v>
      </c>
      <c r="N55" s="66">
        <v>0.22265694</v>
      </c>
      <c r="O55" s="66"/>
      <c r="P55" s="66"/>
      <c r="Q55" s="66"/>
      <c r="R55" s="76"/>
      <c r="S55" s="83">
        <f>(F55-O51*H55)/D55</f>
        <v>0.34783342131511197</v>
      </c>
      <c r="T55" s="83">
        <f>(G55-P51*H55)/D55</f>
        <v>0.36781715816614302</v>
      </c>
      <c r="U55" s="83">
        <f>(I55-Q51*H55)/D55</f>
        <v>6.1613750503277331E-2</v>
      </c>
      <c r="V55" s="84"/>
      <c r="W55" s="83">
        <f t="shared" si="23"/>
        <v>-1.0560315881906794</v>
      </c>
      <c r="X55" s="83">
        <f t="shared" si="24"/>
        <v>-1.0001693170948573</v>
      </c>
      <c r="Y55" s="83">
        <f t="shared" si="25"/>
        <v>-2.7868702108972876</v>
      </c>
      <c r="Z55" s="83">
        <f t="shared" si="26"/>
        <v>-1.5021230777024457</v>
      </c>
      <c r="AA55" s="60"/>
      <c r="AB55" s="88"/>
      <c r="AD55" s="88"/>
      <c r="AF55" s="88"/>
      <c r="AI55" s="27"/>
      <c r="AJ55" s="82"/>
      <c r="AK55" s="82"/>
      <c r="AL55" s="82"/>
      <c r="AM55" s="82"/>
      <c r="AN55" s="82"/>
      <c r="BB55" s="76"/>
      <c r="BC55" s="76"/>
      <c r="BE55" s="76"/>
      <c r="BF55" s="76"/>
      <c r="BH55" s="76"/>
      <c r="BI55" s="76"/>
      <c r="BK55" s="76"/>
      <c r="BL55" s="76"/>
      <c r="BN55" s="76"/>
      <c r="BO55" s="76"/>
      <c r="BQ55" s="76"/>
      <c r="BR55" s="76"/>
      <c r="BW55" s="85"/>
      <c r="BX55" s="85"/>
      <c r="BY55" s="83"/>
      <c r="BZ55" s="83"/>
      <c r="CA55" s="83"/>
      <c r="CB55" s="83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</row>
    <row r="56" spans="1:100">
      <c r="A56" s="98">
        <v>6</v>
      </c>
      <c r="C56" s="7" t="s">
        <v>5</v>
      </c>
      <c r="D56" s="32">
        <v>30.255268000000001</v>
      </c>
      <c r="E56" s="32">
        <v>6.7332020999999997</v>
      </c>
      <c r="F56" s="32">
        <v>10.513517999999999</v>
      </c>
      <c r="G56" s="32">
        <v>11.106346</v>
      </c>
      <c r="H56" s="93">
        <v>1.5866398000000001E-4</v>
      </c>
      <c r="I56" s="32">
        <v>1.8587313999999999</v>
      </c>
      <c r="J56" s="5"/>
      <c r="K56" s="66">
        <v>0.34749365999999998</v>
      </c>
      <c r="L56" s="66">
        <v>0.36708761000000001</v>
      </c>
      <c r="M56" s="66">
        <v>6.1434887000000001E-2</v>
      </c>
      <c r="N56" s="66">
        <v>0.22254640000000001</v>
      </c>
      <c r="O56" s="66"/>
      <c r="P56" s="66"/>
      <c r="Q56" s="66"/>
      <c r="R56" s="76"/>
      <c r="S56" s="83">
        <f>(F56-O51*H56)/D56</f>
        <v>0.34748923957508998</v>
      </c>
      <c r="T56" s="83">
        <f>(G56-P51*H56)/D56</f>
        <v>0.36708502936491616</v>
      </c>
      <c r="U56" s="83">
        <f>(I56-Q51*H56)/D56</f>
        <v>6.1429350054540068E-2</v>
      </c>
      <c r="V56" s="84"/>
      <c r="W56" s="83">
        <f t="shared" si="23"/>
        <v>-1.0570215797082632</v>
      </c>
      <c r="X56" s="83">
        <f t="shared" si="24"/>
        <v>-1.0021617701201806</v>
      </c>
      <c r="Y56" s="83">
        <f t="shared" si="25"/>
        <v>-2.7898675441237071</v>
      </c>
      <c r="Z56" s="83">
        <f t="shared" si="26"/>
        <v>-1.5026196597913022</v>
      </c>
      <c r="AB56" s="28"/>
      <c r="AD56" s="28"/>
      <c r="AF56" s="28"/>
      <c r="AJ56" s="82"/>
      <c r="AK56" s="82"/>
      <c r="AL56" s="82"/>
      <c r="AM56" s="82"/>
      <c r="AN56" s="82"/>
      <c r="BB56" s="76"/>
      <c r="BC56" s="76"/>
      <c r="BE56" s="76"/>
      <c r="BF56" s="76"/>
      <c r="BH56" s="76"/>
      <c r="BI56" s="76"/>
      <c r="BK56" s="76"/>
      <c r="BL56" s="76"/>
      <c r="BN56" s="76"/>
      <c r="BO56" s="76"/>
      <c r="BQ56" s="76"/>
      <c r="BR56" s="76"/>
      <c r="BW56" s="85"/>
      <c r="BX56" s="85"/>
      <c r="BY56" s="83"/>
      <c r="BZ56" s="83"/>
      <c r="CA56" s="83"/>
      <c r="CB56" s="83"/>
      <c r="CC56" s="83"/>
    </row>
    <row r="57" spans="1:100">
      <c r="A57" s="7"/>
      <c r="B57" s="7"/>
      <c r="C57" s="7"/>
      <c r="D57" s="89"/>
      <c r="E57" s="89"/>
      <c r="F57" s="33"/>
      <c r="G57" s="33"/>
      <c r="H57" s="99"/>
      <c r="I57" s="33"/>
      <c r="J57" s="5"/>
      <c r="K57" s="84"/>
      <c r="L57" s="84"/>
      <c r="M57" s="84"/>
      <c r="N57" s="84"/>
      <c r="O57" s="83"/>
      <c r="P57" s="83"/>
      <c r="Q57" s="83"/>
      <c r="R57" s="84"/>
      <c r="S57" s="84"/>
      <c r="T57" s="84"/>
      <c r="U57" s="84"/>
      <c r="V57" s="84"/>
      <c r="W57" s="84"/>
      <c r="X57" s="84"/>
      <c r="Y57" s="84"/>
      <c r="Z57" s="90"/>
      <c r="AA57" s="28"/>
      <c r="AB57" s="91"/>
      <c r="AC57" s="91"/>
      <c r="AD57" s="91"/>
      <c r="AE57" s="92"/>
      <c r="AF57" s="92"/>
      <c r="AG57" s="92"/>
      <c r="AJ57" s="76"/>
      <c r="AK57" s="76"/>
      <c r="AL57" s="76"/>
      <c r="AM57" s="76"/>
      <c r="AN57" s="76"/>
      <c r="BB57" s="76"/>
      <c r="BC57" s="76"/>
      <c r="BE57" s="76"/>
      <c r="BF57" s="76"/>
      <c r="BH57" s="76"/>
      <c r="BI57" s="76"/>
      <c r="BK57" s="76"/>
      <c r="BL57" s="76"/>
      <c r="BN57" s="76"/>
      <c r="BO57" s="76"/>
      <c r="BQ57" s="76"/>
      <c r="BR57" s="76"/>
      <c r="BW57" s="85"/>
      <c r="BX57" s="85"/>
      <c r="BY57" s="83"/>
      <c r="BZ57" s="83"/>
      <c r="CA57" s="83"/>
      <c r="CB57" s="83"/>
      <c r="CC57" s="83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</row>
    <row r="58" spans="1:100">
      <c r="A58" s="98">
        <v>7</v>
      </c>
      <c r="B58" s="31">
        <v>43635</v>
      </c>
      <c r="C58" s="7" t="s">
        <v>0</v>
      </c>
      <c r="D58" s="32">
        <v>1.0268480999999999E-3</v>
      </c>
      <c r="E58" s="32">
        <v>2.1806104E-4</v>
      </c>
      <c r="F58" s="32">
        <v>3.2596110000000003E-4</v>
      </c>
      <c r="G58" s="32">
        <v>3.1542555000000001E-4</v>
      </c>
      <c r="H58" s="93">
        <v>3.5644216000000001E-6</v>
      </c>
      <c r="I58" s="32">
        <v>8.4910511000000003E-5</v>
      </c>
      <c r="J58" s="5"/>
      <c r="K58" s="5"/>
      <c r="O58" s="83"/>
      <c r="P58" s="83"/>
      <c r="Q58" s="83"/>
      <c r="AG58" s="78"/>
      <c r="BZ58" s="80"/>
      <c r="CA58" s="78"/>
      <c r="CB58" s="78"/>
      <c r="CC58" s="78"/>
      <c r="CE58" s="81"/>
      <c r="CF58" s="74"/>
      <c r="CG58" s="74"/>
      <c r="CH58" s="74"/>
      <c r="CI58" s="74"/>
      <c r="CJ58" s="74"/>
      <c r="CK58" s="74"/>
      <c r="CL58" s="74"/>
      <c r="CM58" s="74"/>
      <c r="CN58" s="74"/>
    </row>
    <row r="59" spans="1:100">
      <c r="A59" s="98">
        <v>7</v>
      </c>
      <c r="B59" s="7"/>
      <c r="C59" s="98" t="s">
        <v>6</v>
      </c>
      <c r="D59" s="5"/>
      <c r="E59" s="5"/>
      <c r="F59" s="5"/>
      <c r="G59" s="5"/>
      <c r="H59" s="93">
        <v>4.0175967000000004</v>
      </c>
      <c r="I59" s="32"/>
      <c r="J59" s="5"/>
      <c r="K59" s="32"/>
      <c r="L59" s="57"/>
      <c r="M59" s="32"/>
      <c r="N59" s="32"/>
      <c r="O59" s="66">
        <v>0.86873542000000004</v>
      </c>
      <c r="P59" s="66">
        <v>0.56746198999999997</v>
      </c>
      <c r="Q59" s="66">
        <v>1.0713515</v>
      </c>
      <c r="AB59" s="9"/>
      <c r="AC59" s="9"/>
      <c r="AD59" s="9"/>
      <c r="AE59" s="9"/>
      <c r="AF59" s="9"/>
      <c r="AG59" s="9"/>
      <c r="AI59" s="27"/>
      <c r="AJ59" s="20"/>
      <c r="AK59" s="20"/>
      <c r="AL59" s="20"/>
      <c r="AM59" s="20"/>
      <c r="AN59" s="82"/>
      <c r="BB59" s="78"/>
      <c r="BE59" s="78"/>
      <c r="BH59" s="78"/>
      <c r="BK59" s="78"/>
      <c r="BN59" s="78"/>
      <c r="BQ59" s="78"/>
    </row>
    <row r="60" spans="1:100">
      <c r="A60" s="98">
        <v>7</v>
      </c>
      <c r="C60" s="7" t="s">
        <v>1</v>
      </c>
      <c r="D60" s="32">
        <v>36.046168999999999</v>
      </c>
      <c r="E60" s="32">
        <v>8.0392592</v>
      </c>
      <c r="F60" s="32">
        <v>12.579324</v>
      </c>
      <c r="G60" s="32">
        <v>13.345102000000001</v>
      </c>
      <c r="H60" s="93">
        <v>1.7800484999999999E-4</v>
      </c>
      <c r="I60" s="32">
        <v>2.2427907</v>
      </c>
      <c r="J60" s="32"/>
      <c r="K60" s="66">
        <v>0.34897779000000001</v>
      </c>
      <c r="L60" s="66">
        <v>0.37022161999999997</v>
      </c>
      <c r="M60" s="66">
        <v>6.2219734999999998E-2</v>
      </c>
      <c r="N60" s="66">
        <v>0.22302659999999999</v>
      </c>
      <c r="O60" s="66"/>
      <c r="P60" s="66"/>
      <c r="Q60" s="66"/>
      <c r="R60" s="76"/>
      <c r="S60" s="83">
        <f>(F60-O59*H60)/D60</f>
        <v>0.34897382190273457</v>
      </c>
      <c r="T60" s="83">
        <f>(G60-P59*H60)/D60</f>
        <v>0.37021967546713747</v>
      </c>
      <c r="U60" s="83">
        <f>(I60-Q59*H60)/D60</f>
        <v>6.2214655716587956E-2</v>
      </c>
      <c r="V60" s="84"/>
      <c r="W60" s="83">
        <f t="shared" ref="W60:W64" si="28">LN(S60)</f>
        <v>-1.0527583684677022</v>
      </c>
      <c r="X60" s="83">
        <f t="shared" ref="X60:X64" si="29">LN(T60)</f>
        <v>-0.99365873204560851</v>
      </c>
      <c r="Y60" s="83">
        <f t="shared" ref="Y60:Y64" si="30">LN(U60)</f>
        <v>-2.7771646845384312</v>
      </c>
      <c r="Z60" s="83">
        <f>LN(N60)</f>
        <v>-1.5004642321244006</v>
      </c>
      <c r="AA60" s="77"/>
      <c r="AB60" s="20">
        <f t="array" ref="AB60:AC61">LINEST(W60:W64,Z60:Z64,TRUE,TRUE)</f>
        <v>1.9801533579430972</v>
      </c>
      <c r="AC60" s="60">
        <v>1.9184009950920147</v>
      </c>
      <c r="AD60" s="20">
        <f t="array" ref="AD60:AE61">LINEST(X60:X64,Z60:Z64,TRUE,TRUE)</f>
        <v>3.9585350351138628</v>
      </c>
      <c r="AE60" s="60">
        <v>4.946001293508723</v>
      </c>
      <c r="AF60" s="20">
        <f t="array" ref="AF60:AG61">LINEST(Y60:Y64,Z60:Z64,TRUE,TRUE)</f>
        <v>5.9215740654334814</v>
      </c>
      <c r="AG60" s="20">
        <v>6.107970759329139</v>
      </c>
      <c r="AI60" s="41">
        <f>EXP(AC60)*$AI$4^AB60</f>
        <v>0.33315084497759195</v>
      </c>
      <c r="AJ60" s="41">
        <f>AI60*SQRT(AC61^2+(LN($AI$4))^2*AB61^2+(AB60/$AI$4)^2*$AJ$4^2-2*LN($AI$4)*AVERAGE(Z60:Z64)*AB61^2)</f>
        <v>5.1833974530735428E-4</v>
      </c>
      <c r="AK60" s="59"/>
      <c r="AL60" s="41">
        <f>EXP(AE60)*$AI$4^AD60</f>
        <v>0.33742209160872544</v>
      </c>
      <c r="AM60" s="41">
        <f>AL60*SQRT(AE61^2+(LN($AI$4))^2*AD61^2+(AD60/$AI$4)^2*$AJ$4^2-2*LN($AI$4)*AVERAGE(Z60:Z64)*AD61^2)</f>
        <v>1.0485282738625183E-3</v>
      </c>
      <c r="AN60" s="83"/>
      <c r="AO60" s="41">
        <f>EXP(AG60)*$AI$4^AF60</f>
        <v>5.4153563533730784E-2</v>
      </c>
      <c r="AP60" s="41">
        <f>AO60*SQRT(AG61^2+(LN($AI$4))^2*AF61^2+(AF60/$AI$4)^2*$AJ$4^2-2*LN($AI$4)*AVERAGE(Z60:Z64)*AF61^2)</f>
        <v>2.5114744292427301E-4</v>
      </c>
      <c r="BB60" s="69"/>
      <c r="BC60" s="69"/>
      <c r="BE60" s="69"/>
      <c r="BF60" s="69"/>
      <c r="BH60" s="69"/>
      <c r="BI60" s="69"/>
      <c r="BK60" s="69"/>
      <c r="BL60" s="69"/>
      <c r="BN60" s="69"/>
      <c r="BO60" s="69"/>
      <c r="BQ60" s="69"/>
      <c r="BR60" s="69"/>
      <c r="BY60" s="69"/>
      <c r="BZ60" s="69"/>
      <c r="CD60" s="86"/>
      <c r="CM60" s="78"/>
      <c r="CN60" s="78"/>
    </row>
    <row r="61" spans="1:100">
      <c r="A61" s="98">
        <v>7</v>
      </c>
      <c r="C61" s="7" t="s">
        <v>2</v>
      </c>
      <c r="D61" s="32">
        <v>34.871333</v>
      </c>
      <c r="E61" s="32">
        <v>7.7751222999999996</v>
      </c>
      <c r="F61" s="32">
        <v>12.163065</v>
      </c>
      <c r="G61" s="32">
        <v>12.896865999999999</v>
      </c>
      <c r="H61" s="93">
        <v>1.7048157E-4</v>
      </c>
      <c r="I61" s="32">
        <v>2.1663193000000001</v>
      </c>
      <c r="J61" s="32"/>
      <c r="K61" s="66">
        <v>0.34879812999999998</v>
      </c>
      <c r="L61" s="66">
        <v>0.36984091000000002</v>
      </c>
      <c r="M61" s="66">
        <v>6.2123065999999998E-2</v>
      </c>
      <c r="N61" s="66">
        <v>0.22296590999999999</v>
      </c>
      <c r="O61" s="66"/>
      <c r="P61" s="66"/>
      <c r="Q61" s="66"/>
      <c r="R61" s="76"/>
      <c r="S61" s="83">
        <f>(F61-O59*H61)/D61</f>
        <v>0.3487941483803238</v>
      </c>
      <c r="T61" s="83">
        <f>(G61-P59*H61)/D61</f>
        <v>0.3698387227752099</v>
      </c>
      <c r="U61" s="83">
        <f>(I61-Q59*H61)/D61</f>
        <v>6.2117976801008959E-2</v>
      </c>
      <c r="V61" s="84"/>
      <c r="W61" s="83">
        <f t="shared" si="28"/>
        <v>-1.0532733635205964</v>
      </c>
      <c r="X61" s="83">
        <f t="shared" si="29"/>
        <v>-0.99468825276040718</v>
      </c>
      <c r="Y61" s="83">
        <f t="shared" si="30"/>
        <v>-2.7787198504366595</v>
      </c>
      <c r="Z61" s="83">
        <f t="shared" ref="Z61:Z64" si="31">LN(N61)</f>
        <v>-1.5007363891629779</v>
      </c>
      <c r="AA61" s="77"/>
      <c r="AB61" s="20">
        <v>8.0349997213298632E-3</v>
      </c>
      <c r="AC61" s="60">
        <v>1.2062274893135043E-2</v>
      </c>
      <c r="AD61" s="20">
        <v>1.4940457525209333E-2</v>
      </c>
      <c r="AE61" s="60">
        <v>2.2428862719170793E-2</v>
      </c>
      <c r="AF61" s="20">
        <v>1.7471948497368675E-2</v>
      </c>
      <c r="AG61" s="20">
        <v>2.622917896742347E-2</v>
      </c>
      <c r="AI61" s="62"/>
      <c r="AJ61" s="82"/>
      <c r="AK61" s="82"/>
      <c r="AL61" s="82"/>
      <c r="AM61" s="82"/>
      <c r="AN61" s="82"/>
      <c r="BB61" s="76"/>
      <c r="BC61" s="76"/>
      <c r="BE61" s="76"/>
      <c r="BF61" s="76"/>
      <c r="BH61" s="76"/>
      <c r="BI61" s="76"/>
      <c r="BK61" s="76"/>
      <c r="BL61" s="76"/>
      <c r="BN61" s="76"/>
      <c r="BO61" s="76"/>
      <c r="BQ61" s="76"/>
      <c r="BR61" s="76"/>
      <c r="BW61" s="85"/>
      <c r="BX61" s="85"/>
      <c r="BY61" s="83"/>
      <c r="BZ61" s="83"/>
      <c r="CA61" s="83"/>
      <c r="CB61" s="83"/>
      <c r="CC61" s="83"/>
    </row>
    <row r="62" spans="1:100">
      <c r="A62" s="98">
        <v>7</v>
      </c>
      <c r="C62" s="7" t="s">
        <v>3</v>
      </c>
      <c r="D62" s="32">
        <v>31.696242999999999</v>
      </c>
      <c r="E62" s="32">
        <v>7.0642822000000001</v>
      </c>
      <c r="F62" s="32">
        <v>11.046467</v>
      </c>
      <c r="G62" s="32">
        <v>11.703154</v>
      </c>
      <c r="H62" s="93">
        <v>1.5300398000000001E-4</v>
      </c>
      <c r="I62" s="32">
        <v>1.9642189000000001</v>
      </c>
      <c r="J62" s="32"/>
      <c r="K62" s="66">
        <v>0.34850995000000001</v>
      </c>
      <c r="L62" s="66">
        <v>0.36922750999999998</v>
      </c>
      <c r="M62" s="66">
        <v>6.1969865999999998E-2</v>
      </c>
      <c r="N62" s="66">
        <v>0.2228743</v>
      </c>
      <c r="O62" s="66"/>
      <c r="P62" s="66"/>
      <c r="Q62" s="66"/>
      <c r="R62" s="76"/>
      <c r="S62" s="83">
        <f>(F62-O59*H62)/D62</f>
        <v>0.34850610149673489</v>
      </c>
      <c r="T62" s="83">
        <f>(G62-P59*H62)/D62</f>
        <v>0.36922568949439943</v>
      </c>
      <c r="U62" s="83">
        <f>(I62-Q59*H62)/D62</f>
        <v>6.196491423152331E-2</v>
      </c>
      <c r="V62" s="84"/>
      <c r="W62" s="83">
        <f t="shared" si="28"/>
        <v>-1.0540995410532275</v>
      </c>
      <c r="X62" s="83">
        <f t="shared" si="29"/>
        <v>-0.99634719726166332</v>
      </c>
      <c r="Y62" s="83">
        <f t="shared" si="30"/>
        <v>-2.7811869536101561</v>
      </c>
      <c r="Z62" s="83">
        <f t="shared" si="31"/>
        <v>-1.5011473435777414</v>
      </c>
      <c r="AA62" s="28"/>
      <c r="AB62" s="47">
        <f t="shared" ref="AB62:AG62" si="32">ABS(AB61/AB60)</f>
        <v>4.0577663791032297E-3</v>
      </c>
      <c r="AC62" s="47">
        <f t="shared" si="32"/>
        <v>6.287671307508097E-3</v>
      </c>
      <c r="AD62" s="47">
        <f t="shared" si="32"/>
        <v>3.7742390537613591E-3</v>
      </c>
      <c r="AE62" s="47">
        <f t="shared" si="32"/>
        <v>4.5347466343381446E-3</v>
      </c>
      <c r="AF62" s="47">
        <f t="shared" si="32"/>
        <v>2.950558129359421E-3</v>
      </c>
      <c r="AG62" s="47">
        <f t="shared" si="32"/>
        <v>4.2942541804676746E-3</v>
      </c>
      <c r="AI62" s="27"/>
      <c r="AJ62" s="82"/>
      <c r="AK62" s="82"/>
      <c r="AL62" s="82"/>
      <c r="AM62" s="82"/>
      <c r="AN62" s="82"/>
      <c r="BB62" s="76"/>
      <c r="BC62" s="76"/>
      <c r="BE62" s="76"/>
      <c r="BF62" s="76"/>
      <c r="BH62" s="76"/>
      <c r="BI62" s="76"/>
      <c r="BK62" s="76"/>
      <c r="BL62" s="76"/>
      <c r="BN62" s="76"/>
      <c r="BO62" s="76"/>
      <c r="BQ62" s="76"/>
      <c r="BR62" s="76"/>
      <c r="BW62" s="85"/>
      <c r="BX62" s="85"/>
      <c r="BY62" s="83"/>
      <c r="BZ62" s="83"/>
      <c r="CA62" s="83"/>
      <c r="CB62" s="83"/>
      <c r="CC62" s="83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</row>
    <row r="63" spans="1:100">
      <c r="A63" s="98">
        <v>7</v>
      </c>
      <c r="C63" s="7" t="s">
        <v>4</v>
      </c>
      <c r="D63" s="32">
        <v>29.583342999999999</v>
      </c>
      <c r="E63" s="32">
        <v>6.5904680000000004</v>
      </c>
      <c r="F63" s="32">
        <v>10.301033</v>
      </c>
      <c r="G63" s="32">
        <v>10.904013000000001</v>
      </c>
      <c r="H63" s="93">
        <v>1.3846198E-4</v>
      </c>
      <c r="I63" s="32">
        <v>1.8285188999999999</v>
      </c>
      <c r="J63" s="32"/>
      <c r="K63" s="66">
        <v>0.34820347000000001</v>
      </c>
      <c r="L63" s="66">
        <v>0.36858553999999999</v>
      </c>
      <c r="M63" s="66">
        <v>6.1808877999999998E-2</v>
      </c>
      <c r="N63" s="66">
        <v>0.22277630000000001</v>
      </c>
      <c r="O63" s="66"/>
      <c r="P63" s="66"/>
      <c r="Q63" s="66"/>
      <c r="R63" s="76"/>
      <c r="S63" s="83">
        <f>(F63-O59*H63)/D63</f>
        <v>0.34819975258285213</v>
      </c>
      <c r="T63" s="83">
        <f>(G63-P59*H63)/D63</f>
        <v>0.36858357853908841</v>
      </c>
      <c r="U63" s="83">
        <f>(I63-Q59*H63)/D63</f>
        <v>6.1804055023464866E-2</v>
      </c>
      <c r="V63" s="84"/>
      <c r="W63" s="83">
        <f t="shared" si="28"/>
        <v>-1.0549789622087484</v>
      </c>
      <c r="X63" s="83">
        <f t="shared" si="29"/>
        <v>-0.9980877856365874</v>
      </c>
      <c r="Y63" s="83">
        <f t="shared" si="30"/>
        <v>-2.7837863014046578</v>
      </c>
      <c r="Z63" s="83">
        <f t="shared" si="31"/>
        <v>-1.5015871500161468</v>
      </c>
      <c r="AA63" s="60"/>
      <c r="AB63" s="88"/>
      <c r="AD63" s="88"/>
      <c r="AF63" s="88"/>
      <c r="AI63" s="27"/>
      <c r="AJ63" s="82"/>
      <c r="AK63" s="82"/>
      <c r="AL63" s="82"/>
      <c r="AM63" s="82"/>
      <c r="AN63" s="82"/>
      <c r="BB63" s="76"/>
      <c r="BC63" s="76"/>
      <c r="BE63" s="76"/>
      <c r="BF63" s="76"/>
      <c r="BH63" s="76"/>
      <c r="BI63" s="76"/>
      <c r="BK63" s="76"/>
      <c r="BL63" s="76"/>
      <c r="BN63" s="76"/>
      <c r="BO63" s="76"/>
      <c r="BQ63" s="76"/>
      <c r="BR63" s="76"/>
      <c r="BW63" s="85"/>
      <c r="BX63" s="85"/>
      <c r="BY63" s="83"/>
      <c r="BZ63" s="83"/>
      <c r="CA63" s="83"/>
      <c r="CB63" s="83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</row>
    <row r="64" spans="1:100">
      <c r="A64" s="98">
        <v>7</v>
      </c>
      <c r="C64" s="7" t="s">
        <v>5</v>
      </c>
      <c r="D64" s="32">
        <v>25.886633</v>
      </c>
      <c r="E64" s="32">
        <v>5.7637079</v>
      </c>
      <c r="F64" s="32">
        <v>9.0039148999999998</v>
      </c>
      <c r="G64" s="32">
        <v>9.5203576999999999</v>
      </c>
      <c r="H64" s="93">
        <v>1.2133829E-4</v>
      </c>
      <c r="I64" s="32">
        <v>1.5947184999999999</v>
      </c>
      <c r="J64" s="32"/>
      <c r="K64" s="66">
        <v>0.34781996999999998</v>
      </c>
      <c r="L64" s="66">
        <v>0.36776891</v>
      </c>
      <c r="M64" s="66">
        <v>6.1603351000000001E-2</v>
      </c>
      <c r="N64" s="66">
        <v>0.22265156</v>
      </c>
      <c r="O64" s="66"/>
      <c r="P64" s="66"/>
      <c r="Q64" s="66"/>
      <c r="R64" s="76"/>
      <c r="S64" s="83">
        <f>(F64-O59*H64)/D64</f>
        <v>0.34781694046999756</v>
      </c>
      <c r="T64" s="83">
        <f>(G64-P59*H64)/D64</f>
        <v>0.36776852536722304</v>
      </c>
      <c r="U64" s="83">
        <f>(I64-Q59*H64)/D64</f>
        <v>6.1598914931926492E-2</v>
      </c>
      <c r="V64" s="84"/>
      <c r="W64" s="83">
        <f t="shared" si="28"/>
        <v>-1.0560789707438205</v>
      </c>
      <c r="X64" s="83">
        <f t="shared" si="29"/>
        <v>-1.000301545875486</v>
      </c>
      <c r="Y64" s="83">
        <f t="shared" si="30"/>
        <v>-2.7871110233392575</v>
      </c>
      <c r="Z64" s="83">
        <f t="shared" si="31"/>
        <v>-1.5021472407265077</v>
      </c>
      <c r="AB64" s="28"/>
      <c r="AD64" s="28"/>
      <c r="AF64" s="28"/>
      <c r="AJ64" s="82"/>
      <c r="AK64" s="82"/>
      <c r="AL64" s="82"/>
      <c r="AM64" s="82"/>
      <c r="AN64" s="82"/>
      <c r="BB64" s="76"/>
      <c r="BC64" s="76"/>
      <c r="BE64" s="76"/>
      <c r="BF64" s="76"/>
      <c r="BH64" s="76"/>
      <c r="BI64" s="76"/>
      <c r="BK64" s="76"/>
      <c r="BL64" s="76"/>
      <c r="BN64" s="76"/>
      <c r="BO64" s="76"/>
      <c r="BQ64" s="76"/>
      <c r="BR64" s="76"/>
      <c r="BW64" s="85"/>
      <c r="BX64" s="85"/>
      <c r="BY64" s="83"/>
      <c r="BZ64" s="83"/>
      <c r="CA64" s="83"/>
      <c r="CB64" s="83"/>
      <c r="CC64" s="83"/>
    </row>
    <row r="65" spans="1:100">
      <c r="A65" s="7"/>
      <c r="B65" s="7"/>
      <c r="C65" s="7"/>
      <c r="D65" s="89"/>
      <c r="E65" s="89"/>
      <c r="F65" s="33"/>
      <c r="G65" s="33"/>
      <c r="H65" s="99"/>
      <c r="I65" s="33"/>
      <c r="J65" s="5"/>
      <c r="K65" s="84"/>
      <c r="L65" s="84"/>
      <c r="M65" s="84"/>
      <c r="N65" s="84"/>
      <c r="O65" s="83"/>
      <c r="P65" s="83"/>
      <c r="Q65" s="83"/>
      <c r="R65" s="84"/>
      <c r="S65" s="84"/>
      <c r="T65" s="84"/>
      <c r="U65" s="84"/>
      <c r="V65" s="84"/>
      <c r="W65" s="84"/>
      <c r="X65" s="84"/>
      <c r="Y65" s="84"/>
      <c r="Z65" s="90"/>
      <c r="AA65" s="28"/>
      <c r="AB65" s="91"/>
      <c r="AC65" s="91"/>
      <c r="AD65" s="91"/>
      <c r="AE65" s="92"/>
      <c r="AF65" s="92"/>
      <c r="AG65" s="92"/>
      <c r="AJ65" s="76"/>
      <c r="AK65" s="76"/>
      <c r="AL65" s="76"/>
      <c r="AM65" s="76"/>
      <c r="AN65" s="76"/>
      <c r="BB65" s="76"/>
      <c r="BC65" s="76"/>
      <c r="BE65" s="76"/>
      <c r="BF65" s="76"/>
      <c r="BH65" s="76"/>
      <c r="BI65" s="76"/>
      <c r="BK65" s="76"/>
      <c r="BL65" s="76"/>
      <c r="BN65" s="76"/>
      <c r="BO65" s="76"/>
      <c r="BQ65" s="76"/>
      <c r="BR65" s="76"/>
      <c r="BW65" s="85"/>
      <c r="BX65" s="85"/>
      <c r="BY65" s="83"/>
      <c r="BZ65" s="83"/>
      <c r="CA65" s="83"/>
      <c r="CB65" s="83"/>
      <c r="CC65" s="83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</row>
    <row r="66" spans="1:100">
      <c r="A66" s="98">
        <v>8</v>
      </c>
      <c r="B66" s="31">
        <v>43635</v>
      </c>
      <c r="C66" s="7" t="s">
        <v>0</v>
      </c>
      <c r="D66" s="32">
        <v>1.0268480999999999E-3</v>
      </c>
      <c r="E66" s="32">
        <v>2.1806104E-4</v>
      </c>
      <c r="F66" s="32">
        <v>3.2596110000000003E-4</v>
      </c>
      <c r="G66" s="32">
        <v>3.1542555000000001E-4</v>
      </c>
      <c r="H66" s="93">
        <v>3.5644216000000001E-6</v>
      </c>
      <c r="I66" s="32">
        <v>8.4910511000000003E-5</v>
      </c>
      <c r="J66" s="5"/>
      <c r="K66" s="5"/>
      <c r="O66" s="83"/>
      <c r="P66" s="83"/>
      <c r="Q66" s="83"/>
      <c r="AG66" s="78"/>
      <c r="BZ66" s="80"/>
      <c r="CA66" s="78"/>
      <c r="CB66" s="78"/>
      <c r="CC66" s="78"/>
      <c r="CE66" s="81"/>
      <c r="CF66" s="74"/>
      <c r="CG66" s="74"/>
      <c r="CH66" s="74"/>
      <c r="CI66" s="74"/>
      <c r="CJ66" s="74"/>
      <c r="CK66" s="74"/>
      <c r="CL66" s="74"/>
      <c r="CM66" s="74"/>
      <c r="CN66" s="74"/>
    </row>
    <row r="67" spans="1:100">
      <c r="A67" s="98">
        <v>8</v>
      </c>
      <c r="C67" s="98" t="s">
        <v>6</v>
      </c>
      <c r="D67" s="5"/>
      <c r="E67" s="5"/>
      <c r="F67" s="5"/>
      <c r="G67" s="5"/>
      <c r="H67" s="93">
        <v>4.0175967000000004</v>
      </c>
      <c r="I67" s="32"/>
      <c r="J67" s="5"/>
      <c r="K67" s="32"/>
      <c r="L67" s="57"/>
      <c r="M67" s="32"/>
      <c r="N67" s="32"/>
      <c r="O67" s="66">
        <v>0.86873542000000004</v>
      </c>
      <c r="P67" s="66">
        <v>0.56746198999999997</v>
      </c>
      <c r="Q67" s="66">
        <v>1.0713515</v>
      </c>
      <c r="AB67" s="9"/>
      <c r="AC67" s="9"/>
      <c r="AD67" s="9"/>
      <c r="AE67" s="9"/>
      <c r="AF67" s="9"/>
      <c r="AG67" s="9"/>
      <c r="AI67" s="27"/>
      <c r="AJ67" s="20"/>
      <c r="AK67" s="20"/>
      <c r="AL67" s="20"/>
      <c r="AM67" s="20"/>
      <c r="AN67" s="82"/>
      <c r="BB67" s="78"/>
      <c r="BE67" s="78"/>
      <c r="BH67" s="78"/>
      <c r="BK67" s="78"/>
      <c r="BN67" s="78"/>
      <c r="BQ67" s="78"/>
    </row>
    <row r="68" spans="1:100">
      <c r="A68" s="98">
        <v>8</v>
      </c>
      <c r="C68" s="7" t="s">
        <v>1</v>
      </c>
      <c r="D68" s="32">
        <v>35.622002999999999</v>
      </c>
      <c r="E68" s="32">
        <v>7.9454067000000004</v>
      </c>
      <c r="F68" s="32">
        <v>12.433992999999999</v>
      </c>
      <c r="G68" s="32">
        <v>13.193648</v>
      </c>
      <c r="H68" s="93">
        <v>1.6418163000000001E-4</v>
      </c>
      <c r="I68" s="32">
        <v>2.2177722000000002</v>
      </c>
      <c r="J68" s="32"/>
      <c r="K68" s="66">
        <v>0.34905353</v>
      </c>
      <c r="L68" s="66">
        <v>0.37037872999999999</v>
      </c>
      <c r="M68" s="66">
        <v>6.2258393000000002E-2</v>
      </c>
      <c r="N68" s="66">
        <v>0.22304764999999999</v>
      </c>
      <c r="O68" s="66"/>
      <c r="P68" s="66"/>
      <c r="Q68" s="66"/>
      <c r="R68" s="76"/>
      <c r="S68" s="83">
        <f>(F68-O67*H68)/D68</f>
        <v>0.34904972551944102</v>
      </c>
      <c r="T68" s="83">
        <f>(G68-P67*H68)/D68</f>
        <v>0.37037655724091423</v>
      </c>
      <c r="U68" s="83">
        <f>(I68-Q67*H68)/D68</f>
        <v>6.2253554460832181E-2</v>
      </c>
      <c r="V68" s="84"/>
      <c r="W68" s="83">
        <f t="shared" ref="W68:W72" si="33">LN(S68)</f>
        <v>-1.0525408869306225</v>
      </c>
      <c r="X68" s="83">
        <f t="shared" ref="X68:X72" si="34">LN(T68)</f>
        <v>-0.99323506859933441</v>
      </c>
      <c r="Y68" s="83">
        <f t="shared" ref="Y68:Y72" si="35">LN(U68)</f>
        <v>-2.7765396454950455</v>
      </c>
      <c r="Z68" s="83">
        <f>LN(N68)</f>
        <v>-1.5003698532176799</v>
      </c>
      <c r="AA68" s="77"/>
      <c r="AB68" s="20">
        <f t="array" ref="AB68:AC69">LINEST(W68:W72,Z68:Z72,TRUE,TRUE)</f>
        <v>1.9958282180433424</v>
      </c>
      <c r="AC68" s="60">
        <v>1.9419401562690357</v>
      </c>
      <c r="AD68" s="20">
        <f t="array" ref="AD68:AE69">LINEST(X68:X72,Z68:Z72,TRUE,TRUE)</f>
        <v>3.9856125560514761</v>
      </c>
      <c r="AE68" s="60">
        <v>4.9866665436345041</v>
      </c>
      <c r="AF68" s="20">
        <f t="array" ref="AF68:AG69">LINEST(Y68:Y72,Z68:Z72,TRUE,TRUE)</f>
        <v>5.9545855900703497</v>
      </c>
      <c r="AG68" s="20">
        <v>6.1575504293850516</v>
      </c>
      <c r="AI68" s="41">
        <f>EXP(AC68)*$AI$4^AB68</f>
        <v>0.33303499550568494</v>
      </c>
      <c r="AJ68" s="41">
        <f>AI68*SQRT(AC69^2+(LN($AI$4))^2*AB69^2+(AB68/$AI$4)^2*$AJ$4^2-2*LN($AI$4)*AVERAGE(Z68:Z72)*AB69^2)</f>
        <v>5.2405619988738405E-4</v>
      </c>
      <c r="AK68" s="59"/>
      <c r="AL68" s="41">
        <f>EXP(AE68)*$AI$4^AD68</f>
        <v>0.33722028749567823</v>
      </c>
      <c r="AM68" s="41">
        <f>AL68*SQRT(AE69^2+(LN($AI$4))^2*AD69^2+(AD68/$AI$4)^2*$AJ$4^2-2*LN($AI$4)*AVERAGE(Z68:Z72)*AD69^2)</f>
        <v>1.0595423144194903E-3</v>
      </c>
      <c r="AN68" s="83"/>
      <c r="AO68" s="41">
        <f>EXP(AG68)*$AI$4^AF68</f>
        <v>5.4114225572656889E-2</v>
      </c>
      <c r="AP68" s="41">
        <f>AO68*SQRT(AG69^2+(LN($AI$4))^2*AF69^2+(AF68/$AI$4)^2*$AJ$4^2-2*LN($AI$4)*AVERAGE(Z68:Z72)*AF69^2)</f>
        <v>2.5448008276682352E-4</v>
      </c>
      <c r="BB68" s="69"/>
      <c r="BC68" s="69"/>
      <c r="BE68" s="69"/>
      <c r="BF68" s="69"/>
      <c r="BH68" s="69"/>
      <c r="BI68" s="69"/>
      <c r="BK68" s="69"/>
      <c r="BL68" s="69"/>
      <c r="BN68" s="69"/>
      <c r="BO68" s="69"/>
      <c r="BQ68" s="69"/>
      <c r="BR68" s="69"/>
      <c r="BY68" s="69"/>
      <c r="BZ68" s="69"/>
      <c r="CD68" s="86"/>
      <c r="CM68" s="78"/>
      <c r="CN68" s="78"/>
    </row>
    <row r="69" spans="1:100">
      <c r="A69" s="98">
        <v>8</v>
      </c>
      <c r="C69" s="7" t="s">
        <v>2</v>
      </c>
      <c r="D69" s="32">
        <v>34.092323999999998</v>
      </c>
      <c r="E69" s="32">
        <v>7.6015747999999999</v>
      </c>
      <c r="F69" s="32">
        <v>11.891686999999999</v>
      </c>
      <c r="G69" s="32">
        <v>12.609522999999999</v>
      </c>
      <c r="H69" s="93">
        <v>1.6146737999999999E-4</v>
      </c>
      <c r="I69" s="32">
        <v>2.1181421</v>
      </c>
      <c r="J69" s="32"/>
      <c r="K69" s="66">
        <v>0.34880717</v>
      </c>
      <c r="L69" s="66">
        <v>0.36986142</v>
      </c>
      <c r="M69" s="66">
        <v>6.2128920999999997E-2</v>
      </c>
      <c r="N69" s="66">
        <v>0.22296983000000001</v>
      </c>
      <c r="O69" s="66"/>
      <c r="P69" s="66"/>
      <c r="Q69" s="66"/>
      <c r="R69" s="76"/>
      <c r="S69" s="83">
        <f>(F69-O67*H69)/D69</f>
        <v>0.34880422723800875</v>
      </c>
      <c r="T69" s="83">
        <f>(G69-P67*H69)/D69</f>
        <v>0.36986130289619523</v>
      </c>
      <c r="U69" s="83">
        <f>(I69-Q67*H69)/D69</f>
        <v>6.212451552672784E-2</v>
      </c>
      <c r="V69" s="84"/>
      <c r="W69" s="83">
        <f t="shared" si="33"/>
        <v>-1.0532444676457264</v>
      </c>
      <c r="X69" s="83">
        <f t="shared" si="34"/>
        <v>-0.99462720065763932</v>
      </c>
      <c r="Y69" s="83">
        <f t="shared" si="35"/>
        <v>-2.7786145929582813</v>
      </c>
      <c r="Z69" s="83">
        <f t="shared" ref="Z69:Z72" si="36">LN(N69)</f>
        <v>-1.5007188081545566</v>
      </c>
      <c r="AA69" s="77"/>
      <c r="AB69" s="20">
        <v>9.9204927875352778E-3</v>
      </c>
      <c r="AC69" s="60">
        <v>1.4892762759546499E-2</v>
      </c>
      <c r="AD69" s="20">
        <v>1.9687402951243251E-2</v>
      </c>
      <c r="AE69" s="60">
        <v>2.9554965442125592E-2</v>
      </c>
      <c r="AF69" s="20">
        <v>3.1926226843336354E-2</v>
      </c>
      <c r="AG69" s="20">
        <v>4.792803466201629E-2</v>
      </c>
      <c r="AI69" s="27"/>
      <c r="AJ69" s="82"/>
      <c r="AK69" s="82"/>
      <c r="AL69" s="82"/>
      <c r="AM69" s="82"/>
      <c r="AN69" s="82"/>
      <c r="BB69" s="76"/>
      <c r="BC69" s="76"/>
      <c r="BE69" s="76"/>
      <c r="BF69" s="76"/>
      <c r="BH69" s="76"/>
      <c r="BI69" s="76"/>
      <c r="BK69" s="76"/>
      <c r="BL69" s="76"/>
      <c r="BN69" s="76"/>
      <c r="BO69" s="76"/>
      <c r="BQ69" s="76"/>
      <c r="BR69" s="76"/>
      <c r="BW69" s="85"/>
      <c r="BX69" s="85"/>
      <c r="BY69" s="83"/>
      <c r="BZ69" s="83"/>
      <c r="CA69" s="83"/>
      <c r="CB69" s="83"/>
      <c r="CC69" s="83"/>
    </row>
    <row r="70" spans="1:100">
      <c r="A70" s="98">
        <v>8</v>
      </c>
      <c r="C70" s="7" t="s">
        <v>3</v>
      </c>
      <c r="D70" s="32">
        <v>31.812397000000001</v>
      </c>
      <c r="E70" s="32">
        <v>7.0900765999999997</v>
      </c>
      <c r="F70" s="32">
        <v>11.086760999999999</v>
      </c>
      <c r="G70" s="32">
        <v>11.745818</v>
      </c>
      <c r="H70" s="93">
        <v>1.5132380999999999E-4</v>
      </c>
      <c r="I70" s="32">
        <v>1.9712978000000001</v>
      </c>
      <c r="J70" s="32"/>
      <c r="K70" s="66">
        <v>0.34850409999999998</v>
      </c>
      <c r="L70" s="66">
        <v>0.36922073</v>
      </c>
      <c r="M70" s="66">
        <v>6.1966160999999999E-2</v>
      </c>
      <c r="N70" s="66">
        <v>0.22287140999999999</v>
      </c>
      <c r="O70" s="66"/>
      <c r="P70" s="66"/>
      <c r="Q70" s="66"/>
      <c r="R70" s="76"/>
      <c r="S70" s="83">
        <f>(F70-O67*H70)/D70</f>
        <v>0.3485002887285219</v>
      </c>
      <c r="T70" s="83">
        <f>(G70-P67*H70)/D70</f>
        <v>0.36921870833843934</v>
      </c>
      <c r="U70" s="83">
        <f>(I70-Q67*H70)/D70</f>
        <v>6.1961243568322465E-2</v>
      </c>
      <c r="V70" s="84"/>
      <c r="W70" s="83">
        <f t="shared" si="33"/>
        <v>-1.0541162202925993</v>
      </c>
      <c r="X70" s="83">
        <f t="shared" si="34"/>
        <v>-0.99636610499792833</v>
      </c>
      <c r="Y70" s="83">
        <f t="shared" si="35"/>
        <v>-2.7812461931325796</v>
      </c>
      <c r="Z70" s="83">
        <f t="shared" si="36"/>
        <v>-1.501160310612242</v>
      </c>
      <c r="AA70" s="28"/>
      <c r="AB70" s="47">
        <f t="shared" ref="AB70:AG70" si="37">ABS(AB69/AB68)</f>
        <v>4.9706145538222068E-3</v>
      </c>
      <c r="AC70" s="47">
        <f t="shared" si="37"/>
        <v>7.6690122048659369E-3</v>
      </c>
      <c r="AD70" s="47">
        <f t="shared" si="37"/>
        <v>4.939617856570446E-3</v>
      </c>
      <c r="AE70" s="47">
        <f t="shared" si="37"/>
        <v>5.9267980290064913E-3</v>
      </c>
      <c r="AF70" s="47">
        <f t="shared" si="37"/>
        <v>5.3616202774170157E-3</v>
      </c>
      <c r="AG70" s="47">
        <f t="shared" si="37"/>
        <v>7.783620322993086E-3</v>
      </c>
      <c r="AI70" s="27"/>
      <c r="AJ70" s="82"/>
      <c r="AK70" s="82"/>
      <c r="AL70" s="82"/>
      <c r="AM70" s="82"/>
      <c r="AN70" s="82"/>
      <c r="BB70" s="76"/>
      <c r="BC70" s="76"/>
      <c r="BE70" s="76"/>
      <c r="BF70" s="76"/>
      <c r="BH70" s="76"/>
      <c r="BI70" s="76"/>
      <c r="BK70" s="76"/>
      <c r="BL70" s="76"/>
      <c r="BN70" s="76"/>
      <c r="BO70" s="76"/>
      <c r="BQ70" s="76"/>
      <c r="BR70" s="76"/>
      <c r="BW70" s="85"/>
      <c r="BX70" s="85"/>
      <c r="BY70" s="83"/>
      <c r="BZ70" s="83"/>
      <c r="CA70" s="83"/>
      <c r="CB70" s="83"/>
      <c r="CC70" s="83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</row>
    <row r="71" spans="1:100">
      <c r="A71" s="98">
        <v>8</v>
      </c>
      <c r="C71" s="7" t="s">
        <v>4</v>
      </c>
      <c r="D71" s="32">
        <v>29.38374</v>
      </c>
      <c r="E71" s="32">
        <v>6.5456745999999999</v>
      </c>
      <c r="F71" s="32">
        <v>10.230803</v>
      </c>
      <c r="G71" s="32">
        <v>10.828771</v>
      </c>
      <c r="H71" s="93">
        <v>1.4763233000000001E-4</v>
      </c>
      <c r="I71" s="32">
        <v>1.8157817000000001</v>
      </c>
      <c r="J71" s="32"/>
      <c r="K71" s="66">
        <v>0.34817882999999999</v>
      </c>
      <c r="L71" s="66">
        <v>0.36852879999999999</v>
      </c>
      <c r="M71" s="66">
        <v>6.1795362999999999E-2</v>
      </c>
      <c r="N71" s="66">
        <v>0.22276508</v>
      </c>
      <c r="O71" s="66"/>
      <c r="P71" s="66"/>
      <c r="Q71" s="66"/>
      <c r="R71" s="76"/>
      <c r="S71" s="83">
        <f>(F71-O67*H71)/D71</f>
        <v>0.34817469616072666</v>
      </c>
      <c r="T71" s="83">
        <f>(G71-P67*H71)/D71</f>
        <v>0.36852651242708484</v>
      </c>
      <c r="U71" s="83">
        <f>(I71-Q67*H71)/D71</f>
        <v>6.1790076208195627E-2</v>
      </c>
      <c r="V71" s="84"/>
      <c r="W71" s="83">
        <f t="shared" si="33"/>
        <v>-1.0550509247058835</v>
      </c>
      <c r="X71" s="83">
        <f t="shared" si="34"/>
        <v>-0.99824262305590095</v>
      </c>
      <c r="Y71" s="83">
        <f t="shared" si="35"/>
        <v>-2.7840125065681156</v>
      </c>
      <c r="Z71" s="83">
        <f t="shared" si="36"/>
        <v>-1.5016375157083408</v>
      </c>
      <c r="AA71" s="60"/>
      <c r="AB71" s="88"/>
      <c r="AD71" s="88"/>
      <c r="AF71" s="88"/>
      <c r="AI71" s="27"/>
      <c r="AJ71" s="82"/>
      <c r="AK71" s="82"/>
      <c r="AL71" s="82"/>
      <c r="AM71" s="82"/>
      <c r="AN71" s="82"/>
      <c r="BB71" s="76"/>
      <c r="BC71" s="76"/>
      <c r="BE71" s="76"/>
      <c r="BF71" s="76"/>
      <c r="BH71" s="76"/>
      <c r="BI71" s="76"/>
      <c r="BK71" s="76"/>
      <c r="BL71" s="76"/>
      <c r="BN71" s="76"/>
      <c r="BO71" s="76"/>
      <c r="BQ71" s="76"/>
      <c r="BR71" s="76"/>
      <c r="BW71" s="85"/>
      <c r="BX71" s="85"/>
      <c r="BY71" s="83"/>
      <c r="BZ71" s="83"/>
      <c r="CA71" s="83"/>
      <c r="CB71" s="83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</row>
    <row r="72" spans="1:100">
      <c r="A72" s="98">
        <v>8</v>
      </c>
      <c r="C72" s="7" t="s">
        <v>5</v>
      </c>
      <c r="D72" s="32">
        <v>25.643865999999999</v>
      </c>
      <c r="E72" s="32">
        <v>5.7095061999999999</v>
      </c>
      <c r="F72" s="32">
        <v>8.9188279999999995</v>
      </c>
      <c r="G72" s="32">
        <v>9.4297658999999996</v>
      </c>
      <c r="H72" s="93">
        <v>1.2106375E-4</v>
      </c>
      <c r="I72" s="32">
        <v>1.5794539000000001</v>
      </c>
      <c r="J72" s="32"/>
      <c r="K72" s="66">
        <v>0.34779513000000001</v>
      </c>
      <c r="L72" s="66">
        <v>0.36771867000000003</v>
      </c>
      <c r="M72" s="66">
        <v>6.1591490999999998E-2</v>
      </c>
      <c r="N72" s="66">
        <v>0.22264587</v>
      </c>
      <c r="O72" s="66"/>
      <c r="P72" s="66"/>
      <c r="Q72" s="66"/>
      <c r="R72" s="76"/>
      <c r="S72" s="83">
        <f>(F72-O67*H72)/D72</f>
        <v>0.34779166400387118</v>
      </c>
      <c r="T72" s="83">
        <f>(G72-P67*H72)/D72</f>
        <v>0.36771745730240163</v>
      </c>
      <c r="U72" s="83">
        <f>(I72-Q67*H72)/D72</f>
        <v>6.1586821510057885E-2</v>
      </c>
      <c r="V72" s="84"/>
      <c r="W72" s="83">
        <f t="shared" si="33"/>
        <v>-1.0561516451356407</v>
      </c>
      <c r="X72" s="83">
        <f t="shared" si="34"/>
        <v>-1.0004404147760684</v>
      </c>
      <c r="Y72" s="83">
        <f t="shared" si="35"/>
        <v>-2.7873073678553801</v>
      </c>
      <c r="Z72" s="83">
        <f t="shared" si="36"/>
        <v>-1.5021727966790777</v>
      </c>
      <c r="AB72" s="28"/>
      <c r="AD72" s="28"/>
      <c r="AF72" s="28"/>
      <c r="AJ72" s="82"/>
      <c r="AK72" s="82"/>
      <c r="AL72" s="82"/>
      <c r="AM72" s="82"/>
      <c r="AN72" s="82"/>
      <c r="BB72" s="76"/>
      <c r="BC72" s="76"/>
      <c r="BE72" s="76"/>
      <c r="BF72" s="76"/>
      <c r="BH72" s="76"/>
      <c r="BI72" s="76"/>
      <c r="BK72" s="76"/>
      <c r="BL72" s="76"/>
      <c r="BN72" s="76"/>
      <c r="BO72" s="76"/>
      <c r="BQ72" s="76"/>
      <c r="BR72" s="76"/>
      <c r="BW72" s="85"/>
      <c r="BX72" s="85"/>
      <c r="BY72" s="83"/>
      <c r="BZ72" s="83"/>
      <c r="CA72" s="83"/>
      <c r="CB72" s="83"/>
      <c r="CC72" s="83"/>
    </row>
    <row r="73" spans="1:100">
      <c r="A73" s="7"/>
      <c r="B73" s="7"/>
      <c r="C73" s="7"/>
      <c r="D73" s="89"/>
      <c r="E73" s="89"/>
      <c r="F73" s="33"/>
      <c r="G73" s="33"/>
      <c r="H73" s="99"/>
      <c r="I73" s="33"/>
      <c r="J73" s="5"/>
      <c r="K73" s="84"/>
      <c r="L73" s="84"/>
      <c r="M73" s="84"/>
      <c r="N73" s="84"/>
      <c r="O73" s="83"/>
      <c r="P73" s="83"/>
      <c r="Q73" s="83"/>
      <c r="R73" s="84"/>
      <c r="S73" s="84"/>
      <c r="T73" s="84"/>
      <c r="U73" s="84"/>
      <c r="V73" s="84"/>
      <c r="W73" s="84"/>
      <c r="X73" s="84"/>
      <c r="Y73" s="84"/>
      <c r="Z73" s="90"/>
      <c r="AA73" s="28"/>
      <c r="AB73" s="91"/>
      <c r="AC73" s="91"/>
      <c r="AD73" s="91"/>
      <c r="AE73" s="92"/>
      <c r="AF73" s="92"/>
      <c r="AG73" s="92"/>
      <c r="AJ73" s="76"/>
      <c r="AK73" s="76"/>
      <c r="AL73" s="76"/>
      <c r="AM73" s="76"/>
      <c r="AN73" s="76"/>
      <c r="BB73" s="76"/>
      <c r="BC73" s="76"/>
      <c r="BE73" s="76"/>
      <c r="BF73" s="76"/>
      <c r="BH73" s="76"/>
      <c r="BI73" s="76"/>
      <c r="BK73" s="76"/>
      <c r="BL73" s="76"/>
      <c r="BN73" s="76"/>
      <c r="BO73" s="76"/>
      <c r="BQ73" s="76"/>
      <c r="BR73" s="76"/>
      <c r="BW73" s="85"/>
      <c r="BX73" s="85"/>
      <c r="BY73" s="83"/>
      <c r="BZ73" s="83"/>
      <c r="CA73" s="83"/>
      <c r="CB73" s="83"/>
      <c r="CC73" s="83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</row>
    <row r="74" spans="1:100">
      <c r="A74" s="98">
        <v>9</v>
      </c>
      <c r="B74" s="31">
        <v>43635</v>
      </c>
      <c r="C74" s="7" t="s">
        <v>0</v>
      </c>
      <c r="D74" s="32">
        <v>1.0268480999999999E-3</v>
      </c>
      <c r="E74" s="32">
        <v>2.1806104E-4</v>
      </c>
      <c r="F74" s="32">
        <v>3.2596110000000003E-4</v>
      </c>
      <c r="G74" s="32">
        <v>3.1542555000000001E-4</v>
      </c>
      <c r="H74" s="93">
        <v>3.5644216000000001E-6</v>
      </c>
      <c r="I74" s="32">
        <v>8.4910511000000003E-5</v>
      </c>
      <c r="J74" s="5"/>
      <c r="K74" s="5"/>
      <c r="O74" s="83"/>
      <c r="P74" s="83"/>
      <c r="Q74" s="83"/>
      <c r="AG74" s="78"/>
      <c r="BZ74" s="80"/>
      <c r="CA74" s="78"/>
      <c r="CB74" s="78"/>
      <c r="CC74" s="78"/>
      <c r="CE74" s="81"/>
      <c r="CF74" s="74"/>
      <c r="CG74" s="74"/>
      <c r="CH74" s="74"/>
      <c r="CI74" s="74"/>
      <c r="CJ74" s="74"/>
      <c r="CK74" s="74"/>
      <c r="CL74" s="74"/>
      <c r="CM74" s="74"/>
      <c r="CN74" s="74"/>
    </row>
    <row r="75" spans="1:100">
      <c r="A75" s="98">
        <v>9</v>
      </c>
      <c r="B75" s="7"/>
      <c r="C75" s="98" t="s">
        <v>6</v>
      </c>
      <c r="D75" s="5"/>
      <c r="E75" s="5"/>
      <c r="F75" s="5"/>
      <c r="G75" s="5"/>
      <c r="H75" s="93">
        <v>4.0175967000000004</v>
      </c>
      <c r="I75" s="32"/>
      <c r="J75" s="5"/>
      <c r="K75" s="32"/>
      <c r="L75" s="57"/>
      <c r="M75" s="32"/>
      <c r="N75" s="32"/>
      <c r="O75" s="66">
        <v>0.86873542000000004</v>
      </c>
      <c r="P75" s="66">
        <v>0.56746198999999997</v>
      </c>
      <c r="Q75" s="66">
        <v>1.0713515</v>
      </c>
      <c r="AB75" s="9"/>
      <c r="AC75" s="9"/>
      <c r="AD75" s="9"/>
      <c r="AE75" s="9"/>
      <c r="AF75" s="9"/>
      <c r="AG75" s="9"/>
      <c r="AI75" s="27"/>
      <c r="AJ75" s="20"/>
      <c r="AK75" s="20"/>
      <c r="AL75" s="20"/>
      <c r="AM75" s="20"/>
      <c r="AN75" s="82"/>
      <c r="BB75" s="78"/>
      <c r="BE75" s="78"/>
      <c r="BH75" s="78"/>
      <c r="BK75" s="78"/>
      <c r="BN75" s="78"/>
      <c r="BQ75" s="78"/>
    </row>
    <row r="76" spans="1:100">
      <c r="A76" s="98">
        <v>9</v>
      </c>
      <c r="C76" s="7" t="s">
        <v>1</v>
      </c>
      <c r="D76" s="32">
        <v>35.949897999999997</v>
      </c>
      <c r="E76" s="32">
        <v>8.0186764999999998</v>
      </c>
      <c r="F76" s="32">
        <v>12.548628000000001</v>
      </c>
      <c r="G76" s="32">
        <v>13.31568</v>
      </c>
      <c r="H76" s="93">
        <v>1.7517425999999999E-4</v>
      </c>
      <c r="I76" s="32">
        <v>2.2383418000000002</v>
      </c>
      <c r="J76" s="32"/>
      <c r="K76" s="66">
        <v>0.34905860999999999</v>
      </c>
      <c r="L76" s="66">
        <v>0.37039512000000002</v>
      </c>
      <c r="M76" s="66">
        <v>6.2262728000000003E-2</v>
      </c>
      <c r="N76" s="66">
        <v>0.22305137999999999</v>
      </c>
      <c r="O76" s="66"/>
      <c r="P76" s="66"/>
      <c r="Q76" s="66"/>
      <c r="R76" s="76"/>
      <c r="S76" s="83">
        <f>(F76-O75*H76)/D76</f>
        <v>0.34905455976302541</v>
      </c>
      <c r="T76" s="83">
        <f>(G76-P75*H76)/D76</f>
        <v>0.37039272254029276</v>
      </c>
      <c r="U76" s="83">
        <f>(I76-Q75*H76)/D76</f>
        <v>6.2257593242511781E-2</v>
      </c>
      <c r="V76" s="84"/>
      <c r="W76" s="83">
        <f t="shared" ref="W76:W80" si="38">LN(S76)</f>
        <v>-1.0525270372990234</v>
      </c>
      <c r="X76" s="83">
        <f t="shared" ref="X76:X80" si="39">LN(T76)</f>
        <v>-0.99319142397253279</v>
      </c>
      <c r="Y76" s="83">
        <f t="shared" ref="Y76:Y80" si="40">LN(U76)</f>
        <v>-2.7764747712768649</v>
      </c>
      <c r="Z76" s="83">
        <f>LN(N76)</f>
        <v>-1.5003531304734046</v>
      </c>
      <c r="AA76" s="77"/>
      <c r="AB76" s="20">
        <f t="array" ref="AB76:AC77">LINEST(W76:W80,Z76:Z80,TRUE,TRUE)</f>
        <v>1.9749568674928151</v>
      </c>
      <c r="AC76" s="60">
        <v>1.9106018521239978</v>
      </c>
      <c r="AD76" s="20">
        <f t="array" ref="AD76:AE77">LINEST(X76:X80,Z76:Z80,TRUE,TRUE)</f>
        <v>3.9543529838530196</v>
      </c>
      <c r="AE76" s="60">
        <v>4.9397289452992839</v>
      </c>
      <c r="AF76" s="20">
        <f t="array" ref="AF76:AG77">LINEST(Y76:Y80,Z76:Z80,TRUE,TRUE)</f>
        <v>5.9140325407620384</v>
      </c>
      <c r="AG76" s="20">
        <v>6.0966624517223238</v>
      </c>
      <c r="AI76" s="41">
        <f>EXP(AC76)*$AI$4^AB76</f>
        <v>0.33319075966141531</v>
      </c>
      <c r="AJ76" s="41">
        <f>AI76*SQRT(AC77^2+(LN($AI$4))^2*AB77^2+(AB76/$AI$4)^2*$AJ$4^2-2*LN($AI$4)*AVERAGE(Z76:Z80)*AB77^2)</f>
        <v>5.1543896700178605E-4</v>
      </c>
      <c r="AK76" s="59"/>
      <c r="AL76" s="41">
        <f>EXP(AE76)*$AI$4^AD76</f>
        <v>0.33745606857981642</v>
      </c>
      <c r="AM76" s="41">
        <f>AL76*SQRT(AE77^2+(LN($AI$4))^2*AD77^2+(AD76/$AI$4)^2*$AJ$4^2-2*LN($AI$4)*AVERAGE(Z76:Z80)*AD77^2)</f>
        <v>1.0497960548374351E-3</v>
      </c>
      <c r="AN76" s="83"/>
      <c r="AO76" s="41">
        <f>EXP(AG76)*$AI$4^AF76</f>
        <v>5.4163541793801291E-2</v>
      </c>
      <c r="AP76" s="41">
        <f>AO76*SQRT(AG77^2+(LN($AI$4))^2*AF77^2+(AF76/$AI$4)^2*$AJ$4^2-2*LN($AI$4)*AVERAGE(Z76:Z80)*AF77^2)</f>
        <v>2.5195221757759245E-4</v>
      </c>
      <c r="BB76" s="69"/>
      <c r="BC76" s="69"/>
      <c r="BE76" s="69"/>
      <c r="BF76" s="69"/>
      <c r="BH76" s="69"/>
      <c r="BI76" s="69"/>
      <c r="BK76" s="69"/>
      <c r="BL76" s="69"/>
      <c r="BN76" s="69"/>
      <c r="BO76" s="69"/>
      <c r="BQ76" s="69"/>
      <c r="BR76" s="69"/>
      <c r="BY76" s="69"/>
      <c r="BZ76" s="69"/>
      <c r="CD76" s="86"/>
      <c r="CM76" s="78"/>
      <c r="CN76" s="78"/>
    </row>
    <row r="77" spans="1:100">
      <c r="A77" s="98">
        <v>9</v>
      </c>
      <c r="C77" s="7" t="s">
        <v>2</v>
      </c>
      <c r="D77" s="32">
        <v>34.518081000000002</v>
      </c>
      <c r="E77" s="32">
        <v>7.6964474000000003</v>
      </c>
      <c r="F77" s="32">
        <v>12.039982</v>
      </c>
      <c r="G77" s="32">
        <v>12.766619</v>
      </c>
      <c r="H77" s="93">
        <v>1.7510485E-4</v>
      </c>
      <c r="I77" s="32">
        <v>2.144501</v>
      </c>
      <c r="J77" s="32"/>
      <c r="K77" s="66">
        <v>0.34880143000000002</v>
      </c>
      <c r="L77" s="66">
        <v>0.36985159000000001</v>
      </c>
      <c r="M77" s="66">
        <v>6.2126487000000001E-2</v>
      </c>
      <c r="N77" s="66">
        <v>0.22296830000000001</v>
      </c>
      <c r="O77" s="66"/>
      <c r="P77" s="66"/>
      <c r="Q77" s="66"/>
      <c r="R77" s="76"/>
      <c r="S77" s="83">
        <f>(F77-O75*H77)/D77</f>
        <v>0.34879777587330513</v>
      </c>
      <c r="T77" s="83">
        <f>(G77-P75*H77)/D77</f>
        <v>0.3698502137083855</v>
      </c>
      <c r="U77" s="83">
        <f>(I77-Q75*H77)/D77</f>
        <v>6.2121454583651245E-2</v>
      </c>
      <c r="V77" s="84"/>
      <c r="W77" s="83">
        <f t="shared" si="38"/>
        <v>-1.0532629634776622</v>
      </c>
      <c r="X77" s="83">
        <f t="shared" si="39"/>
        <v>-0.99465718312394302</v>
      </c>
      <c r="Y77" s="83">
        <f t="shared" si="40"/>
        <v>-2.7786638652698823</v>
      </c>
      <c r="Z77" s="83">
        <f t="shared" ref="Z77:Z80" si="41">LN(N77)</f>
        <v>-1.5007256700930054</v>
      </c>
      <c r="AA77" s="77"/>
      <c r="AB77" s="20">
        <v>5.9418076032234047E-3</v>
      </c>
      <c r="AC77" s="60">
        <v>8.9199872538877553E-3</v>
      </c>
      <c r="AD77" s="20">
        <v>1.7438162240311077E-2</v>
      </c>
      <c r="AE77" s="60">
        <v>2.6178596700172075E-2</v>
      </c>
      <c r="AF77" s="20">
        <v>2.5763221678703187E-2</v>
      </c>
      <c r="AG77" s="20">
        <v>3.8676380041058139E-2</v>
      </c>
      <c r="AI77" s="27"/>
      <c r="AJ77" s="82"/>
      <c r="AK77" s="82"/>
      <c r="AL77" s="82"/>
      <c r="AM77" s="82"/>
      <c r="AN77" s="82"/>
      <c r="BB77" s="76"/>
      <c r="BC77" s="76"/>
      <c r="BE77" s="76"/>
      <c r="BF77" s="76"/>
      <c r="BH77" s="76"/>
      <c r="BI77" s="76"/>
      <c r="BK77" s="76"/>
      <c r="BL77" s="76"/>
      <c r="BN77" s="76"/>
      <c r="BO77" s="76"/>
      <c r="BQ77" s="76"/>
      <c r="BR77" s="76"/>
      <c r="BW77" s="85"/>
      <c r="BX77" s="85"/>
      <c r="BY77" s="83"/>
      <c r="BZ77" s="83"/>
      <c r="CA77" s="83"/>
      <c r="CB77" s="83"/>
      <c r="CC77" s="83"/>
    </row>
    <row r="78" spans="1:100">
      <c r="A78" s="98">
        <v>9</v>
      </c>
      <c r="C78" s="7" t="s">
        <v>3</v>
      </c>
      <c r="D78" s="32">
        <v>32.587349000000003</v>
      </c>
      <c r="E78" s="32">
        <v>7.2625517999999998</v>
      </c>
      <c r="F78" s="32">
        <v>11.355834</v>
      </c>
      <c r="G78" s="32">
        <v>12.029617999999999</v>
      </c>
      <c r="H78" s="93">
        <v>1.5813416E-4</v>
      </c>
      <c r="I78" s="32">
        <v>2.0188239000000001</v>
      </c>
      <c r="J78" s="32"/>
      <c r="K78" s="66">
        <v>0.34847321999999997</v>
      </c>
      <c r="L78" s="66">
        <v>0.36914883999999998</v>
      </c>
      <c r="M78" s="66">
        <v>6.1950895999999998E-2</v>
      </c>
      <c r="N78" s="66">
        <v>0.22286396</v>
      </c>
      <c r="O78" s="66"/>
      <c r="P78" s="66"/>
      <c r="Q78" s="66"/>
      <c r="R78" s="76"/>
      <c r="S78" s="83">
        <f>(F78-O75*H78)/D78</f>
        <v>0.34846948192238941</v>
      </c>
      <c r="T78" s="83">
        <f>(G78-P75*H78)/D78</f>
        <v>0.36914718852628597</v>
      </c>
      <c r="U78" s="83">
        <f>(I78-Q75*H78)/D78</f>
        <v>6.194595585944971E-2</v>
      </c>
      <c r="V78" s="84"/>
      <c r="W78" s="83">
        <f t="shared" si="38"/>
        <v>-1.054204622422648</v>
      </c>
      <c r="X78" s="83">
        <f t="shared" si="39"/>
        <v>-0.99655982957995659</v>
      </c>
      <c r="Y78" s="83">
        <f t="shared" si="40"/>
        <v>-2.7814929537569975</v>
      </c>
      <c r="Z78" s="83">
        <f t="shared" si="41"/>
        <v>-1.5011937385181346</v>
      </c>
      <c r="AA78" s="28"/>
      <c r="AB78" s="47">
        <f t="shared" ref="AB78:AG78" si="42">ABS(AB77/AB76)</f>
        <v>3.0085758838705478E-3</v>
      </c>
      <c r="AC78" s="47">
        <f t="shared" si="42"/>
        <v>4.6686792666779274E-3</v>
      </c>
      <c r="AD78" s="47">
        <f t="shared" si="42"/>
        <v>4.4098648531168258E-3</v>
      </c>
      <c r="AE78" s="47">
        <f t="shared" si="42"/>
        <v>5.2996018587384234E-3</v>
      </c>
      <c r="AF78" s="47">
        <f t="shared" si="42"/>
        <v>4.3562867639181995E-3</v>
      </c>
      <c r="AG78" s="47">
        <f t="shared" si="42"/>
        <v>6.3438611449010036E-3</v>
      </c>
      <c r="AI78" s="27"/>
      <c r="AJ78" s="82"/>
      <c r="AK78" s="82"/>
      <c r="AL78" s="82"/>
      <c r="AM78" s="82"/>
      <c r="AN78" s="82"/>
      <c r="BB78" s="76"/>
      <c r="BC78" s="76"/>
      <c r="BE78" s="76"/>
      <c r="BF78" s="76"/>
      <c r="BH78" s="76"/>
      <c r="BI78" s="76"/>
      <c r="BK78" s="76"/>
      <c r="BL78" s="76"/>
      <c r="BN78" s="76"/>
      <c r="BO78" s="76"/>
      <c r="BQ78" s="76"/>
      <c r="BR78" s="76"/>
      <c r="BW78" s="85"/>
      <c r="BX78" s="85"/>
      <c r="BY78" s="83"/>
      <c r="BZ78" s="83"/>
      <c r="CA78" s="83"/>
      <c r="CB78" s="83"/>
      <c r="CC78" s="83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</row>
    <row r="79" spans="1:100">
      <c r="A79" s="98">
        <v>9</v>
      </c>
      <c r="C79" s="7" t="s">
        <v>4</v>
      </c>
      <c r="D79" s="32">
        <v>30.752866999999998</v>
      </c>
      <c r="E79" s="32">
        <v>6.8508974</v>
      </c>
      <c r="F79" s="32">
        <v>10.708045</v>
      </c>
      <c r="G79" s="32">
        <v>11.334626</v>
      </c>
      <c r="H79" s="99">
        <v>1.4782875999999999E-4</v>
      </c>
      <c r="I79" s="32">
        <v>1.9007232999999999</v>
      </c>
      <c r="J79" s="32"/>
      <c r="K79" s="66">
        <v>0.34819613999999999</v>
      </c>
      <c r="L79" s="66">
        <v>0.36857030000000002</v>
      </c>
      <c r="M79" s="66">
        <v>6.1806107999999998E-2</v>
      </c>
      <c r="N79" s="66">
        <v>0.22277243999999999</v>
      </c>
      <c r="O79" s="66"/>
      <c r="P79" s="66"/>
      <c r="Q79" s="66"/>
      <c r="R79" s="76"/>
      <c r="S79" s="83">
        <f>(F79-O75*H79)/D79</f>
        <v>0.34819246530478259</v>
      </c>
      <c r="T79" s="83">
        <f>(G79-P75*H79)/D79</f>
        <v>0.36856863175708693</v>
      </c>
      <c r="U79" s="83">
        <f>(I79-Q75*H79)/D79</f>
        <v>6.1801227294880537E-2</v>
      </c>
      <c r="V79" s="84"/>
      <c r="W79" s="83">
        <f t="shared" si="38"/>
        <v>-1.0549998908690139</v>
      </c>
      <c r="X79" s="83">
        <f t="shared" si="39"/>
        <v>-0.99812833840654391</v>
      </c>
      <c r="Y79" s="83">
        <f t="shared" si="40"/>
        <v>-2.7838320555752203</v>
      </c>
      <c r="Z79" s="83">
        <f t="shared" si="41"/>
        <v>-1.5016044769644854</v>
      </c>
      <c r="AA79" s="60"/>
      <c r="AB79" s="88"/>
      <c r="AD79" s="88"/>
      <c r="AF79" s="88"/>
      <c r="AI79" s="27"/>
      <c r="AJ79" s="82"/>
      <c r="AK79" s="82"/>
      <c r="AL79" s="82"/>
      <c r="AM79" s="82"/>
      <c r="AN79" s="82"/>
      <c r="BB79" s="76"/>
      <c r="BC79" s="76"/>
      <c r="BE79" s="76"/>
      <c r="BF79" s="76"/>
      <c r="BH79" s="76"/>
      <c r="BI79" s="76"/>
      <c r="BK79" s="76"/>
      <c r="BL79" s="76"/>
      <c r="BN79" s="76"/>
      <c r="BO79" s="76"/>
      <c r="BQ79" s="76"/>
      <c r="BR79" s="76"/>
      <c r="BW79" s="85"/>
      <c r="BX79" s="85"/>
      <c r="BY79" s="83"/>
      <c r="BZ79" s="83"/>
      <c r="CA79" s="83"/>
      <c r="CB79" s="83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</row>
    <row r="80" spans="1:100">
      <c r="A80" s="98">
        <v>9</v>
      </c>
      <c r="C80" s="7" t="s">
        <v>5</v>
      </c>
      <c r="D80" s="32">
        <v>26.731788999999999</v>
      </c>
      <c r="E80" s="32">
        <v>5.9513029</v>
      </c>
      <c r="F80" s="32">
        <v>9.2961711000000005</v>
      </c>
      <c r="G80" s="32">
        <v>9.8275255999999995</v>
      </c>
      <c r="H80" s="93">
        <v>1.3147165000000001E-4</v>
      </c>
      <c r="I80" s="32">
        <v>1.6458649000000001</v>
      </c>
      <c r="J80" s="32"/>
      <c r="K80" s="66">
        <v>0.34775632000000001</v>
      </c>
      <c r="L80" s="66">
        <v>0.36763266</v>
      </c>
      <c r="M80" s="66">
        <v>6.1569198999999998E-2</v>
      </c>
      <c r="N80" s="66">
        <v>0.22262983</v>
      </c>
      <c r="O80" s="66"/>
      <c r="P80" s="66"/>
      <c r="Q80" s="66"/>
      <c r="R80" s="76"/>
      <c r="S80" s="83">
        <f>(F80-O75*H80)/D80</f>
        <v>0.347752890235701</v>
      </c>
      <c r="T80" s="83">
        <f>(G80-P75*H80)/D80</f>
        <v>0.36763162371346947</v>
      </c>
      <c r="U80" s="83">
        <f>(I80-Q75*H80)/D80</f>
        <v>6.1564306363878794E-2</v>
      </c>
      <c r="V80" s="84"/>
      <c r="W80" s="83">
        <f t="shared" si="38"/>
        <v>-1.0562631369673976</v>
      </c>
      <c r="X80" s="83">
        <f t="shared" si="39"/>
        <v>-1.0006738646886009</v>
      </c>
      <c r="Y80" s="83">
        <f t="shared" si="40"/>
        <v>-2.7876730185289653</v>
      </c>
      <c r="Z80" s="83">
        <f t="shared" si="41"/>
        <v>-1.502244841931073</v>
      </c>
      <c r="AB80" s="28"/>
      <c r="AD80" s="28"/>
      <c r="AF80" s="28"/>
      <c r="AJ80" s="82"/>
      <c r="AK80" s="82"/>
      <c r="AL80" s="82"/>
      <c r="AM80" s="82"/>
      <c r="AN80" s="82"/>
      <c r="BB80" s="76"/>
      <c r="BC80" s="76"/>
      <c r="BE80" s="76"/>
      <c r="BF80" s="76"/>
      <c r="BH80" s="76"/>
      <c r="BI80" s="76"/>
      <c r="BK80" s="76"/>
      <c r="BL80" s="76"/>
      <c r="BN80" s="76"/>
      <c r="BO80" s="76"/>
      <c r="BQ80" s="76"/>
      <c r="BR80" s="76"/>
      <c r="BW80" s="85"/>
      <c r="BX80" s="85"/>
      <c r="BY80" s="83"/>
      <c r="BZ80" s="83"/>
      <c r="CA80" s="83"/>
      <c r="CB80" s="83"/>
      <c r="CC80" s="83"/>
    </row>
    <row r="81" spans="1:100">
      <c r="A81" s="7"/>
      <c r="B81" s="7"/>
      <c r="C81" s="7"/>
      <c r="D81" s="89"/>
      <c r="E81" s="89"/>
      <c r="F81" s="33"/>
      <c r="G81" s="33"/>
      <c r="H81" s="99"/>
      <c r="I81" s="33"/>
      <c r="J81" s="5"/>
      <c r="K81" s="84"/>
      <c r="L81" s="84"/>
      <c r="M81" s="84"/>
      <c r="N81" s="84"/>
      <c r="O81" s="83"/>
      <c r="P81" s="83"/>
      <c r="Q81" s="83"/>
      <c r="R81" s="84"/>
      <c r="S81" s="84"/>
      <c r="T81" s="84"/>
      <c r="U81" s="84"/>
      <c r="V81" s="84"/>
      <c r="W81" s="84"/>
      <c r="X81" s="84"/>
      <c r="Y81" s="84"/>
      <c r="Z81" s="90"/>
      <c r="AA81" s="28"/>
      <c r="AB81" s="91"/>
      <c r="AC81" s="91"/>
      <c r="AD81" s="91"/>
      <c r="AE81" s="92"/>
      <c r="AF81" s="92"/>
      <c r="AG81" s="92"/>
      <c r="AJ81" s="76"/>
      <c r="AK81" s="76"/>
      <c r="AL81" s="76"/>
      <c r="AM81" s="76"/>
      <c r="AN81" s="76"/>
      <c r="BB81" s="76"/>
      <c r="BC81" s="76"/>
      <c r="BE81" s="76"/>
      <c r="BF81" s="76"/>
      <c r="BH81" s="76"/>
      <c r="BI81" s="76"/>
      <c r="BK81" s="76"/>
      <c r="BL81" s="76"/>
      <c r="BN81" s="76"/>
      <c r="BO81" s="76"/>
      <c r="BQ81" s="76"/>
      <c r="BR81" s="76"/>
      <c r="BW81" s="85"/>
      <c r="BX81" s="85"/>
      <c r="BY81" s="83"/>
      <c r="BZ81" s="83"/>
      <c r="CA81" s="83"/>
      <c r="CB81" s="83"/>
      <c r="CC81" s="83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</row>
    <row r="82" spans="1:100">
      <c r="A82" s="98">
        <v>10</v>
      </c>
      <c r="B82" s="31">
        <v>43635</v>
      </c>
      <c r="C82" s="7" t="s">
        <v>0</v>
      </c>
      <c r="D82" s="32">
        <v>1.0268480999999999E-3</v>
      </c>
      <c r="E82" s="32">
        <v>2.1806104E-4</v>
      </c>
      <c r="F82" s="32">
        <v>3.2596110000000003E-4</v>
      </c>
      <c r="G82" s="32">
        <v>3.1542555000000001E-4</v>
      </c>
      <c r="H82" s="93">
        <v>3.5644216000000001E-6</v>
      </c>
      <c r="I82" s="32">
        <v>8.4910511000000003E-5</v>
      </c>
      <c r="J82" s="5"/>
      <c r="K82" s="5"/>
      <c r="O82" s="83"/>
      <c r="P82" s="83"/>
      <c r="Q82" s="83"/>
      <c r="AG82" s="78"/>
      <c r="BZ82" s="80"/>
      <c r="CA82" s="78"/>
      <c r="CB82" s="78"/>
      <c r="CC82" s="78"/>
      <c r="CE82" s="81"/>
      <c r="CF82" s="74"/>
      <c r="CG82" s="74"/>
      <c r="CH82" s="74"/>
      <c r="CI82" s="74"/>
      <c r="CJ82" s="74"/>
      <c r="CK82" s="74"/>
      <c r="CL82" s="74"/>
      <c r="CM82" s="74"/>
      <c r="CN82" s="74"/>
    </row>
    <row r="83" spans="1:100">
      <c r="A83" s="98">
        <v>10</v>
      </c>
      <c r="B83" s="7"/>
      <c r="C83" s="98" t="s">
        <v>6</v>
      </c>
      <c r="D83" s="5"/>
      <c r="E83" s="5"/>
      <c r="F83" s="5"/>
      <c r="G83" s="5"/>
      <c r="H83" s="93">
        <v>4.0175967000000004</v>
      </c>
      <c r="I83" s="32"/>
      <c r="J83" s="5"/>
      <c r="K83" s="32"/>
      <c r="L83" s="57"/>
      <c r="M83" s="32"/>
      <c r="N83" s="32"/>
      <c r="O83" s="66">
        <v>0.86873542000000004</v>
      </c>
      <c r="P83" s="66">
        <v>0.56746198999999997</v>
      </c>
      <c r="Q83" s="66">
        <v>1.0713515</v>
      </c>
      <c r="AB83" s="9"/>
      <c r="AC83" s="9"/>
      <c r="AD83" s="9"/>
      <c r="AE83" s="9"/>
      <c r="AF83" s="9"/>
      <c r="AG83" s="9"/>
      <c r="AI83" s="27"/>
      <c r="AJ83" s="20"/>
      <c r="AK83" s="20"/>
      <c r="AL83" s="20"/>
      <c r="AM83" s="20"/>
      <c r="AN83" s="82"/>
      <c r="BB83" s="78"/>
      <c r="BE83" s="78"/>
      <c r="BH83" s="78"/>
      <c r="BK83" s="78"/>
      <c r="BN83" s="78"/>
      <c r="BQ83" s="78"/>
    </row>
    <row r="84" spans="1:100">
      <c r="A84" s="98">
        <v>10</v>
      </c>
      <c r="C84" s="7" t="s">
        <v>1</v>
      </c>
      <c r="D84" s="32">
        <v>37.182217999999999</v>
      </c>
      <c r="E84" s="32">
        <v>8.2932813000000003</v>
      </c>
      <c r="F84" s="32">
        <v>12.977899000000001</v>
      </c>
      <c r="G84" s="32">
        <v>13.770103000000001</v>
      </c>
      <c r="H84" s="93">
        <v>1.7713502000000001E-4</v>
      </c>
      <c r="I84" s="32">
        <v>2.3145726</v>
      </c>
      <c r="J84" s="32"/>
      <c r="K84" s="66">
        <v>0.34903482000000002</v>
      </c>
      <c r="L84" s="66">
        <v>0.37034051000000001</v>
      </c>
      <c r="M84" s="66">
        <v>6.2249329999999999E-2</v>
      </c>
      <c r="N84" s="66">
        <v>0.2230442</v>
      </c>
      <c r="O84" s="66"/>
      <c r="P84" s="66"/>
      <c r="Q84" s="66"/>
      <c r="R84" s="76"/>
      <c r="S84" s="83">
        <f>(F84-O83*H84)/D84</f>
        <v>0.34903095658612954</v>
      </c>
      <c r="T84" s="83">
        <f>(G84-P83*H84)/D84</f>
        <v>0.37033838278848918</v>
      </c>
      <c r="U84" s="83">
        <f>(I84-Q83*H84)/D84</f>
        <v>6.2244345566760451E-2</v>
      </c>
      <c r="V84" s="84"/>
      <c r="W84" s="83">
        <f t="shared" ref="W84:W88" si="43">LN(S84)</f>
        <v>-1.0525946598935396</v>
      </c>
      <c r="X84" s="83">
        <f t="shared" ref="X84:X88" si="44">LN(T84)</f>
        <v>-0.99333814321116098</v>
      </c>
      <c r="Y84" s="83">
        <f t="shared" ref="Y84:Y88" si="45">LN(U84)</f>
        <v>-2.7766875820319106</v>
      </c>
      <c r="Z84" s="83">
        <f>LN(N84)</f>
        <v>-1.5003853208842606</v>
      </c>
      <c r="AA84" s="77"/>
      <c r="AB84" s="20">
        <f t="array" ref="AB84:AC85">LINEST(W84:W88,Z84:Z88,TRUE,TRUE)</f>
        <v>1.9807980640767895</v>
      </c>
      <c r="AC84" s="60">
        <v>1.9193636576430222</v>
      </c>
      <c r="AD84" s="20">
        <f t="array" ref="AD84:AE85">LINEST(X84:X88,Z84:Z88,TRUE,TRUE)</f>
        <v>3.9591092995339832</v>
      </c>
      <c r="AE84" s="60">
        <v>4.9468563272154435</v>
      </c>
      <c r="AF84" s="20">
        <f t="array" ref="AF84:AG85">LINEST(Y84:Y88,Z84:Z88,TRUE,TRUE)</f>
        <v>5.9165045537170169</v>
      </c>
      <c r="AG84" s="20">
        <v>6.1003546046911232</v>
      </c>
      <c r="AI84" s="41">
        <f>EXP(AC84)*$AI$4^AB84</f>
        <v>0.33314424638477225</v>
      </c>
      <c r="AJ84" s="41">
        <f>AI84*SQRT(AC85^2+(LN($AI$4))^2*AB85^2+(AB84/$AI$4)^2*$AJ$4^2-2*LN($AI$4)*AVERAGE(Z84:Z88)*AB85^2)</f>
        <v>5.15865324572888E-4</v>
      </c>
      <c r="AK84" s="59"/>
      <c r="AL84" s="41">
        <f>EXP(AE84)*$AI$4^AD84</f>
        <v>0.33741531308626427</v>
      </c>
      <c r="AM84" s="41">
        <f>AL84*SQRT(AE85^2+(LN($AI$4))^2*AD85^2+(AD84/$AI$4)^2*$AJ$4^2-2*LN($AI$4)*AVERAGE(Z84:Z88)*AD85^2)</f>
        <v>1.0461218930708348E-3</v>
      </c>
      <c r="AN84" s="83"/>
      <c r="AO84" s="41">
        <f>EXP(AG84)*$AI$4^AF84</f>
        <v>5.4159482168548455E-2</v>
      </c>
      <c r="AP84" s="41">
        <f>AO84*SQRT(AG85^2+(LN($AI$4))^2*AF85^2+(AF84/$AI$4)^2*$AJ$4^2-2*LN($AI$4)*AVERAGE(Z84:Z88)*AF85^2)</f>
        <v>2.5081806587039191E-4</v>
      </c>
      <c r="BB84" s="69"/>
      <c r="BC84" s="69"/>
      <c r="BE84" s="69"/>
      <c r="BF84" s="69"/>
      <c r="BH84" s="69"/>
      <c r="BI84" s="69"/>
      <c r="BK84" s="69"/>
      <c r="BL84" s="69"/>
      <c r="BN84" s="69"/>
      <c r="BO84" s="69"/>
      <c r="BQ84" s="69"/>
      <c r="BR84" s="69"/>
      <c r="BY84" s="69"/>
      <c r="BZ84" s="69"/>
      <c r="CD84" s="86"/>
      <c r="CM84" s="78"/>
      <c r="CN84" s="78"/>
    </row>
    <row r="85" spans="1:100">
      <c r="A85" s="98">
        <v>10</v>
      </c>
      <c r="C85" s="7" t="s">
        <v>2</v>
      </c>
      <c r="D85" s="32">
        <v>35.783408000000001</v>
      </c>
      <c r="E85" s="32">
        <v>7.9785146999999998</v>
      </c>
      <c r="F85" s="32">
        <v>12.481107</v>
      </c>
      <c r="G85" s="32">
        <v>13.234202</v>
      </c>
      <c r="H85" s="93">
        <v>1.7783134000000001E-4</v>
      </c>
      <c r="I85" s="32">
        <v>2.2230083</v>
      </c>
      <c r="J85" s="32"/>
      <c r="K85" s="66">
        <v>0.34879550999999998</v>
      </c>
      <c r="L85" s="66">
        <v>0.36984098999999998</v>
      </c>
      <c r="M85" s="66">
        <v>6.2123735999999999E-2</v>
      </c>
      <c r="N85" s="66">
        <v>0.22296676000000001</v>
      </c>
      <c r="O85" s="66"/>
      <c r="P85" s="66"/>
      <c r="Q85" s="66"/>
      <c r="R85" s="76"/>
      <c r="S85" s="83">
        <f>(F85-O83*H85)/D85</f>
        <v>0.34879161067096109</v>
      </c>
      <c r="T85" s="83">
        <f>(G85-P83*H85)/D85</f>
        <v>0.36983903510459143</v>
      </c>
      <c r="U85" s="83">
        <f>(I85-Q83*H85)/D85</f>
        <v>6.2118671875164705E-2</v>
      </c>
      <c r="V85" s="84"/>
      <c r="W85" s="83">
        <f t="shared" si="43"/>
        <v>-1.0532806392120215</v>
      </c>
      <c r="X85" s="83">
        <f t="shared" si="44"/>
        <v>-0.9946874082591951</v>
      </c>
      <c r="Y85" s="83">
        <f t="shared" si="45"/>
        <v>-2.7787086609178959</v>
      </c>
      <c r="Z85" s="83">
        <f t="shared" ref="Z85:Z88" si="46">LN(N85)</f>
        <v>-1.5007325769282742</v>
      </c>
      <c r="AA85" s="77"/>
      <c r="AB85" s="20">
        <v>4.1226261207889421E-3</v>
      </c>
      <c r="AC85" s="60">
        <v>6.1890667428844909E-3</v>
      </c>
      <c r="AD85" s="20">
        <v>1.1529409410644823E-2</v>
      </c>
      <c r="AE85" s="60">
        <v>1.7308453946065325E-2</v>
      </c>
      <c r="AF85" s="20">
        <v>1.6069431144706946E-2</v>
      </c>
      <c r="AG85" s="20">
        <v>2.4124133249256538E-2</v>
      </c>
      <c r="AI85" s="62"/>
      <c r="AJ85" s="82"/>
      <c r="AK85" s="82"/>
      <c r="AL85" s="82"/>
      <c r="AM85" s="82"/>
      <c r="AN85" s="82"/>
      <c r="BB85" s="76"/>
      <c r="BC85" s="76"/>
      <c r="BE85" s="76"/>
      <c r="BF85" s="76"/>
      <c r="BH85" s="76"/>
      <c r="BI85" s="76"/>
      <c r="BK85" s="76"/>
      <c r="BL85" s="76"/>
      <c r="BN85" s="76"/>
      <c r="BO85" s="76"/>
      <c r="BQ85" s="76"/>
      <c r="BR85" s="76"/>
      <c r="BW85" s="85"/>
      <c r="BX85" s="85"/>
      <c r="BY85" s="83"/>
      <c r="BZ85" s="83"/>
      <c r="CA85" s="83"/>
      <c r="CB85" s="83"/>
      <c r="CC85" s="83"/>
    </row>
    <row r="86" spans="1:100">
      <c r="A86" s="98">
        <v>10</v>
      </c>
      <c r="C86" s="7" t="s">
        <v>3</v>
      </c>
      <c r="D86" s="32">
        <v>33.945813999999999</v>
      </c>
      <c r="E86" s="32">
        <v>7.5654178999999999</v>
      </c>
      <c r="F86" s="32">
        <v>11.829597</v>
      </c>
      <c r="G86" s="32">
        <v>12.532021</v>
      </c>
      <c r="H86" s="93">
        <v>1.6919670000000001E-4</v>
      </c>
      <c r="I86" s="32">
        <v>2.1031957000000001</v>
      </c>
      <c r="J86" s="32"/>
      <c r="K86" s="66">
        <v>0.34848456</v>
      </c>
      <c r="L86" s="66">
        <v>0.36917688999999998</v>
      </c>
      <c r="M86" s="66">
        <v>6.1957350000000001E-2</v>
      </c>
      <c r="N86" s="66">
        <v>0.22286743000000001</v>
      </c>
      <c r="O86" s="66"/>
      <c r="P86" s="66"/>
      <c r="Q86" s="66"/>
      <c r="R86" s="76"/>
      <c r="S86" s="83">
        <f>(F86-O83*H86)/D86</f>
        <v>0.348480375601945</v>
      </c>
      <c r="T86" s="83">
        <f>(G86-P83*H86)/D86</f>
        <v>0.36917438442642492</v>
      </c>
      <c r="U86" s="83">
        <f>(I86-Q83*H86)/D86</f>
        <v>6.1952099038239596E-2</v>
      </c>
      <c r="V86" s="84"/>
      <c r="W86" s="83">
        <f t="shared" si="43"/>
        <v>-1.0541733614088493</v>
      </c>
      <c r="X86" s="83">
        <f t="shared" si="44"/>
        <v>-0.9964861600539735</v>
      </c>
      <c r="Y86" s="83">
        <f t="shared" si="45"/>
        <v>-2.7813937887006936</v>
      </c>
      <c r="Z86" s="83">
        <f t="shared" si="46"/>
        <v>-1.5011781686028092</v>
      </c>
      <c r="AA86" s="28"/>
      <c r="AB86" s="47">
        <f t="shared" ref="AB86:AG86" si="47">ABS(AB85/AB84)</f>
        <v>2.0812955119230772E-3</v>
      </c>
      <c r="AC86" s="47">
        <f t="shared" si="47"/>
        <v>3.2245409660849066E-3</v>
      </c>
      <c r="AD86" s="47">
        <f t="shared" si="47"/>
        <v>2.9121220300742695E-3</v>
      </c>
      <c r="AE86" s="47">
        <f t="shared" si="47"/>
        <v>3.4988794501351833E-3</v>
      </c>
      <c r="AF86" s="47">
        <f t="shared" si="47"/>
        <v>2.7160346111136514E-3</v>
      </c>
      <c r="AG86" s="47">
        <f t="shared" si="47"/>
        <v>3.9545460571595746E-3</v>
      </c>
      <c r="AI86" s="27"/>
      <c r="AJ86" s="82"/>
      <c r="AK86" s="82"/>
      <c r="AL86" s="82"/>
      <c r="AM86" s="82"/>
      <c r="AN86" s="82"/>
      <c r="BB86" s="76"/>
      <c r="BC86" s="76"/>
      <c r="BE86" s="76"/>
      <c r="BF86" s="76"/>
      <c r="BH86" s="76"/>
      <c r="BI86" s="76"/>
      <c r="BK86" s="76"/>
      <c r="BL86" s="76"/>
      <c r="BN86" s="76"/>
      <c r="BO86" s="76"/>
      <c r="BQ86" s="76"/>
      <c r="BR86" s="76"/>
      <c r="BW86" s="85"/>
      <c r="BX86" s="85"/>
      <c r="BY86" s="83"/>
      <c r="BZ86" s="83"/>
      <c r="CA86" s="83"/>
      <c r="CB86" s="83"/>
      <c r="CC86" s="83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</row>
    <row r="87" spans="1:100">
      <c r="A87" s="98">
        <v>10</v>
      </c>
      <c r="C87" s="7" t="s">
        <v>4</v>
      </c>
      <c r="D87" s="32">
        <v>31.734933999999999</v>
      </c>
      <c r="E87" s="32">
        <v>7.0692630000000003</v>
      </c>
      <c r="F87" s="32">
        <v>11.048489999999999</v>
      </c>
      <c r="G87" s="32">
        <v>11.693287</v>
      </c>
      <c r="H87" s="93">
        <v>1.5176870000000001E-4</v>
      </c>
      <c r="I87" s="32">
        <v>1.9605652</v>
      </c>
      <c r="J87" s="32"/>
      <c r="K87" s="66">
        <v>0.34814715000000002</v>
      </c>
      <c r="L87" s="66">
        <v>0.36846322999999997</v>
      </c>
      <c r="M87" s="66">
        <v>6.1778345999999998E-2</v>
      </c>
      <c r="N87" s="66">
        <v>0.22275898999999999</v>
      </c>
      <c r="O87" s="66"/>
      <c r="P87" s="66"/>
      <c r="Q87" s="66"/>
      <c r="R87" s="76"/>
      <c r="S87" s="83">
        <f>(F87-O83*H87)/D87</f>
        <v>0.34814498600043292</v>
      </c>
      <c r="T87" s="83">
        <f>(G87-P83*H87)/D87</f>
        <v>0.36846463512517397</v>
      </c>
      <c r="U87" s="83">
        <f>(I87-Q83*H87)/D87</f>
        <v>6.1774276964798543E-2</v>
      </c>
      <c r="V87" s="84"/>
      <c r="W87" s="83">
        <f t="shared" si="43"/>
        <v>-1.0551362595343334</v>
      </c>
      <c r="X87" s="83">
        <f t="shared" si="44"/>
        <v>-0.99841054176771116</v>
      </c>
      <c r="Y87" s="83">
        <f t="shared" si="45"/>
        <v>-2.7842682315094511</v>
      </c>
      <c r="Z87" s="83">
        <f t="shared" si="46"/>
        <v>-1.5016648542986011</v>
      </c>
      <c r="AA87" s="60"/>
      <c r="AB87" s="88"/>
      <c r="AD87" s="88"/>
      <c r="AF87" s="88"/>
      <c r="AI87" s="27"/>
      <c r="AJ87" s="82"/>
      <c r="AK87" s="82"/>
      <c r="AL87" s="82"/>
      <c r="AM87" s="82"/>
      <c r="AN87" s="82"/>
      <c r="BB87" s="76"/>
      <c r="BC87" s="76"/>
      <c r="BE87" s="76"/>
      <c r="BF87" s="76"/>
      <c r="BH87" s="76"/>
      <c r="BI87" s="76"/>
      <c r="BK87" s="76"/>
      <c r="BL87" s="76"/>
      <c r="BN87" s="76"/>
      <c r="BO87" s="76"/>
      <c r="BQ87" s="76"/>
      <c r="BR87" s="76"/>
      <c r="BW87" s="85"/>
      <c r="BX87" s="85"/>
      <c r="BY87" s="83"/>
      <c r="BZ87" s="83"/>
      <c r="CA87" s="83"/>
      <c r="CB87" s="83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</row>
    <row r="88" spans="1:100">
      <c r="A88" s="98">
        <v>10</v>
      </c>
      <c r="C88" s="7" t="s">
        <v>5</v>
      </c>
      <c r="D88" s="32">
        <v>28.315892999999999</v>
      </c>
      <c r="E88" s="32">
        <v>6.3038935</v>
      </c>
      <c r="F88" s="32">
        <v>9.8466982000000005</v>
      </c>
      <c r="G88" s="32">
        <v>10.409269999999999</v>
      </c>
      <c r="H88" s="93">
        <v>1.3564351000000001E-4</v>
      </c>
      <c r="I88" s="32">
        <v>1.7432732</v>
      </c>
      <c r="J88" s="32"/>
      <c r="K88" s="66">
        <v>0.34774358</v>
      </c>
      <c r="L88" s="66">
        <v>0.36761026000000002</v>
      </c>
      <c r="M88" s="66">
        <v>6.1564665999999997E-2</v>
      </c>
      <c r="N88" s="66">
        <v>0.22262709</v>
      </c>
      <c r="O88" s="66"/>
      <c r="P88" s="66"/>
      <c r="Q88" s="66"/>
      <c r="R88" s="76"/>
      <c r="S88" s="83">
        <f>(F88-O83*H88)/D88</f>
        <v>0.34774041424998925</v>
      </c>
      <c r="T88" s="83">
        <f>(G88-P83*H88)/D88</f>
        <v>0.3676095621446191</v>
      </c>
      <c r="U88" s="83">
        <f>(I88-Q83*H88)/D88</f>
        <v>6.156005315184996E-2</v>
      </c>
      <c r="V88" s="84"/>
      <c r="W88" s="83">
        <f t="shared" si="43"/>
        <v>-1.0562990136196462</v>
      </c>
      <c r="X88" s="83">
        <f t="shared" si="44"/>
        <v>-1.0007338764759743</v>
      </c>
      <c r="Y88" s="83">
        <f t="shared" si="45"/>
        <v>-2.7877421065964647</v>
      </c>
      <c r="Z88" s="83">
        <f t="shared" si="46"/>
        <v>-1.5022571494320998</v>
      </c>
      <c r="AB88" s="28"/>
      <c r="AD88" s="28"/>
      <c r="AF88" s="28"/>
      <c r="AJ88" s="82"/>
      <c r="AK88" s="82"/>
      <c r="AL88" s="82"/>
      <c r="AM88" s="82"/>
      <c r="AN88" s="82"/>
      <c r="BB88" s="76"/>
      <c r="BC88" s="76"/>
      <c r="BE88" s="76"/>
      <c r="BF88" s="76"/>
      <c r="BH88" s="76"/>
      <c r="BI88" s="76"/>
      <c r="BK88" s="76"/>
      <c r="BL88" s="76"/>
      <c r="BN88" s="76"/>
      <c r="BO88" s="76"/>
      <c r="BQ88" s="76"/>
      <c r="BR88" s="76"/>
      <c r="BW88" s="85"/>
      <c r="BX88" s="85"/>
      <c r="BY88" s="83"/>
      <c r="BZ88" s="83"/>
      <c r="CA88" s="83"/>
      <c r="CB88" s="83"/>
      <c r="CC88" s="83"/>
    </row>
    <row r="89" spans="1:100">
      <c r="A89" s="7"/>
      <c r="B89" s="7"/>
      <c r="C89" s="7"/>
      <c r="D89" s="89"/>
      <c r="E89" s="89"/>
      <c r="F89" s="33"/>
      <c r="G89" s="33"/>
      <c r="H89" s="99"/>
      <c r="I89" s="33"/>
      <c r="J89" s="5"/>
      <c r="K89" s="84"/>
      <c r="L89" s="84"/>
      <c r="M89" s="84"/>
      <c r="N89" s="84"/>
      <c r="O89" s="83"/>
      <c r="P89" s="83"/>
      <c r="Q89" s="83"/>
      <c r="R89" s="84"/>
      <c r="S89" s="84"/>
      <c r="T89" s="84"/>
      <c r="U89" s="84"/>
      <c r="V89" s="84"/>
      <c r="W89" s="84"/>
      <c r="X89" s="84"/>
      <c r="Y89" s="84"/>
      <c r="Z89" s="90"/>
      <c r="AA89" s="28"/>
      <c r="AB89" s="91"/>
      <c r="AC89" s="91"/>
      <c r="AD89" s="91"/>
      <c r="AE89" s="92"/>
      <c r="AF89" s="92"/>
      <c r="AG89" s="92"/>
      <c r="AJ89" s="76"/>
      <c r="AK89" s="76"/>
      <c r="AL89" s="76"/>
      <c r="AM89" s="76"/>
      <c r="AN89" s="76"/>
      <c r="BB89" s="76"/>
      <c r="BC89" s="76"/>
      <c r="BE89" s="76"/>
      <c r="BF89" s="76"/>
      <c r="BH89" s="76"/>
      <c r="BI89" s="76"/>
      <c r="BK89" s="76"/>
      <c r="BL89" s="76"/>
      <c r="BN89" s="76"/>
      <c r="BO89" s="76"/>
      <c r="BQ89" s="76"/>
      <c r="BR89" s="76"/>
      <c r="BW89" s="85"/>
      <c r="BX89" s="85"/>
      <c r="BY89" s="83"/>
      <c r="BZ89" s="83"/>
      <c r="CA89" s="83"/>
      <c r="CB89" s="83"/>
      <c r="CC89" s="83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</row>
    <row r="90" spans="1:100">
      <c r="A90" s="98">
        <v>11</v>
      </c>
      <c r="B90" s="31">
        <v>43635</v>
      </c>
      <c r="C90" s="7" t="s">
        <v>0</v>
      </c>
      <c r="D90" s="32">
        <v>1.0268480999999999E-3</v>
      </c>
      <c r="E90" s="32">
        <v>2.1806104E-4</v>
      </c>
      <c r="F90" s="32">
        <v>3.2596110000000003E-4</v>
      </c>
      <c r="G90" s="32">
        <v>3.1542555000000001E-4</v>
      </c>
      <c r="H90" s="93">
        <v>3.5644216000000001E-6</v>
      </c>
      <c r="I90" s="32">
        <v>8.4910511000000003E-5</v>
      </c>
      <c r="J90" s="5"/>
      <c r="K90" s="5"/>
      <c r="O90" s="83"/>
      <c r="P90" s="83"/>
      <c r="Q90" s="83"/>
      <c r="AG90" s="78"/>
      <c r="BZ90" s="80"/>
      <c r="CA90" s="78"/>
      <c r="CB90" s="78"/>
      <c r="CC90" s="78"/>
      <c r="CE90" s="81"/>
      <c r="CF90" s="74"/>
      <c r="CG90" s="74"/>
      <c r="CH90" s="74"/>
      <c r="CI90" s="74"/>
      <c r="CJ90" s="74"/>
      <c r="CK90" s="74"/>
      <c r="CL90" s="74"/>
      <c r="CM90" s="74"/>
      <c r="CN90" s="74"/>
    </row>
    <row r="91" spans="1:100">
      <c r="A91" s="98">
        <v>11</v>
      </c>
      <c r="C91" s="98" t="s">
        <v>6</v>
      </c>
      <c r="D91" s="5"/>
      <c r="E91" s="5"/>
      <c r="F91" s="5"/>
      <c r="G91" s="5"/>
      <c r="H91" s="93">
        <v>4.0175967000000004</v>
      </c>
      <c r="I91" s="32"/>
      <c r="J91" s="5"/>
      <c r="K91" s="32"/>
      <c r="L91" s="57"/>
      <c r="M91" s="32"/>
      <c r="N91" s="32"/>
      <c r="O91" s="66">
        <v>0.86873542000000004</v>
      </c>
      <c r="P91" s="66">
        <v>0.56746198999999997</v>
      </c>
      <c r="Q91" s="66">
        <v>1.0713515</v>
      </c>
      <c r="AB91" s="9"/>
      <c r="AC91" s="9"/>
      <c r="AD91" s="9"/>
      <c r="AE91" s="9"/>
      <c r="AF91" s="9"/>
      <c r="AG91" s="9"/>
      <c r="AI91" s="27"/>
      <c r="AJ91" s="20"/>
      <c r="AK91" s="20"/>
      <c r="AL91" s="20"/>
      <c r="AM91" s="20"/>
      <c r="AN91" s="82"/>
      <c r="BB91" s="78"/>
      <c r="BE91" s="78"/>
      <c r="BH91" s="78"/>
      <c r="BK91" s="78"/>
      <c r="BN91" s="78"/>
      <c r="BQ91" s="78"/>
    </row>
    <row r="92" spans="1:100">
      <c r="A92" s="98">
        <v>11</v>
      </c>
      <c r="C92" s="7" t="s">
        <v>1</v>
      </c>
      <c r="D92" s="32">
        <v>38.735655000000001</v>
      </c>
      <c r="E92" s="32">
        <v>8.6399028999999992</v>
      </c>
      <c r="F92" s="32">
        <v>13.520586</v>
      </c>
      <c r="G92" s="32">
        <v>14.346500000000001</v>
      </c>
      <c r="H92" s="93">
        <v>1.8357916E-4</v>
      </c>
      <c r="I92" s="32">
        <v>2.4115782000000001</v>
      </c>
      <c r="J92" s="32"/>
      <c r="K92" s="66">
        <v>0.34904728000000002</v>
      </c>
      <c r="L92" s="66">
        <v>0.3703688</v>
      </c>
      <c r="M92" s="66">
        <v>6.2257174999999998E-2</v>
      </c>
      <c r="N92" s="66">
        <v>0.22304771000000001</v>
      </c>
      <c r="O92" s="66"/>
      <c r="P92" s="66"/>
      <c r="Q92" s="66"/>
      <c r="R92" s="76"/>
      <c r="S92" s="83">
        <f>(F92-O91*H92)/D92</f>
        <v>0.3490434463617908</v>
      </c>
      <c r="T92" s="83">
        <f>(G92-P91*H92)/D92</f>
        <v>0.37036667705256421</v>
      </c>
      <c r="U92" s="83">
        <f>(I92-Q91*H92)/D92</f>
        <v>6.2252245952509784E-2</v>
      </c>
      <c r="V92" s="84"/>
      <c r="W92" s="83">
        <f t="shared" ref="W92:W96" si="48">LN(S92)</f>
        <v>-1.0525588763850486</v>
      </c>
      <c r="X92" s="83">
        <f t="shared" ref="X92:X96" si="49">LN(T92)</f>
        <v>-0.99326174501808029</v>
      </c>
      <c r="Y92" s="83">
        <f t="shared" ref="Y92:Y96" si="50">LN(U92)</f>
        <v>-2.7765606647297814</v>
      </c>
      <c r="Z92" s="83">
        <f>LN(N92)</f>
        <v>-1.5003695842168994</v>
      </c>
      <c r="AA92" s="77"/>
      <c r="AB92" s="20">
        <f t="array" ref="AB92:AC93">LINEST(W92:W96,Z92:Z96,TRUE,TRUE)</f>
        <v>1.9830582705510789</v>
      </c>
      <c r="AC92" s="60">
        <v>1.9227638478638418</v>
      </c>
      <c r="AD92" s="20">
        <f t="array" ref="AD92:AE93">LINEST(X92:X96,Z92:Z96,TRUE,TRUE)</f>
        <v>3.9649041697122627</v>
      </c>
      <c r="AE92" s="60">
        <v>4.9555672236296635</v>
      </c>
      <c r="AF92" s="20">
        <f t="array" ref="AF92:AG93">LINEST(Y92:Y96,Z92:Z96,TRUE,TRUE)</f>
        <v>5.9406268750511062</v>
      </c>
      <c r="AG92" s="20">
        <v>6.1365880583164065</v>
      </c>
      <c r="AI92" s="41">
        <f>EXP(AC92)*$AI$4^AB92</f>
        <v>0.33312954027086816</v>
      </c>
      <c r="AJ92" s="41">
        <f>AI92*SQRT(AC93^2+(LN($AI$4))^2*AB93^2+(AB92/$AI$4)^2*$AJ$4^2-2*LN($AI$4)*AVERAGE(Z92:Z96)*AB93^2)</f>
        <v>5.1580347465260466E-4</v>
      </c>
      <c r="AK92" s="59"/>
      <c r="AL92" s="41">
        <f>EXP(AE92)*$AI$4^AD92</f>
        <v>0.33737485217604818</v>
      </c>
      <c r="AM92" s="41">
        <f>AL92*SQRT(AE93^2+(LN($AI$4))^2*AD93^2+(AD92/$AI$4)^2*$AJ$4^2-2*LN($AI$4)*AVERAGE(Z92:Z96)*AD93^2)</f>
        <v>1.0447047510178436E-3</v>
      </c>
      <c r="AN92" s="83"/>
      <c r="AO92" s="41">
        <f>EXP(AG92)*$AI$4^AF92</f>
        <v>5.4130968472678634E-2</v>
      </c>
      <c r="AP92" s="41">
        <f>AO92*SQRT(AG93^2+(LN($AI$4))^2*AF93^2+(AF92/$AI$4)^2*$AJ$4^2-2*LN($AI$4)*AVERAGE(Z92:Z96)*AF93^2)</f>
        <v>2.5126846091441012E-4</v>
      </c>
      <c r="BB92" s="69"/>
      <c r="BC92" s="69"/>
      <c r="BE92" s="69"/>
      <c r="BF92" s="69"/>
      <c r="BH92" s="69"/>
      <c r="BI92" s="69"/>
      <c r="BK92" s="69"/>
      <c r="BL92" s="69"/>
      <c r="BN92" s="69"/>
      <c r="BO92" s="69"/>
      <c r="BQ92" s="69"/>
      <c r="BR92" s="69"/>
      <c r="BY92" s="69"/>
      <c r="BZ92" s="69"/>
      <c r="CD92" s="86"/>
      <c r="CM92" s="78"/>
      <c r="CN92" s="78"/>
    </row>
    <row r="93" spans="1:100">
      <c r="A93" s="98">
        <v>11</v>
      </c>
      <c r="C93" s="7" t="s">
        <v>2</v>
      </c>
      <c r="D93" s="32">
        <v>37.58267</v>
      </c>
      <c r="E93" s="32">
        <v>8.3803014000000005</v>
      </c>
      <c r="F93" s="32">
        <v>13.110669</v>
      </c>
      <c r="G93" s="32">
        <v>13.903726000000001</v>
      </c>
      <c r="H93" s="93">
        <v>1.8295388E-4</v>
      </c>
      <c r="I93" s="32">
        <v>2.3358194999999999</v>
      </c>
      <c r="J93" s="32"/>
      <c r="K93" s="66">
        <v>0.34884843999999998</v>
      </c>
      <c r="L93" s="66">
        <v>0.36994966000000001</v>
      </c>
      <c r="M93" s="66">
        <v>6.2151259E-2</v>
      </c>
      <c r="N93" s="66">
        <v>0.22298308</v>
      </c>
      <c r="O93" s="66"/>
      <c r="P93" s="66"/>
      <c r="Q93" s="66"/>
      <c r="R93" s="76"/>
      <c r="S93" s="83">
        <f>(F93-O91*H93)/D93</f>
        <v>0.34884456217411419</v>
      </c>
      <c r="T93" s="83">
        <f>(G93-P91*H93)/D93</f>
        <v>0.36994769612236644</v>
      </c>
      <c r="U93" s="83">
        <f>(I93-Q91*H93)/D93</f>
        <v>6.2146289555431569E-2</v>
      </c>
      <c r="V93" s="84"/>
      <c r="W93" s="83">
        <f t="shared" si="48"/>
        <v>-1.0531288365810345</v>
      </c>
      <c r="X93" s="83">
        <f t="shared" si="49"/>
        <v>-0.99439364516783435</v>
      </c>
      <c r="Y93" s="83">
        <f t="shared" si="50"/>
        <v>-2.7782641642487844</v>
      </c>
      <c r="Z93" s="83">
        <f t="shared" ref="Z93:Z96" si="51">LN(N93)</f>
        <v>-1.5006593848400911</v>
      </c>
      <c r="AA93" s="77"/>
      <c r="AB93" s="20">
        <v>2.3839429727636518E-3</v>
      </c>
      <c r="AC93" s="60">
        <v>3.5789298481507105E-3</v>
      </c>
      <c r="AD93" s="20">
        <v>5.6923347021034269E-3</v>
      </c>
      <c r="AE93" s="60">
        <v>8.5457021429521419E-3</v>
      </c>
      <c r="AF93" s="20">
        <v>1.0662020903090538E-2</v>
      </c>
      <c r="AG93" s="20">
        <v>1.6006517474468393E-2</v>
      </c>
      <c r="AI93" s="27"/>
      <c r="AJ93" s="82"/>
      <c r="AK93" s="82"/>
      <c r="AL93" s="82"/>
      <c r="AM93" s="82"/>
      <c r="AN93" s="82"/>
      <c r="BB93" s="76"/>
      <c r="BC93" s="76"/>
      <c r="BE93" s="76"/>
      <c r="BF93" s="76"/>
      <c r="BH93" s="76"/>
      <c r="BI93" s="76"/>
      <c r="BK93" s="76"/>
      <c r="BL93" s="76"/>
      <c r="BN93" s="76"/>
      <c r="BO93" s="76"/>
      <c r="BQ93" s="76"/>
      <c r="BR93" s="76"/>
      <c r="BW93" s="85"/>
      <c r="BX93" s="85"/>
      <c r="BY93" s="83"/>
      <c r="BZ93" s="83"/>
      <c r="CA93" s="83"/>
      <c r="CB93" s="83"/>
      <c r="CC93" s="83"/>
    </row>
    <row r="94" spans="1:100">
      <c r="A94" s="98">
        <v>11</v>
      </c>
      <c r="C94" s="7" t="s">
        <v>3</v>
      </c>
      <c r="D94" s="32">
        <v>34.569636000000003</v>
      </c>
      <c r="E94" s="32">
        <v>7.7039280000000003</v>
      </c>
      <c r="F94" s="32">
        <v>12.045555999999999</v>
      </c>
      <c r="G94" s="32">
        <v>12.759240999999999</v>
      </c>
      <c r="H94" s="93">
        <v>1.6256417E-4</v>
      </c>
      <c r="I94" s="32">
        <v>2.1411085000000001</v>
      </c>
      <c r="J94" s="32"/>
      <c r="K94" s="66">
        <v>0.34844266000000002</v>
      </c>
      <c r="L94" s="66">
        <v>0.36908691999999999</v>
      </c>
      <c r="M94" s="66">
        <v>6.1935821000000002E-2</v>
      </c>
      <c r="N94" s="66">
        <v>0.22285226</v>
      </c>
      <c r="O94" s="66"/>
      <c r="P94" s="66"/>
      <c r="Q94" s="66"/>
      <c r="R94" s="76"/>
      <c r="S94" s="83">
        <f>(F94-O91*H94)/D94</f>
        <v>0.34843915552791754</v>
      </c>
      <c r="T94" s="83">
        <f>(G94-P91*H94)/D94</f>
        <v>0.36908542372307845</v>
      </c>
      <c r="U94" s="83">
        <f>(I94-Q91*H94)/D94</f>
        <v>6.1931063914951949E-2</v>
      </c>
      <c r="V94" s="84"/>
      <c r="W94" s="83">
        <f t="shared" si="48"/>
        <v>-1.0542916536140017</v>
      </c>
      <c r="X94" s="83">
        <f t="shared" si="49"/>
        <v>-0.99672716112919135</v>
      </c>
      <c r="Y94" s="83">
        <f t="shared" si="50"/>
        <v>-2.78173338486515</v>
      </c>
      <c r="Z94" s="83">
        <f t="shared" si="51"/>
        <v>-1.5012462382903111</v>
      </c>
      <c r="AA94" s="28"/>
      <c r="AB94" s="47">
        <f t="shared" ref="AB94:AG94" si="52">ABS(AB93/AB92)</f>
        <v>1.2021547768745946E-3</v>
      </c>
      <c r="AC94" s="47">
        <f t="shared" si="52"/>
        <v>1.8613465466010509E-3</v>
      </c>
      <c r="AD94" s="47">
        <f t="shared" si="52"/>
        <v>1.4356802733309253E-3</v>
      </c>
      <c r="AE94" s="47">
        <f t="shared" si="52"/>
        <v>1.7244649819709063E-3</v>
      </c>
      <c r="AF94" s="47">
        <f t="shared" si="52"/>
        <v>1.7947636044720978E-3</v>
      </c>
      <c r="AG94" s="47">
        <f t="shared" si="52"/>
        <v>2.6083741196830205E-3</v>
      </c>
      <c r="AI94" s="27"/>
      <c r="AJ94" s="82"/>
      <c r="AK94" s="82"/>
      <c r="AL94" s="82"/>
      <c r="AM94" s="82"/>
      <c r="AN94" s="82"/>
      <c r="BB94" s="76"/>
      <c r="BC94" s="76"/>
      <c r="BE94" s="76"/>
      <c r="BF94" s="76"/>
      <c r="BH94" s="76"/>
      <c r="BI94" s="76"/>
      <c r="BK94" s="76"/>
      <c r="BL94" s="76"/>
      <c r="BN94" s="76"/>
      <c r="BO94" s="76"/>
      <c r="BQ94" s="76"/>
      <c r="BR94" s="76"/>
      <c r="BW94" s="85"/>
      <c r="BX94" s="85"/>
      <c r="BY94" s="83"/>
      <c r="BZ94" s="83"/>
      <c r="CA94" s="83"/>
      <c r="CB94" s="83"/>
      <c r="CC94" s="83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</row>
    <row r="95" spans="1:100">
      <c r="A95" s="98">
        <v>11</v>
      </c>
      <c r="C95" s="7" t="s">
        <v>4</v>
      </c>
      <c r="D95" s="32">
        <v>32.361618</v>
      </c>
      <c r="E95" s="32">
        <v>7.2084552000000004</v>
      </c>
      <c r="F95" s="32">
        <v>11.26554</v>
      </c>
      <c r="G95" s="32">
        <v>11.921787</v>
      </c>
      <c r="H95" s="93">
        <v>1.5648689999999999E-4</v>
      </c>
      <c r="I95" s="32">
        <v>1.9986674</v>
      </c>
      <c r="J95" s="32"/>
      <c r="K95" s="66">
        <v>0.34811378999999998</v>
      </c>
      <c r="L95" s="66">
        <v>0.36839198000000001</v>
      </c>
      <c r="M95" s="66">
        <v>6.1760266000000001E-2</v>
      </c>
      <c r="N95" s="66">
        <v>0.22274695</v>
      </c>
      <c r="O95" s="66"/>
      <c r="P95" s="66"/>
      <c r="Q95" s="66"/>
      <c r="R95" s="76"/>
      <c r="S95" s="83">
        <f>(F95-O91*H95)/D95</f>
        <v>0.34811003746126673</v>
      </c>
      <c r="T95" s="83">
        <f>(G95-P91*H95)/D95</f>
        <v>0.36839005390992247</v>
      </c>
      <c r="U95" s="83">
        <f>(I95-Q91*H95)/D95</f>
        <v>6.1755248069640854E-2</v>
      </c>
      <c r="V95" s="84"/>
      <c r="W95" s="83">
        <f t="shared" si="48"/>
        <v>-1.0552366495868799</v>
      </c>
      <c r="X95" s="83">
        <f t="shared" si="49"/>
        <v>-0.99861297303839724</v>
      </c>
      <c r="Y95" s="83">
        <f t="shared" si="50"/>
        <v>-2.7845763181033711</v>
      </c>
      <c r="Z95" s="83">
        <f t="shared" si="51"/>
        <v>-1.5017189052053204</v>
      </c>
      <c r="AA95" s="60"/>
      <c r="AB95" s="88"/>
      <c r="AD95" s="88"/>
      <c r="AF95" s="88"/>
      <c r="AI95" s="27"/>
      <c r="AJ95" s="82"/>
      <c r="AK95" s="82"/>
      <c r="AL95" s="82"/>
      <c r="AM95" s="82"/>
      <c r="AN95" s="82"/>
      <c r="BB95" s="76"/>
      <c r="BC95" s="76"/>
      <c r="BE95" s="76"/>
      <c r="BF95" s="76"/>
      <c r="BH95" s="76"/>
      <c r="BI95" s="76"/>
      <c r="BK95" s="76"/>
      <c r="BL95" s="76"/>
      <c r="BN95" s="76"/>
      <c r="BO95" s="76"/>
      <c r="BQ95" s="76"/>
      <c r="BR95" s="76"/>
      <c r="BW95" s="85"/>
      <c r="BX95" s="85"/>
      <c r="BY95" s="83"/>
      <c r="BZ95" s="83"/>
      <c r="CA95" s="83"/>
      <c r="CB95" s="83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</row>
    <row r="96" spans="1:100">
      <c r="A96" s="98">
        <v>11</v>
      </c>
      <c r="C96" s="7" t="s">
        <v>5</v>
      </c>
      <c r="D96" s="32">
        <v>28.843230999999999</v>
      </c>
      <c r="E96" s="32">
        <v>6.4208270000000001</v>
      </c>
      <c r="F96" s="32">
        <v>10.028646</v>
      </c>
      <c r="G96" s="32">
        <v>10.600073</v>
      </c>
      <c r="H96" s="93">
        <v>1.3826839E-4</v>
      </c>
      <c r="I96" s="32">
        <v>1.7749394000000001</v>
      </c>
      <c r="J96" s="32"/>
      <c r="K96" s="66">
        <v>0.34769409000000001</v>
      </c>
      <c r="L96" s="66">
        <v>0.36750465999999998</v>
      </c>
      <c r="M96" s="66">
        <v>6.1537006999999998E-2</v>
      </c>
      <c r="N96" s="66">
        <v>0.222611</v>
      </c>
      <c r="O96" s="66"/>
      <c r="P96" s="66"/>
      <c r="Q96" s="66"/>
      <c r="R96" s="76"/>
      <c r="S96" s="83">
        <f>(F96-O91*H96)/D96</f>
        <v>0.34769079377245016</v>
      </c>
      <c r="T96" s="83">
        <f>(G96-P91*H96)/D96</f>
        <v>0.36750371475179938</v>
      </c>
      <c r="U96" s="83">
        <f>(I96-Q91*H96)/D96</f>
        <v>6.1532332003754055E-2</v>
      </c>
      <c r="V96" s="84"/>
      <c r="W96" s="83">
        <f t="shared" si="48"/>
        <v>-1.0564417178211569</v>
      </c>
      <c r="X96" s="83">
        <f t="shared" si="49"/>
        <v>-1.0010218522121712</v>
      </c>
      <c r="Y96" s="83">
        <f t="shared" si="50"/>
        <v>-2.7881925186756447</v>
      </c>
      <c r="Z96" s="83">
        <f t="shared" si="51"/>
        <v>-1.5023294253688104</v>
      </c>
      <c r="AB96" s="28"/>
      <c r="AD96" s="28"/>
      <c r="AF96" s="28"/>
      <c r="AJ96" s="82"/>
      <c r="AK96" s="82"/>
      <c r="AL96" s="82"/>
      <c r="AM96" s="82"/>
      <c r="AN96" s="82"/>
      <c r="BB96" s="76"/>
      <c r="BC96" s="76"/>
      <c r="BE96" s="76"/>
      <c r="BF96" s="76"/>
      <c r="BH96" s="76"/>
      <c r="BI96" s="76"/>
      <c r="BK96" s="76"/>
      <c r="BL96" s="76"/>
      <c r="BN96" s="76"/>
      <c r="BO96" s="76"/>
      <c r="BQ96" s="76"/>
      <c r="BR96" s="76"/>
      <c r="BW96" s="85"/>
      <c r="BX96" s="85"/>
      <c r="BY96" s="83"/>
      <c r="BZ96" s="83"/>
      <c r="CA96" s="83"/>
      <c r="CB96" s="83"/>
      <c r="CC96" s="83"/>
    </row>
    <row r="97" spans="1:100">
      <c r="A97" s="7"/>
      <c r="B97" s="7"/>
      <c r="C97" s="7"/>
      <c r="D97" s="89"/>
      <c r="E97" s="89"/>
      <c r="F97" s="33"/>
      <c r="G97" s="33"/>
      <c r="H97" s="99"/>
      <c r="I97" s="33"/>
      <c r="J97" s="5"/>
      <c r="K97" s="84"/>
      <c r="L97" s="84"/>
      <c r="M97" s="84"/>
      <c r="N97" s="84"/>
      <c r="O97" s="83"/>
      <c r="P97" s="83"/>
      <c r="Q97" s="83"/>
      <c r="R97" s="84"/>
      <c r="S97" s="84"/>
      <c r="T97" s="84"/>
      <c r="U97" s="84"/>
      <c r="V97" s="84"/>
      <c r="W97" s="84"/>
      <c r="X97" s="84"/>
      <c r="Y97" s="84"/>
      <c r="Z97" s="90"/>
      <c r="AA97" s="28"/>
      <c r="AB97" s="91"/>
      <c r="AC97" s="91"/>
      <c r="AD97" s="91"/>
      <c r="AE97" s="92"/>
      <c r="AF97" s="92"/>
      <c r="AG97" s="92"/>
      <c r="AJ97" s="76"/>
      <c r="AK97" s="76"/>
      <c r="AL97" s="76"/>
      <c r="AM97" s="76"/>
      <c r="AN97" s="76"/>
      <c r="BB97" s="76"/>
      <c r="BC97" s="76"/>
      <c r="BE97" s="76"/>
      <c r="BF97" s="76"/>
      <c r="BH97" s="76"/>
      <c r="BI97" s="76"/>
      <c r="BK97" s="76"/>
      <c r="BL97" s="76"/>
      <c r="BN97" s="76"/>
      <c r="BO97" s="76"/>
      <c r="BQ97" s="76"/>
      <c r="BR97" s="76"/>
      <c r="BW97" s="85"/>
      <c r="BX97" s="85"/>
      <c r="BY97" s="83"/>
      <c r="BZ97" s="83"/>
      <c r="CA97" s="83"/>
      <c r="CB97" s="83"/>
      <c r="CC97" s="83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</row>
    <row r="98" spans="1:100">
      <c r="A98" s="98">
        <v>12</v>
      </c>
      <c r="B98" s="31">
        <v>43635</v>
      </c>
      <c r="C98" s="7" t="s">
        <v>0</v>
      </c>
      <c r="D98" s="32">
        <v>1.0268480999999999E-3</v>
      </c>
      <c r="E98" s="32">
        <v>2.1806104E-4</v>
      </c>
      <c r="F98" s="32">
        <v>3.2596110000000003E-4</v>
      </c>
      <c r="G98" s="32">
        <v>3.1542555000000001E-4</v>
      </c>
      <c r="H98" s="93">
        <v>3.5644216000000001E-6</v>
      </c>
      <c r="I98" s="32">
        <v>8.4910511000000003E-5</v>
      </c>
      <c r="J98" s="5"/>
      <c r="K98" s="5"/>
      <c r="O98" s="83"/>
      <c r="P98" s="83"/>
      <c r="Q98" s="83"/>
      <c r="AG98" s="78"/>
      <c r="BZ98" s="80"/>
      <c r="CA98" s="78"/>
      <c r="CB98" s="78"/>
      <c r="CC98" s="78"/>
      <c r="CE98" s="81"/>
      <c r="CF98" s="74"/>
      <c r="CG98" s="74"/>
      <c r="CH98" s="74"/>
      <c r="CI98" s="74"/>
      <c r="CJ98" s="74"/>
      <c r="CK98" s="74"/>
      <c r="CL98" s="74"/>
      <c r="CM98" s="74"/>
      <c r="CN98" s="74"/>
    </row>
    <row r="99" spans="1:100">
      <c r="A99" s="98">
        <v>12</v>
      </c>
      <c r="B99" s="7"/>
      <c r="C99" s="98" t="s">
        <v>6</v>
      </c>
      <c r="D99" s="5"/>
      <c r="E99" s="5"/>
      <c r="F99" s="5"/>
      <c r="G99" s="5"/>
      <c r="H99" s="93">
        <v>4.0175967000000004</v>
      </c>
      <c r="I99" s="32"/>
      <c r="J99" s="5"/>
      <c r="K99" s="32"/>
      <c r="L99" s="57"/>
      <c r="M99" s="32"/>
      <c r="N99" s="32"/>
      <c r="O99" s="66">
        <v>0.86873542000000004</v>
      </c>
      <c r="P99" s="66">
        <v>0.56746198999999997</v>
      </c>
      <c r="Q99" s="66">
        <v>1.0713515</v>
      </c>
      <c r="AB99" s="9"/>
      <c r="AC99" s="9"/>
      <c r="AD99" s="9"/>
      <c r="AE99" s="9"/>
      <c r="AF99" s="9"/>
      <c r="AG99" s="9"/>
      <c r="AI99" s="27"/>
      <c r="AJ99" s="20"/>
      <c r="AK99" s="20"/>
      <c r="AL99" s="20"/>
      <c r="AM99" s="20"/>
      <c r="AN99" s="82"/>
      <c r="BB99" s="78"/>
      <c r="BE99" s="78"/>
      <c r="BH99" s="78"/>
      <c r="BK99" s="78"/>
      <c r="BN99" s="78"/>
      <c r="BQ99" s="78"/>
    </row>
    <row r="100" spans="1:100">
      <c r="A100" s="98">
        <v>12</v>
      </c>
      <c r="C100" s="7" t="s">
        <v>1</v>
      </c>
      <c r="D100" s="32">
        <v>39.355429000000001</v>
      </c>
      <c r="E100" s="32">
        <v>8.7772494000000005</v>
      </c>
      <c r="F100" s="32">
        <v>13.734203000000001</v>
      </c>
      <c r="G100" s="32">
        <v>14.570339000000001</v>
      </c>
      <c r="H100" s="93">
        <v>1.9230766000000001E-4</v>
      </c>
      <c r="I100" s="32">
        <v>2.4487467999999999</v>
      </c>
      <c r="J100" s="32"/>
      <c r="K100" s="66">
        <v>0.34897848999999997</v>
      </c>
      <c r="L100" s="66">
        <v>0.37022413999999998</v>
      </c>
      <c r="M100" s="66">
        <v>6.2221261E-2</v>
      </c>
      <c r="N100" s="66">
        <v>0.22302509000000001</v>
      </c>
      <c r="O100" s="66"/>
      <c r="P100" s="66"/>
      <c r="Q100" s="66"/>
      <c r="R100" s="76"/>
      <c r="S100" s="83">
        <f>(F100-O99*H100)/D100</f>
        <v>0.34897436731090448</v>
      </c>
      <c r="T100" s="83">
        <f>(G100-P99*H100)/D100</f>
        <v>0.37022159948282013</v>
      </c>
      <c r="U100" s="83">
        <f>(I100-Q99*H100)/D100</f>
        <v>6.2216086398143376E-2</v>
      </c>
      <c r="V100" s="84"/>
      <c r="W100" s="83">
        <f t="shared" ref="W100:W104" si="53">LN(S100)</f>
        <v>-1.0527568055775671</v>
      </c>
      <c r="X100" s="83">
        <f t="shared" ref="X100:X104" si="54">LN(T100)</f>
        <v>-0.99365353510225118</v>
      </c>
      <c r="Y100" s="83">
        <f t="shared" ref="Y100:Y104" si="55">LN(U100)</f>
        <v>-2.7771416889100009</v>
      </c>
      <c r="Z100" s="83">
        <f>LN(N100)</f>
        <v>-1.5004710026401675</v>
      </c>
      <c r="AA100" s="77"/>
      <c r="AB100" s="20">
        <f t="array" ref="AB100:AC101">LINEST(W100:W104,Z100:Z104,TRUE,TRUE)</f>
        <v>1.9819102004323332</v>
      </c>
      <c r="AC100" s="60">
        <v>1.9210397484313391</v>
      </c>
      <c r="AD100" s="20">
        <f t="array" ref="AD100:AE101">LINEST(X100:X104,Z100:Z104,TRUE,TRUE)</f>
        <v>3.9678781532009184</v>
      </c>
      <c r="AE100" s="60">
        <v>4.9600288938009225</v>
      </c>
      <c r="AF100" s="20">
        <f t="array" ref="AF100:AG101">LINEST(Y100:Y104,Z100:Z104,TRUE,TRUE)</f>
        <v>5.9437823447218214</v>
      </c>
      <c r="AG100" s="20">
        <v>6.1413267101542601</v>
      </c>
      <c r="AI100" s="41">
        <f>EXP(AC100)*$AI$4^AB100</f>
        <v>0.33313801773747065</v>
      </c>
      <c r="AJ100" s="41">
        <f>AI100*SQRT(AC101^2+(LN($AI$4))^2*AB101^2+(AB100/$AI$4)^2*$AJ$4^2-2*LN($AI$4)*AVERAGE(Z100:Z104)*AB101^2)</f>
        <v>5.1756143586662192E-4</v>
      </c>
      <c r="AK100" s="59"/>
      <c r="AL100" s="41">
        <f>EXP(AE100)*$AI$4^AD100</f>
        <v>0.33735110483441155</v>
      </c>
      <c r="AM100" s="41">
        <f>AL100*SQRT(AE101^2+(LN($AI$4))^2*AD101^2+(AD100/$AI$4)^2*$AJ$4^2-2*LN($AI$4)*AVERAGE(Z100:Z104)*AD101^2)</f>
        <v>1.047998841709733E-3</v>
      </c>
      <c r="AN100" s="83"/>
      <c r="AO100" s="41">
        <f>EXP(AG100)*$AI$4^AF100</f>
        <v>5.4127180700055788E-2</v>
      </c>
      <c r="AP100" s="41">
        <f>AO100*SQRT(AG101^2+(LN($AI$4))^2*AF101^2+(AF100/$AI$4)^2*$AJ$4^2-2*LN($AI$4)*AVERAGE(Z100:Z104)*AF101^2)</f>
        <v>2.5236338570054797E-4</v>
      </c>
      <c r="BB100" s="69"/>
      <c r="BC100" s="69"/>
      <c r="BE100" s="69"/>
      <c r="BF100" s="69"/>
      <c r="BH100" s="69"/>
      <c r="BI100" s="69"/>
      <c r="BK100" s="69"/>
      <c r="BL100" s="69"/>
      <c r="BN100" s="69"/>
      <c r="BO100" s="69"/>
      <c r="BQ100" s="69"/>
      <c r="BR100" s="69"/>
      <c r="BY100" s="69"/>
      <c r="BZ100" s="69"/>
      <c r="CD100" s="86"/>
      <c r="CM100" s="78"/>
      <c r="CN100" s="78"/>
    </row>
    <row r="101" spans="1:100">
      <c r="A101" s="98">
        <v>12</v>
      </c>
      <c r="C101" s="7" t="s">
        <v>2</v>
      </c>
      <c r="D101" s="32">
        <v>37.785221</v>
      </c>
      <c r="E101" s="32">
        <v>8.4239245</v>
      </c>
      <c r="F101" s="32">
        <v>13.176551</v>
      </c>
      <c r="G101" s="32">
        <v>13.968356</v>
      </c>
      <c r="H101" s="93">
        <v>1.9388545E-4</v>
      </c>
      <c r="I101" s="32">
        <v>2.345885</v>
      </c>
      <c r="J101" s="32"/>
      <c r="K101" s="66">
        <v>0.34872149000000002</v>
      </c>
      <c r="L101" s="66">
        <v>0.3696759</v>
      </c>
      <c r="M101" s="66">
        <v>6.2084242999999997E-2</v>
      </c>
      <c r="N101" s="66">
        <v>0.222942</v>
      </c>
      <c r="O101" s="66"/>
      <c r="P101" s="66"/>
      <c r="Q101" s="66"/>
      <c r="R101" s="76"/>
      <c r="S101" s="83">
        <f>(F101-O99*H101)/D101</f>
        <v>0.34871789064941983</v>
      </c>
      <c r="T101" s="83">
        <f>(G101-P99*H101)/D101</f>
        <v>0.36967485190510624</v>
      </c>
      <c r="U101" s="83">
        <f>(I101-Q99*H101)/D101</f>
        <v>6.2079226175025273E-2</v>
      </c>
      <c r="V101" s="84"/>
      <c r="W101" s="83">
        <f t="shared" si="53"/>
        <v>-1.0534920199077</v>
      </c>
      <c r="X101" s="83">
        <f t="shared" si="54"/>
        <v>-0.99513143833102147</v>
      </c>
      <c r="Y101" s="83">
        <f t="shared" si="55"/>
        <v>-2.779343868149017</v>
      </c>
      <c r="Z101" s="83">
        <f t="shared" ref="Z101:Z104" si="56">LN(N101)</f>
        <v>-1.5008436310373052</v>
      </c>
      <c r="AA101" s="77"/>
      <c r="AB101" s="20">
        <v>6.5718165987327451E-3</v>
      </c>
      <c r="AC101" s="60">
        <v>9.86677736666817E-3</v>
      </c>
      <c r="AD101" s="20">
        <v>1.1241593620957818E-2</v>
      </c>
      <c r="AE101" s="60">
        <v>1.6877875369488617E-2</v>
      </c>
      <c r="AF101" s="20">
        <v>2.1128583058011789E-2</v>
      </c>
      <c r="AG101" s="20">
        <v>3.1721978538895794E-2</v>
      </c>
      <c r="AI101" s="27"/>
      <c r="AJ101" s="82"/>
      <c r="AK101" s="82"/>
      <c r="AL101" s="82"/>
      <c r="AM101" s="82"/>
      <c r="AN101" s="82"/>
      <c r="BB101" s="76"/>
      <c r="BC101" s="76"/>
      <c r="BE101" s="76"/>
      <c r="BF101" s="76"/>
      <c r="BH101" s="76"/>
      <c r="BI101" s="76"/>
      <c r="BK101" s="76"/>
      <c r="BL101" s="76"/>
      <c r="BN101" s="76"/>
      <c r="BO101" s="76"/>
      <c r="BQ101" s="76"/>
      <c r="BR101" s="76"/>
      <c r="BW101" s="85"/>
      <c r="BX101" s="85"/>
      <c r="BY101" s="83"/>
      <c r="BZ101" s="83"/>
      <c r="CA101" s="83"/>
      <c r="CB101" s="83"/>
      <c r="CC101" s="83"/>
    </row>
    <row r="102" spans="1:100">
      <c r="A102" s="98">
        <v>12</v>
      </c>
      <c r="C102" s="7" t="s">
        <v>3</v>
      </c>
      <c r="D102" s="32">
        <v>35.145969000000001</v>
      </c>
      <c r="E102" s="32">
        <v>7.8315206999999996</v>
      </c>
      <c r="F102" s="32">
        <v>12.243639</v>
      </c>
      <c r="G102" s="32">
        <v>12.966327</v>
      </c>
      <c r="H102" s="93">
        <v>1.7027642E-4</v>
      </c>
      <c r="I102" s="32">
        <v>2.1753426</v>
      </c>
      <c r="J102" s="32"/>
      <c r="K102" s="66">
        <v>0.34836476</v>
      </c>
      <c r="L102" s="66">
        <v>0.36892661999999998</v>
      </c>
      <c r="M102" s="66">
        <v>6.1894238999999997E-2</v>
      </c>
      <c r="N102" s="66">
        <v>0.22282819000000001</v>
      </c>
      <c r="O102" s="66"/>
      <c r="P102" s="66"/>
      <c r="Q102" s="66"/>
      <c r="R102" s="76"/>
      <c r="S102" s="83">
        <f>(F102-O99*H102)/D102</f>
        <v>0.34836117549761553</v>
      </c>
      <c r="T102" s="83">
        <f>(G102-P99*H102)/D102</f>
        <v>0.36892510701878378</v>
      </c>
      <c r="U102" s="83">
        <f>(I102-Q99*H102)/D102</f>
        <v>6.1889321478147852E-2</v>
      </c>
      <c r="V102" s="84"/>
      <c r="W102" s="83">
        <f t="shared" si="53"/>
        <v>-1.0545154767873139</v>
      </c>
      <c r="X102" s="83">
        <f t="shared" si="54"/>
        <v>-0.99716161754990174</v>
      </c>
      <c r="Y102" s="83">
        <f t="shared" si="55"/>
        <v>-2.7824076266429141</v>
      </c>
      <c r="Z102" s="83">
        <f t="shared" si="56"/>
        <v>-1.5013542529004353</v>
      </c>
      <c r="AA102" s="28"/>
      <c r="AB102" s="47">
        <f t="shared" ref="AB102:AG102" si="57">ABS(AB101/AB100)</f>
        <v>3.3159002851386359E-3</v>
      </c>
      <c r="AC102" s="47">
        <f t="shared" si="57"/>
        <v>5.1361651286627834E-3</v>
      </c>
      <c r="AD102" s="47">
        <f t="shared" si="57"/>
        <v>2.8331499070577901E-3</v>
      </c>
      <c r="AE102" s="47">
        <f t="shared" si="57"/>
        <v>3.402777631110718E-3</v>
      </c>
      <c r="AF102" s="47">
        <f t="shared" si="57"/>
        <v>3.5547370062725004E-3</v>
      </c>
      <c r="AG102" s="47">
        <f t="shared" si="57"/>
        <v>5.1653299093249172E-3</v>
      </c>
      <c r="AI102" s="27"/>
      <c r="AJ102" s="82"/>
      <c r="AK102" s="82"/>
      <c r="AL102" s="82"/>
      <c r="AM102" s="82"/>
      <c r="AN102" s="82"/>
      <c r="BB102" s="76"/>
      <c r="BC102" s="76"/>
      <c r="BE102" s="76"/>
      <c r="BF102" s="76"/>
      <c r="BH102" s="76"/>
      <c r="BI102" s="76"/>
      <c r="BK102" s="76"/>
      <c r="BL102" s="76"/>
      <c r="BN102" s="76"/>
      <c r="BO102" s="76"/>
      <c r="BQ102" s="76"/>
      <c r="BR102" s="76"/>
      <c r="BW102" s="85"/>
      <c r="BX102" s="85"/>
      <c r="BY102" s="83"/>
      <c r="BZ102" s="83"/>
      <c r="CA102" s="83"/>
      <c r="CB102" s="83"/>
      <c r="CC102" s="83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</row>
    <row r="103" spans="1:100">
      <c r="A103" s="98">
        <v>12</v>
      </c>
      <c r="C103" s="7" t="s">
        <v>4</v>
      </c>
      <c r="D103" s="32">
        <v>33.039962000000003</v>
      </c>
      <c r="E103" s="32">
        <v>7.3588104999999997</v>
      </c>
      <c r="F103" s="32">
        <v>11.499274</v>
      </c>
      <c r="G103" s="32">
        <v>12.166513</v>
      </c>
      <c r="H103" s="93">
        <v>1.6282729E-4</v>
      </c>
      <c r="I103" s="32">
        <v>2.0392695000000001</v>
      </c>
      <c r="J103" s="32"/>
      <c r="K103" s="66">
        <v>0.34804052000000002</v>
      </c>
      <c r="L103" s="66">
        <v>0.36823444999999999</v>
      </c>
      <c r="M103" s="66">
        <v>6.1720894999999998E-2</v>
      </c>
      <c r="N103" s="66">
        <v>0.22272422</v>
      </c>
      <c r="O103" s="66"/>
      <c r="P103" s="66"/>
      <c r="Q103" s="66"/>
      <c r="R103" s="76"/>
      <c r="S103" s="83">
        <f>(F103-O99*H103)/D103</f>
        <v>0.3480370996239594</v>
      </c>
      <c r="T103" s="83">
        <f>(G103-P99*H103)/D103</f>
        <v>0.36823349257187371</v>
      </c>
      <c r="U103" s="83">
        <f>(I103-Q99*H103)/D103</f>
        <v>6.1716023000832072E-2</v>
      </c>
      <c r="V103" s="84"/>
      <c r="W103" s="83">
        <f t="shared" si="53"/>
        <v>-1.0554461967750781</v>
      </c>
      <c r="X103" s="83">
        <f t="shared" si="54"/>
        <v>-0.99903805133287737</v>
      </c>
      <c r="Y103" s="83">
        <f t="shared" si="55"/>
        <v>-2.7852116897131118</v>
      </c>
      <c r="Z103" s="83">
        <f t="shared" si="56"/>
        <v>-1.5018209544581136</v>
      </c>
      <c r="AA103" s="60"/>
      <c r="AB103" s="88"/>
      <c r="AD103" s="88"/>
      <c r="AF103" s="88"/>
      <c r="AI103" s="27"/>
      <c r="AJ103" s="82"/>
      <c r="AK103" s="82"/>
      <c r="AL103" s="82"/>
      <c r="AM103" s="82"/>
      <c r="AN103" s="82"/>
      <c r="BB103" s="76"/>
      <c r="BC103" s="76"/>
      <c r="BE103" s="76"/>
      <c r="BF103" s="76"/>
      <c r="BH103" s="76"/>
      <c r="BI103" s="76"/>
      <c r="BK103" s="76"/>
      <c r="BL103" s="76"/>
      <c r="BN103" s="76"/>
      <c r="BO103" s="76"/>
      <c r="BQ103" s="76"/>
      <c r="BR103" s="76"/>
      <c r="BW103" s="85"/>
      <c r="BX103" s="85"/>
      <c r="BY103" s="83"/>
      <c r="BZ103" s="83"/>
      <c r="CA103" s="83"/>
      <c r="CB103" s="83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</row>
    <row r="104" spans="1:100">
      <c r="A104" s="98">
        <v>12</v>
      </c>
      <c r="C104" s="7" t="s">
        <v>5</v>
      </c>
      <c r="D104" s="32">
        <v>29.886365000000001</v>
      </c>
      <c r="E104" s="32">
        <v>6.6525967000000001</v>
      </c>
      <c r="F104" s="32">
        <v>10.390051</v>
      </c>
      <c r="G104" s="32">
        <v>10.980575</v>
      </c>
      <c r="H104" s="93">
        <v>1.4548927000000001E-4</v>
      </c>
      <c r="I104" s="32">
        <v>1.8384554</v>
      </c>
      <c r="J104" s="32"/>
      <c r="K104" s="66">
        <v>0.34765054000000001</v>
      </c>
      <c r="L104" s="66">
        <v>0.36740801000000001</v>
      </c>
      <c r="M104" s="66">
        <v>6.1514070999999997E-2</v>
      </c>
      <c r="N104" s="66">
        <v>0.22259602000000001</v>
      </c>
      <c r="O104" s="66"/>
      <c r="P104" s="66"/>
      <c r="Q104" s="66"/>
      <c r="R104" s="76"/>
      <c r="S104" s="83">
        <f>(F104-O99*H104)/D104</f>
        <v>0.34764765164040257</v>
      </c>
      <c r="T104" s="83">
        <f>(G104-P99*H104)/D104</f>
        <v>0.36740809530932655</v>
      </c>
      <c r="U104" s="83">
        <f>(I104-Q99*H104)/D104</f>
        <v>6.1509639256977264E-2</v>
      </c>
      <c r="V104" s="84"/>
      <c r="W104" s="83">
        <f t="shared" si="53"/>
        <v>-1.056565807413463</v>
      </c>
      <c r="X104" s="83">
        <f t="shared" si="54"/>
        <v>-1.0012820723956093</v>
      </c>
      <c r="Y104" s="83">
        <f t="shared" si="55"/>
        <v>-2.7885613805656413</v>
      </c>
      <c r="Z104" s="83">
        <f t="shared" si="56"/>
        <v>-1.5023967199052066</v>
      </c>
      <c r="AB104" s="28"/>
      <c r="AD104" s="28"/>
      <c r="AF104" s="28"/>
      <c r="AJ104" s="82"/>
      <c r="AK104" s="82"/>
      <c r="AL104" s="82"/>
      <c r="AM104" s="82"/>
      <c r="AN104" s="82"/>
      <c r="BB104" s="76"/>
      <c r="BC104" s="76"/>
      <c r="BE104" s="76"/>
      <c r="BF104" s="76"/>
      <c r="BH104" s="76"/>
      <c r="BI104" s="76"/>
      <c r="BK104" s="76"/>
      <c r="BL104" s="76"/>
      <c r="BN104" s="76"/>
      <c r="BO104" s="76"/>
      <c r="BQ104" s="76"/>
      <c r="BR104" s="76"/>
      <c r="BW104" s="85"/>
      <c r="BX104" s="85"/>
      <c r="BY104" s="83"/>
      <c r="BZ104" s="83"/>
      <c r="CA104" s="83"/>
      <c r="CB104" s="83"/>
      <c r="CC104" s="83"/>
    </row>
    <row r="105" spans="1:100">
      <c r="A105" s="7"/>
      <c r="B105" s="7"/>
      <c r="C105" s="7"/>
      <c r="D105" s="89"/>
      <c r="E105" s="89"/>
      <c r="F105" s="33"/>
      <c r="G105" s="33"/>
      <c r="H105" s="99"/>
      <c r="I105" s="33"/>
      <c r="J105" s="5"/>
      <c r="K105" s="84"/>
      <c r="L105" s="84"/>
      <c r="M105" s="84"/>
      <c r="N105" s="84"/>
      <c r="O105" s="83"/>
      <c r="P105" s="83"/>
      <c r="Q105" s="83"/>
      <c r="R105" s="84"/>
      <c r="S105" s="84"/>
      <c r="T105" s="84"/>
      <c r="U105" s="84"/>
      <c r="V105" s="84"/>
      <c r="W105" s="84"/>
      <c r="X105" s="84"/>
      <c r="Y105" s="84"/>
      <c r="Z105" s="90"/>
      <c r="AA105" s="28"/>
      <c r="AB105" s="91"/>
      <c r="AC105" s="91"/>
      <c r="AD105" s="91"/>
      <c r="AE105" s="92"/>
      <c r="AF105" s="92"/>
      <c r="AG105" s="92"/>
      <c r="AJ105" s="76"/>
      <c r="AK105" s="76"/>
      <c r="AL105" s="76"/>
      <c r="AM105" s="76"/>
      <c r="AN105" s="76"/>
      <c r="BB105" s="76"/>
      <c r="BC105" s="76"/>
      <c r="BE105" s="76"/>
      <c r="BF105" s="76"/>
      <c r="BH105" s="76"/>
      <c r="BI105" s="76"/>
      <c r="BK105" s="76"/>
      <c r="BL105" s="76"/>
      <c r="BN105" s="76"/>
      <c r="BO105" s="76"/>
      <c r="BQ105" s="76"/>
      <c r="BR105" s="76"/>
      <c r="BW105" s="85"/>
      <c r="BX105" s="85"/>
      <c r="BY105" s="83"/>
      <c r="BZ105" s="83"/>
      <c r="CA105" s="83"/>
      <c r="CB105" s="83"/>
      <c r="CC105" s="83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</row>
    <row r="106" spans="1:100">
      <c r="A106" s="98">
        <v>13</v>
      </c>
      <c r="B106" s="31">
        <v>43636</v>
      </c>
      <c r="C106" s="7" t="s">
        <v>0</v>
      </c>
      <c r="D106" s="32">
        <v>9.3103342999999996E-4</v>
      </c>
      <c r="E106" s="32">
        <v>1.9718361E-4</v>
      </c>
      <c r="F106" s="32">
        <v>3.0377422000000002E-4</v>
      </c>
      <c r="G106" s="32">
        <v>2.7782326E-4</v>
      </c>
      <c r="H106" s="93">
        <v>2.8173878000000001E-6</v>
      </c>
      <c r="I106" s="32">
        <v>6.6779446999999995E-5</v>
      </c>
      <c r="J106" s="32"/>
      <c r="K106" s="32"/>
      <c r="L106" s="32"/>
      <c r="M106" s="32"/>
      <c r="N106" s="32"/>
      <c r="O106" s="66"/>
      <c r="P106" s="66"/>
      <c r="Q106" s="66"/>
      <c r="AG106" s="78"/>
      <c r="BZ106" s="80"/>
      <c r="CA106" s="78"/>
      <c r="CB106" s="78"/>
      <c r="CC106" s="78"/>
      <c r="CE106" s="81"/>
      <c r="CF106" s="74"/>
      <c r="CG106" s="74"/>
      <c r="CH106" s="74"/>
      <c r="CI106" s="74"/>
      <c r="CJ106" s="74"/>
      <c r="CK106" s="74"/>
      <c r="CL106" s="74"/>
      <c r="CM106" s="74"/>
      <c r="CN106" s="74"/>
    </row>
    <row r="107" spans="1:100">
      <c r="A107" s="7">
        <v>13</v>
      </c>
      <c r="B107" s="7"/>
      <c r="C107" s="98" t="s">
        <v>6</v>
      </c>
      <c r="D107" s="32"/>
      <c r="E107" s="32"/>
      <c r="F107" s="32"/>
      <c r="G107" s="32"/>
      <c r="H107" s="93">
        <v>3.4539767000000001</v>
      </c>
      <c r="I107" s="32"/>
      <c r="J107" s="32"/>
      <c r="K107" s="32"/>
      <c r="L107" s="32"/>
      <c r="M107" s="57"/>
      <c r="N107" s="32"/>
      <c r="O107" s="66">
        <v>0.86574322000000004</v>
      </c>
      <c r="P107" s="66">
        <v>0.56687993000000003</v>
      </c>
      <c r="Q107" s="66">
        <v>1.0726277</v>
      </c>
      <c r="AB107" s="9"/>
      <c r="AC107" s="9"/>
      <c r="AD107" s="9"/>
      <c r="AE107" s="9"/>
      <c r="AF107" s="9"/>
      <c r="AG107" s="9"/>
      <c r="AI107" s="27"/>
      <c r="AJ107" s="20"/>
      <c r="AK107" s="20"/>
      <c r="AL107" s="20"/>
      <c r="AM107" s="20"/>
      <c r="AN107" s="82"/>
      <c r="BB107" s="78"/>
      <c r="BE107" s="78"/>
      <c r="BH107" s="78"/>
      <c r="BK107" s="78"/>
      <c r="BN107" s="78"/>
      <c r="BQ107" s="78"/>
    </row>
    <row r="108" spans="1:100">
      <c r="A108" s="98">
        <v>13</v>
      </c>
      <c r="C108" s="7" t="s">
        <v>1</v>
      </c>
      <c r="D108" s="32">
        <v>33.877093000000002</v>
      </c>
      <c r="E108" s="32">
        <v>7.5597903999999998</v>
      </c>
      <c r="F108" s="32">
        <v>11.836282000000001</v>
      </c>
      <c r="G108" s="32">
        <v>12.571932</v>
      </c>
      <c r="H108" s="93">
        <v>1.5668284999999999E-4</v>
      </c>
      <c r="I108" s="32">
        <v>2.1154000000000002</v>
      </c>
      <c r="J108" s="32"/>
      <c r="K108" s="66">
        <v>0.34938776999999999</v>
      </c>
      <c r="L108" s="66">
        <v>0.37110163000000002</v>
      </c>
      <c r="M108" s="66">
        <v>6.2442701000000003E-2</v>
      </c>
      <c r="N108" s="66">
        <v>0.22315303</v>
      </c>
      <c r="O108" s="66"/>
      <c r="P108" s="66"/>
      <c r="Q108" s="66"/>
      <c r="R108" s="76"/>
      <c r="S108" s="83">
        <f>(F108-O107*H108)/D108</f>
        <v>0.34938494731188774</v>
      </c>
      <c r="T108" s="83">
        <f>(G108-P107*H108)/D108</f>
        <v>0.37110159303329127</v>
      </c>
      <c r="U108" s="83">
        <f>(I108-Q107*H108)/D108</f>
        <v>6.2438413403268542E-2</v>
      </c>
      <c r="V108" s="84"/>
      <c r="W108" s="83">
        <f t="shared" ref="W108:W112" si="58">LN(S108)</f>
        <v>-1.0515809637445965</v>
      </c>
      <c r="X108" s="83">
        <f t="shared" ref="X108:X112" si="59">LN(T108)</f>
        <v>-0.99127941819159693</v>
      </c>
      <c r="Y108" s="83">
        <f t="shared" ref="Y108:Y112" si="60">LN(U108)</f>
        <v>-2.7735745935989908</v>
      </c>
      <c r="Z108" s="83">
        <f>LN(N108)</f>
        <v>-1.499897509688489</v>
      </c>
      <c r="AA108" s="77"/>
      <c r="AB108" s="20">
        <f t="array" ref="AB108:AC109">LINEST(W108:W112,Z108:Z112,TRUE,TRUE)</f>
        <v>1.9989066317190234</v>
      </c>
      <c r="AC108" s="60">
        <v>1.9465748506636444</v>
      </c>
      <c r="AD108" s="20">
        <f t="array" ref="AD108:AE109">LINEST(X108:X112,Z108:Z112,TRUE,TRUE)</f>
        <v>3.9977429907683946</v>
      </c>
      <c r="AE108" s="60">
        <v>5.0049297478071839</v>
      </c>
      <c r="AF108" s="20">
        <f t="array" ref="AF108:AG109">LINEST(Y108:Y112,Z108:Z112,TRUE,TRUE)</f>
        <v>6.0112282141782165</v>
      </c>
      <c r="AG108" s="20">
        <v>6.2426584608844973</v>
      </c>
      <c r="AI108" s="41">
        <f>EXP(AC108)*$AI$4^AB108</f>
        <v>0.33301617680111245</v>
      </c>
      <c r="AJ108" s="41">
        <f>AI108*SQRT(AC109^2+(LN($AI$4))^2*AB109^2+(AB108/$AI$4)^2*$AJ$4^2-2*LN($AI$4)*AVERAGE(Z108:Z112)*AB109^2)</f>
        <v>5.194541552318902E-4</v>
      </c>
      <c r="AK108" s="59"/>
      <c r="AL108" s="41">
        <f>EXP(AE108)*$AI$4^AD108</f>
        <v>0.33714529901160506</v>
      </c>
      <c r="AM108" s="41">
        <f>AL108*SQRT(AE109^2+(LN($AI$4))^2*AD109^2+(AD108/$AI$4)^2*$AJ$4^2-2*LN($AI$4)*AVERAGE(Z108:Z112)*AD109^2)</f>
        <v>1.0563021918129627E-3</v>
      </c>
      <c r="AN108" s="83"/>
      <c r="AO108" s="41">
        <f>EXP(AG108)*$AI$4^AF108</f>
        <v>5.4048797117754691E-2</v>
      </c>
      <c r="AP108" s="41">
        <f>AO108*SQRT(AG109^2+(LN($AI$4))^2*AF109^2+(AF108/$AI$4)^2*$AJ$4^2-2*LN($AI$4)*AVERAGE(Z108:Z112)*AF109^2)</f>
        <v>2.5402334411482342E-4</v>
      </c>
      <c r="BB108" s="69"/>
      <c r="BC108" s="69"/>
      <c r="BE108" s="69"/>
      <c r="BF108" s="69"/>
      <c r="BH108" s="69"/>
      <c r="BI108" s="69"/>
      <c r="BK108" s="69"/>
      <c r="BL108" s="69"/>
      <c r="BN108" s="69"/>
      <c r="BO108" s="69"/>
      <c r="BQ108" s="69"/>
      <c r="BR108" s="69"/>
      <c r="BY108" s="69"/>
      <c r="BZ108" s="69"/>
      <c r="CD108" s="86"/>
      <c r="CM108" s="78"/>
      <c r="CN108" s="78"/>
    </row>
    <row r="109" spans="1:100">
      <c r="A109" s="98">
        <v>13</v>
      </c>
      <c r="C109" s="7" t="s">
        <v>2</v>
      </c>
      <c r="D109" s="32">
        <v>32.740282999999998</v>
      </c>
      <c r="E109" s="32">
        <v>7.3031478999999999</v>
      </c>
      <c r="F109" s="32">
        <v>11.429885000000001</v>
      </c>
      <c r="G109" s="32">
        <v>12.130697</v>
      </c>
      <c r="H109" s="93">
        <v>1.5674646000000001E-4</v>
      </c>
      <c r="I109" s="32">
        <v>2.0395107000000001</v>
      </c>
      <c r="J109" s="32"/>
      <c r="K109" s="66">
        <v>0.34910732</v>
      </c>
      <c r="L109" s="66">
        <v>0.37051194999999998</v>
      </c>
      <c r="M109" s="66">
        <v>6.2293429999999997E-2</v>
      </c>
      <c r="N109" s="66">
        <v>0.22306290000000001</v>
      </c>
      <c r="O109" s="66"/>
      <c r="P109" s="66"/>
      <c r="Q109" s="66"/>
      <c r="R109" s="76"/>
      <c r="S109" s="83">
        <f>(F109-O107*H109)/D109</f>
        <v>0.34910355838448304</v>
      </c>
      <c r="T109" s="83">
        <f>(G109-P107*H109)/D109</f>
        <v>0.37051017987772822</v>
      </c>
      <c r="U109" s="83">
        <f>(I109-Q107*H109)/D109</f>
        <v>6.2288483254867626E-2</v>
      </c>
      <c r="V109" s="84"/>
      <c r="W109" s="83">
        <f t="shared" si="58"/>
        <v>-1.0523866718996548</v>
      </c>
      <c r="X109" s="83">
        <f t="shared" si="59"/>
        <v>-0.99287435857020778</v>
      </c>
      <c r="Y109" s="83">
        <f t="shared" si="60"/>
        <v>-2.7759787297497778</v>
      </c>
      <c r="Z109" s="83">
        <f t="shared" ref="Z109:Z112" si="61">LN(N109)</f>
        <v>-1.5003014845139766</v>
      </c>
      <c r="AA109" s="77"/>
      <c r="AB109" s="20">
        <v>6.1423692342921351E-4</v>
      </c>
      <c r="AC109" s="60">
        <v>9.2185607502199131E-4</v>
      </c>
      <c r="AD109" s="20">
        <v>1.2610477604872357E-2</v>
      </c>
      <c r="AE109" s="60">
        <v>1.8925995728291737E-2</v>
      </c>
      <c r="AF109" s="20">
        <v>1.2740805888343259E-2</v>
      </c>
      <c r="AG109" s="20">
        <v>1.912159438946321E-2</v>
      </c>
      <c r="AI109" s="62"/>
      <c r="AJ109" s="82"/>
      <c r="AK109" s="82"/>
      <c r="AL109" s="82"/>
      <c r="AM109" s="82"/>
      <c r="AN109" s="82"/>
      <c r="BB109" s="76"/>
      <c r="BC109" s="76"/>
      <c r="BE109" s="76"/>
      <c r="BF109" s="76"/>
      <c r="BH109" s="76"/>
      <c r="BI109" s="76"/>
      <c r="BK109" s="76"/>
      <c r="BL109" s="76"/>
      <c r="BN109" s="76"/>
      <c r="BO109" s="76"/>
      <c r="BQ109" s="76"/>
      <c r="BR109" s="76"/>
      <c r="BW109" s="85"/>
      <c r="BX109" s="85"/>
      <c r="BY109" s="83"/>
      <c r="BZ109" s="83"/>
      <c r="CA109" s="83"/>
      <c r="CB109" s="83"/>
      <c r="CC109" s="83"/>
    </row>
    <row r="110" spans="1:100">
      <c r="A110" s="98">
        <v>13</v>
      </c>
      <c r="C110" s="7" t="s">
        <v>3</v>
      </c>
      <c r="D110" s="32">
        <v>30.407264999999999</v>
      </c>
      <c r="E110" s="32">
        <v>6.7788672999999999</v>
      </c>
      <c r="F110" s="32">
        <v>10.603293000000001</v>
      </c>
      <c r="G110" s="32">
        <v>11.240169</v>
      </c>
      <c r="H110" s="93">
        <v>1.4157735999999999E-4</v>
      </c>
      <c r="I110" s="32">
        <v>1.8876146</v>
      </c>
      <c r="J110" s="32"/>
      <c r="K110" s="66">
        <v>0.34870874000000002</v>
      </c>
      <c r="L110" s="66">
        <v>0.36965321000000001</v>
      </c>
      <c r="M110" s="66">
        <v>6.2077530999999998E-2</v>
      </c>
      <c r="N110" s="66">
        <v>0.22293562</v>
      </c>
      <c r="O110" s="66"/>
      <c r="P110" s="66"/>
      <c r="Q110" s="66"/>
      <c r="R110" s="76"/>
      <c r="S110" s="83">
        <f>(F110-O107*H110)/D110</f>
        <v>0.34870516734604295</v>
      </c>
      <c r="T110" s="83">
        <f>(G110-P107*H110)/D110</f>
        <v>0.36965142187684669</v>
      </c>
      <c r="U110" s="83">
        <f>(I110-Q107*H110)/D110</f>
        <v>6.2072755974664981E-2</v>
      </c>
      <c r="V110" s="84"/>
      <c r="W110" s="83">
        <f t="shared" si="58"/>
        <v>-1.0535285065229114</v>
      </c>
      <c r="X110" s="83">
        <f t="shared" si="59"/>
        <v>-0.99519482043740204</v>
      </c>
      <c r="Y110" s="83">
        <f t="shared" si="60"/>
        <v>-2.779448098468245</v>
      </c>
      <c r="Z110" s="83">
        <f t="shared" si="61"/>
        <v>-1.5008722487553259</v>
      </c>
      <c r="AA110" s="28"/>
      <c r="AB110" s="47">
        <f t="shared" ref="AB110:AG110" si="62">ABS(AB109/AB108)</f>
        <v>3.0728645034359655E-4</v>
      </c>
      <c r="AC110" s="47">
        <f t="shared" si="62"/>
        <v>4.7357853961161759E-4</v>
      </c>
      <c r="AD110" s="47">
        <f t="shared" si="62"/>
        <v>3.1543992782909073E-3</v>
      </c>
      <c r="AE110" s="47">
        <f t="shared" si="62"/>
        <v>3.7814708061754128E-3</v>
      </c>
      <c r="AF110" s="47">
        <f t="shared" si="62"/>
        <v>2.119501279005264E-3</v>
      </c>
      <c r="AG110" s="47">
        <f t="shared" si="62"/>
        <v>3.0630531061848205E-3</v>
      </c>
      <c r="AI110" s="27"/>
      <c r="AJ110" s="82"/>
      <c r="AK110" s="82"/>
      <c r="AL110" s="82"/>
      <c r="AM110" s="82"/>
      <c r="AN110" s="82"/>
      <c r="BB110" s="76"/>
      <c r="BC110" s="76"/>
      <c r="BE110" s="76"/>
      <c r="BF110" s="76"/>
      <c r="BH110" s="76"/>
      <c r="BI110" s="76"/>
      <c r="BK110" s="76"/>
      <c r="BL110" s="76"/>
      <c r="BN110" s="76"/>
      <c r="BO110" s="76"/>
      <c r="BQ110" s="76"/>
      <c r="BR110" s="76"/>
      <c r="BW110" s="85"/>
      <c r="BX110" s="85"/>
      <c r="BY110" s="83"/>
      <c r="BZ110" s="83"/>
      <c r="CA110" s="83"/>
      <c r="CB110" s="83"/>
      <c r="CC110" s="83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</row>
    <row r="111" spans="1:100">
      <c r="A111" s="98">
        <v>13</v>
      </c>
      <c r="C111" s="7" t="s">
        <v>4</v>
      </c>
      <c r="D111" s="32">
        <v>28.648748000000001</v>
      </c>
      <c r="E111" s="32">
        <v>6.3838841000000004</v>
      </c>
      <c r="F111" s="32">
        <v>9.9808687999999997</v>
      </c>
      <c r="G111" s="32">
        <v>10.571007</v>
      </c>
      <c r="H111" s="93">
        <v>1.4075365E-4</v>
      </c>
      <c r="I111" s="32">
        <v>1.7735951000000001</v>
      </c>
      <c r="J111" s="32"/>
      <c r="K111" s="66">
        <v>0.34838717000000002</v>
      </c>
      <c r="L111" s="66">
        <v>0.36898578999999998</v>
      </c>
      <c r="M111" s="66">
        <v>6.1908044000000002E-2</v>
      </c>
      <c r="N111" s="66">
        <v>0.22283277000000001</v>
      </c>
      <c r="O111" s="66"/>
      <c r="P111" s="66"/>
      <c r="Q111" s="66"/>
      <c r="R111" s="76"/>
      <c r="S111" s="83">
        <f>(F111-O107*H111)/D111</f>
        <v>0.34838335495435341</v>
      </c>
      <c r="T111" s="83">
        <f>(G111-P107*H111)/D111</f>
        <v>0.36898391544303233</v>
      </c>
      <c r="U111" s="83">
        <f>(I111-Q107*H111)/D111</f>
        <v>6.190302360634168E-2</v>
      </c>
      <c r="V111" s="84"/>
      <c r="W111" s="83">
        <f t="shared" si="58"/>
        <v>-1.0544518108214513</v>
      </c>
      <c r="X111" s="83">
        <f t="shared" si="59"/>
        <v>-0.99700222547694173</v>
      </c>
      <c r="Y111" s="83">
        <f t="shared" si="60"/>
        <v>-2.7821862538554383</v>
      </c>
      <c r="Z111" s="83">
        <f t="shared" si="61"/>
        <v>-1.5013336991593127</v>
      </c>
      <c r="AA111" s="60"/>
      <c r="AB111" s="88"/>
      <c r="AD111" s="88"/>
      <c r="AF111" s="88"/>
      <c r="AI111" s="27"/>
      <c r="AJ111" s="82"/>
      <c r="AK111" s="82"/>
      <c r="AL111" s="82"/>
      <c r="AM111" s="82"/>
      <c r="AN111" s="82"/>
      <c r="BB111" s="76"/>
      <c r="BC111" s="76"/>
      <c r="BE111" s="76"/>
      <c r="BF111" s="76"/>
      <c r="BH111" s="76"/>
      <c r="BI111" s="76"/>
      <c r="BK111" s="76"/>
      <c r="BL111" s="76"/>
      <c r="BN111" s="76"/>
      <c r="BO111" s="76"/>
      <c r="BQ111" s="76"/>
      <c r="BR111" s="76"/>
      <c r="BW111" s="85"/>
      <c r="BX111" s="85"/>
      <c r="BY111" s="83"/>
      <c r="BZ111" s="83"/>
      <c r="CA111" s="83"/>
      <c r="CB111" s="83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</row>
    <row r="112" spans="1:100">
      <c r="A112" s="98">
        <v>13</v>
      </c>
      <c r="C112" s="7" t="s">
        <v>5</v>
      </c>
      <c r="D112" s="32">
        <v>27.226969</v>
      </c>
      <c r="E112" s="32">
        <v>6.0650218000000002</v>
      </c>
      <c r="F112" s="32">
        <v>9.4791732999999994</v>
      </c>
      <c r="G112" s="32">
        <v>10.032721</v>
      </c>
      <c r="H112" s="93">
        <v>1.3360314E-4</v>
      </c>
      <c r="I112" s="32">
        <v>1.6821383000000001</v>
      </c>
      <c r="J112" s="32"/>
      <c r="K112" s="66">
        <v>0.34815362</v>
      </c>
      <c r="L112" s="66">
        <v>0.36848440999999998</v>
      </c>
      <c r="M112" s="66">
        <v>6.1781977000000002E-2</v>
      </c>
      <c r="N112" s="66">
        <v>0.22275782999999999</v>
      </c>
      <c r="O112" s="66"/>
      <c r="P112" s="66"/>
      <c r="Q112" s="66"/>
      <c r="R112" s="76"/>
      <c r="S112" s="83">
        <f>(F112-O107*H112)/D112</f>
        <v>0.34814957309377237</v>
      </c>
      <c r="T112" s="83">
        <f>(G112-P107*H112)/D112</f>
        <v>0.36848189980534923</v>
      </c>
      <c r="U112" s="83">
        <f>(I112-Q107*H112)/D112</f>
        <v>6.1776799083703697E-2</v>
      </c>
      <c r="V112" s="84"/>
      <c r="W112" s="83">
        <f t="shared" si="58"/>
        <v>-1.0551230838078263</v>
      </c>
      <c r="X112" s="83">
        <f t="shared" si="59"/>
        <v>-0.99836368713346002</v>
      </c>
      <c r="Y112" s="83">
        <f t="shared" si="60"/>
        <v>-2.7842274043635267</v>
      </c>
      <c r="Z112" s="83">
        <f t="shared" si="61"/>
        <v>-1.501670061733867</v>
      </c>
      <c r="AB112" s="28"/>
      <c r="AD112" s="28"/>
      <c r="AF112" s="28"/>
      <c r="AJ112" s="82"/>
      <c r="AK112" s="82"/>
      <c r="AL112" s="82"/>
      <c r="AM112" s="82"/>
      <c r="AN112" s="82"/>
      <c r="BB112" s="76"/>
      <c r="BC112" s="76"/>
      <c r="BE112" s="76"/>
      <c r="BF112" s="76"/>
      <c r="BH112" s="76"/>
      <c r="BI112" s="76"/>
      <c r="BK112" s="76"/>
      <c r="BL112" s="76"/>
      <c r="BN112" s="76"/>
      <c r="BO112" s="76"/>
      <c r="BQ112" s="76"/>
      <c r="BR112" s="76"/>
      <c r="BW112" s="85"/>
      <c r="BX112" s="85"/>
      <c r="BY112" s="83"/>
      <c r="BZ112" s="83"/>
      <c r="CA112" s="83"/>
      <c r="CB112" s="83"/>
      <c r="CC112" s="83"/>
    </row>
    <row r="113" spans="1:100">
      <c r="A113" s="7"/>
      <c r="B113" s="7"/>
      <c r="C113" s="7"/>
      <c r="D113" s="89"/>
      <c r="E113" s="89"/>
      <c r="F113" s="33"/>
      <c r="G113" s="33"/>
      <c r="H113" s="99"/>
      <c r="I113" s="33"/>
      <c r="J113" s="5"/>
      <c r="K113" s="84"/>
      <c r="L113" s="84"/>
      <c r="M113" s="84"/>
      <c r="N113" s="84"/>
      <c r="O113" s="83"/>
      <c r="P113" s="83"/>
      <c r="Q113" s="83"/>
      <c r="R113" s="84"/>
      <c r="S113" s="84"/>
      <c r="T113" s="84"/>
      <c r="U113" s="84"/>
      <c r="V113" s="84"/>
      <c r="W113" s="84"/>
      <c r="X113" s="84"/>
      <c r="Y113" s="84"/>
      <c r="Z113" s="90"/>
      <c r="AA113" s="28"/>
      <c r="AB113" s="91"/>
      <c r="AC113" s="91"/>
      <c r="AD113" s="91"/>
      <c r="AE113" s="92"/>
      <c r="AF113" s="92"/>
      <c r="AG113" s="92"/>
      <c r="AJ113" s="76"/>
      <c r="AK113" s="76"/>
      <c r="AL113" s="76"/>
      <c r="AM113" s="76"/>
      <c r="AN113" s="76"/>
      <c r="BB113" s="76"/>
      <c r="BC113" s="76"/>
      <c r="BE113" s="76"/>
      <c r="BF113" s="76"/>
      <c r="BH113" s="76"/>
      <c r="BI113" s="76"/>
      <c r="BK113" s="76"/>
      <c r="BL113" s="76"/>
      <c r="BN113" s="76"/>
      <c r="BO113" s="76"/>
      <c r="BQ113" s="76"/>
      <c r="BR113" s="76"/>
      <c r="BW113" s="85"/>
      <c r="BX113" s="85"/>
      <c r="BY113" s="83"/>
      <c r="BZ113" s="83"/>
      <c r="CA113" s="83"/>
      <c r="CB113" s="83"/>
      <c r="CC113" s="83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</row>
    <row r="114" spans="1:100">
      <c r="A114" s="98">
        <v>14</v>
      </c>
      <c r="B114" s="31">
        <v>43636</v>
      </c>
      <c r="C114" s="7" t="s">
        <v>0</v>
      </c>
      <c r="D114" s="32">
        <v>9.3103342999999996E-4</v>
      </c>
      <c r="E114" s="32">
        <v>1.9718361E-4</v>
      </c>
      <c r="F114" s="32">
        <v>3.0377422000000002E-4</v>
      </c>
      <c r="G114" s="32">
        <v>2.7782326E-4</v>
      </c>
      <c r="H114" s="93">
        <v>2.8173878000000001E-6</v>
      </c>
      <c r="I114" s="32">
        <v>6.6779446999999995E-5</v>
      </c>
      <c r="J114" s="32"/>
      <c r="K114" s="32"/>
      <c r="L114" s="32"/>
      <c r="M114" s="32"/>
      <c r="N114" s="32"/>
      <c r="O114" s="66"/>
      <c r="P114" s="66"/>
      <c r="Q114" s="66"/>
      <c r="AG114" s="78"/>
      <c r="BZ114" s="80"/>
      <c r="CA114" s="78"/>
      <c r="CB114" s="78"/>
      <c r="CC114" s="78"/>
      <c r="CE114" s="81"/>
      <c r="CF114" s="74"/>
      <c r="CG114" s="74"/>
      <c r="CH114" s="74"/>
      <c r="CI114" s="74"/>
      <c r="CJ114" s="74"/>
      <c r="CK114" s="74"/>
      <c r="CL114" s="74"/>
      <c r="CM114" s="74"/>
      <c r="CN114" s="74"/>
    </row>
    <row r="115" spans="1:100">
      <c r="A115" s="98">
        <v>14</v>
      </c>
      <c r="C115" s="98" t="s">
        <v>6</v>
      </c>
      <c r="D115" s="32"/>
      <c r="E115" s="32"/>
      <c r="F115" s="32"/>
      <c r="G115" s="32"/>
      <c r="H115" s="93">
        <v>3.4539767000000001</v>
      </c>
      <c r="I115" s="32"/>
      <c r="J115" s="32"/>
      <c r="K115" s="32"/>
      <c r="L115" s="32"/>
      <c r="M115" s="57"/>
      <c r="N115" s="32"/>
      <c r="O115" s="66">
        <v>0.86574322000000004</v>
      </c>
      <c r="P115" s="66">
        <v>0.56687993000000003</v>
      </c>
      <c r="Q115" s="66">
        <v>1.0726277</v>
      </c>
      <c r="AB115" s="9"/>
      <c r="AC115" s="9"/>
      <c r="AD115" s="9"/>
      <c r="AE115" s="9"/>
      <c r="AF115" s="9"/>
      <c r="AG115" s="9"/>
      <c r="AI115" s="27"/>
      <c r="AJ115" s="20"/>
      <c r="AK115" s="20"/>
      <c r="AL115" s="20"/>
      <c r="AM115" s="20"/>
      <c r="AN115" s="82"/>
      <c r="BB115" s="78"/>
      <c r="BE115" s="78"/>
      <c r="BH115" s="78"/>
      <c r="BK115" s="78"/>
      <c r="BN115" s="78"/>
      <c r="BQ115" s="78"/>
    </row>
    <row r="116" spans="1:100">
      <c r="A116" s="98">
        <v>14</v>
      </c>
      <c r="C116" s="7" t="s">
        <v>1</v>
      </c>
      <c r="D116" s="32">
        <v>35.552118999999998</v>
      </c>
      <c r="E116" s="32">
        <v>7.9355384000000004</v>
      </c>
      <c r="F116" s="32">
        <v>12.427569999999999</v>
      </c>
      <c r="G116" s="32">
        <v>13.206587000000001</v>
      </c>
      <c r="H116" s="93">
        <v>1.7039485999999999E-4</v>
      </c>
      <c r="I116" s="32">
        <v>2.2232723999999999</v>
      </c>
      <c r="J116" s="32"/>
      <c r="K116" s="66">
        <v>0.34955891</v>
      </c>
      <c r="L116" s="66">
        <v>0.37147049999999998</v>
      </c>
      <c r="M116" s="66">
        <v>6.2535409E-2</v>
      </c>
      <c r="N116" s="66">
        <v>0.2232085</v>
      </c>
      <c r="O116" s="66"/>
      <c r="P116" s="66"/>
      <c r="Q116" s="66"/>
      <c r="R116" s="76"/>
      <c r="S116" s="83">
        <f>(F116-O115*H116)/D116</f>
        <v>0.3495550428880268</v>
      </c>
      <c r="T116" s="83">
        <f>(G116-P115*H116)/D116</f>
        <v>0.37146844627105607</v>
      </c>
      <c r="U116" s="83">
        <f>(I116-Q115*H116)/D116</f>
        <v>6.2530439599204388E-2</v>
      </c>
      <c r="V116" s="84"/>
      <c r="W116" s="83">
        <f t="shared" ref="W116:W120" si="63">LN(S116)</f>
        <v>-1.0510942393279599</v>
      </c>
      <c r="X116" s="83">
        <f t="shared" ref="X116:X120" si="64">LN(T116)</f>
        <v>-0.99029135444489869</v>
      </c>
      <c r="Y116" s="83">
        <f t="shared" ref="Y116:Y120" si="65">LN(U116)</f>
        <v>-2.7721018072148742</v>
      </c>
      <c r="Z116" s="83">
        <f>LN(N116)</f>
        <v>-1.4996489667628228</v>
      </c>
      <c r="AA116" s="77"/>
      <c r="AB116" s="20">
        <f t="array" ref="AB116:AC117">LINEST(W116:W120,Z116:Z120,TRUE,TRUE)</f>
        <v>1.9946411046621937</v>
      </c>
      <c r="AC116" s="60">
        <v>1.940160982905764</v>
      </c>
      <c r="AD116" s="20">
        <f t="array" ref="AD116:AE117">LINEST(X116:X120,Z116:Z120,TRUE,TRUE)</f>
        <v>4.0006330484970407</v>
      </c>
      <c r="AE116" s="60">
        <v>5.0092447172646128</v>
      </c>
      <c r="AF116" s="20">
        <f t="array" ref="AF116:AG117">LINEST(Y116:Y120,Z116:Z120,TRUE,TRUE)</f>
        <v>6.0104713715537708</v>
      </c>
      <c r="AG116" s="20">
        <v>6.2414906428115282</v>
      </c>
      <c r="AI116" s="41">
        <f>EXP(AC116)*$AI$4^AB116</f>
        <v>0.33304494402025497</v>
      </c>
      <c r="AJ116" s="41">
        <f>AI116*SQRT(AC117^2+(LN($AI$4))^2*AB117^2+(AB116/$AI$4)^2*$AJ$4^2-2*LN($AI$4)*AVERAGE(Z116:Z120)*AB117^2)</f>
        <v>5.1925225766400666E-4</v>
      </c>
      <c r="AK116" s="59"/>
      <c r="AL116" s="41">
        <f>EXP(AE116)*$AI$4^AD116</f>
        <v>0.33711522796989601</v>
      </c>
      <c r="AM116" s="41">
        <f>AL116*SQRT(AE117^2+(LN($AI$4))^2*AD117^2+(AD116/$AI$4)^2*$AJ$4^2-2*LN($AI$4)*AVERAGE(Z116:Z120)*AD117^2)</f>
        <v>1.0554623344543196E-3</v>
      </c>
      <c r="AN116" s="83"/>
      <c r="AO116" s="41">
        <f>EXP(AG116)*$AI$4^AF116</f>
        <v>5.4048015382611399E-2</v>
      </c>
      <c r="AP116" s="41">
        <f>AO116*SQRT(AG117^2+(LN($AI$4))^2*AF117^2+(AF116/$AI$4)^2*$AJ$4^2-2*LN($AI$4)*AVERAGE(Z116:Z120)*AF117^2)</f>
        <v>2.5431799120302553E-4</v>
      </c>
      <c r="BB116" s="69"/>
      <c r="BC116" s="69"/>
      <c r="BE116" s="69"/>
      <c r="BF116" s="69"/>
      <c r="BH116" s="69"/>
      <c r="BI116" s="69"/>
      <c r="BK116" s="69"/>
      <c r="BL116" s="69"/>
      <c r="BN116" s="69"/>
      <c r="BO116" s="69"/>
      <c r="BQ116" s="69"/>
      <c r="BR116" s="69"/>
      <c r="BY116" s="69"/>
      <c r="BZ116" s="69"/>
      <c r="CD116" s="86"/>
      <c r="CM116" s="78"/>
      <c r="CN116" s="78"/>
    </row>
    <row r="117" spans="1:100">
      <c r="A117" s="98">
        <v>14</v>
      </c>
      <c r="C117" s="7" t="s">
        <v>2</v>
      </c>
      <c r="D117" s="32">
        <v>34.117043000000002</v>
      </c>
      <c r="E117" s="32">
        <v>7.6121398999999998</v>
      </c>
      <c r="F117" s="32">
        <v>11.916135000000001</v>
      </c>
      <c r="G117" s="32">
        <v>12.652621999999999</v>
      </c>
      <c r="H117" s="93">
        <v>1.6618709000000001E-4</v>
      </c>
      <c r="I117" s="32">
        <v>2.1282825999999999</v>
      </c>
      <c r="J117" s="32"/>
      <c r="K117" s="66">
        <v>0.34927195</v>
      </c>
      <c r="L117" s="66">
        <v>0.37085874000000002</v>
      </c>
      <c r="M117" s="66">
        <v>6.2381695000000001E-2</v>
      </c>
      <c r="N117" s="66">
        <v>0.22311832000000001</v>
      </c>
      <c r="O117" s="66"/>
      <c r="P117" s="66"/>
      <c r="Q117" s="66"/>
      <c r="R117" s="76"/>
      <c r="S117" s="83">
        <f>(F117-O115*H117)/D117</f>
        <v>0.34926799267608216</v>
      </c>
      <c r="T117" s="83">
        <f>(G117-P115*H117)/D117</f>
        <v>0.37085651859904895</v>
      </c>
      <c r="U117" s="83">
        <f>(I117-Q115*H117)/D117</f>
        <v>6.2376576514086624E-2</v>
      </c>
      <c r="V117" s="84"/>
      <c r="W117" s="83">
        <f t="shared" si="63"/>
        <v>-1.0519157641303218</v>
      </c>
      <c r="X117" s="83">
        <f t="shared" si="64"/>
        <v>-0.99194003349942317</v>
      </c>
      <c r="Y117" s="83">
        <f t="shared" si="65"/>
        <v>-2.7745654504549204</v>
      </c>
      <c r="Z117" s="83">
        <f t="shared" ref="Z117:Z120" si="66">LN(N117)</f>
        <v>-1.5000530652717456</v>
      </c>
      <c r="AA117" s="77"/>
      <c r="AB117" s="20">
        <v>3.9059537501620212E-3</v>
      </c>
      <c r="AC117" s="60">
        <v>5.8614424329813701E-3</v>
      </c>
      <c r="AD117" s="20">
        <v>1.0250332593347511E-2</v>
      </c>
      <c r="AE117" s="60">
        <v>1.5382090587305811E-2</v>
      </c>
      <c r="AF117" s="20">
        <v>1.6308892787586796E-2</v>
      </c>
      <c r="AG117" s="20">
        <v>2.4473826966368913E-2</v>
      </c>
      <c r="AI117" s="27"/>
      <c r="AJ117" s="82"/>
      <c r="AK117" s="82"/>
      <c r="AL117" s="82"/>
      <c r="AM117" s="82"/>
      <c r="AN117" s="82"/>
      <c r="BB117" s="76"/>
      <c r="BC117" s="76"/>
      <c r="BE117" s="76"/>
      <c r="BF117" s="76"/>
      <c r="BH117" s="76"/>
      <c r="BI117" s="76"/>
      <c r="BK117" s="76"/>
      <c r="BL117" s="76"/>
      <c r="BN117" s="76"/>
      <c r="BO117" s="76"/>
      <c r="BQ117" s="76"/>
      <c r="BR117" s="76"/>
      <c r="BW117" s="85"/>
      <c r="BX117" s="85"/>
      <c r="BY117" s="83"/>
      <c r="BZ117" s="83"/>
      <c r="CA117" s="83"/>
      <c r="CB117" s="83"/>
      <c r="CC117" s="83"/>
    </row>
    <row r="118" spans="1:100">
      <c r="A118" s="98">
        <v>14</v>
      </c>
      <c r="C118" s="7" t="s">
        <v>3</v>
      </c>
      <c r="D118" s="32">
        <v>31.727073000000001</v>
      </c>
      <c r="E118" s="32">
        <v>7.0749753999999996</v>
      </c>
      <c r="F118" s="32">
        <v>11.069264</v>
      </c>
      <c r="G118" s="32">
        <v>11.740679</v>
      </c>
      <c r="H118" s="93">
        <v>1.5041322999999999E-4</v>
      </c>
      <c r="I118" s="32">
        <v>1.9727295</v>
      </c>
      <c r="J118" s="32"/>
      <c r="K118" s="66">
        <v>0.34888971000000002</v>
      </c>
      <c r="L118" s="66">
        <v>0.37005152000000002</v>
      </c>
      <c r="M118" s="66">
        <v>6.2177955E-2</v>
      </c>
      <c r="N118" s="66">
        <v>0.22299474999999999</v>
      </c>
      <c r="O118" s="66"/>
      <c r="P118" s="66"/>
      <c r="Q118" s="66"/>
      <c r="R118" s="76"/>
      <c r="S118" s="83">
        <f>(F118-O115*H118)/D118</f>
        <v>0.34888606902899388</v>
      </c>
      <c r="T118" s="83">
        <f>(G118-P115*H118)/D118</f>
        <v>0.37004969647716024</v>
      </c>
      <c r="U118" s="83">
        <f>(I118-Q115*H118)/D118</f>
        <v>6.217302688473833E-2</v>
      </c>
      <c r="V118" s="84"/>
      <c r="W118" s="83">
        <f t="shared" si="63"/>
        <v>-1.0530098598496931</v>
      </c>
      <c r="X118" s="83">
        <f t="shared" si="64"/>
        <v>-0.99411796756015669</v>
      </c>
      <c r="Y118" s="83">
        <f t="shared" si="65"/>
        <v>-2.7778340246617175</v>
      </c>
      <c r="Z118" s="83">
        <f t="shared" si="66"/>
        <v>-1.5006070504000466</v>
      </c>
      <c r="AA118" s="28"/>
      <c r="AB118" s="47">
        <f t="shared" ref="AB118:AG118" si="67">ABS(AB117/AB116)</f>
        <v>1.9582238333665149E-3</v>
      </c>
      <c r="AC118" s="47">
        <f t="shared" si="67"/>
        <v>3.0211113843773589E-3</v>
      </c>
      <c r="AD118" s="47">
        <f t="shared" si="67"/>
        <v>2.5621776526588359E-3</v>
      </c>
      <c r="AE118" s="47">
        <f t="shared" si="67"/>
        <v>3.0707404919329785E-3</v>
      </c>
      <c r="AF118" s="47">
        <f t="shared" si="67"/>
        <v>2.7134132715069858E-3</v>
      </c>
      <c r="AG118" s="47">
        <f t="shared" si="67"/>
        <v>3.9211509504634111E-3</v>
      </c>
      <c r="AI118" s="27"/>
      <c r="AJ118" s="82"/>
      <c r="AK118" s="82"/>
      <c r="AL118" s="82"/>
      <c r="AM118" s="82"/>
      <c r="AN118" s="82"/>
      <c r="BB118" s="76"/>
      <c r="BC118" s="76"/>
      <c r="BE118" s="76"/>
      <c r="BF118" s="76"/>
      <c r="BH118" s="76"/>
      <c r="BI118" s="76"/>
      <c r="BK118" s="76"/>
      <c r="BL118" s="76"/>
      <c r="BN118" s="76"/>
      <c r="BO118" s="76"/>
      <c r="BQ118" s="76"/>
      <c r="BR118" s="76"/>
      <c r="BW118" s="85"/>
      <c r="BX118" s="85"/>
      <c r="BY118" s="83"/>
      <c r="BZ118" s="83"/>
      <c r="CA118" s="83"/>
      <c r="CB118" s="83"/>
      <c r="CC118" s="83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</row>
    <row r="119" spans="1:100">
      <c r="A119" s="98">
        <v>14</v>
      </c>
      <c r="C119" s="7" t="s">
        <v>4</v>
      </c>
      <c r="D119" s="32">
        <v>29.426378</v>
      </c>
      <c r="E119" s="32">
        <v>6.5582425999999998</v>
      </c>
      <c r="F119" s="32">
        <v>10.255064000000001</v>
      </c>
      <c r="G119" s="32">
        <v>10.864708</v>
      </c>
      <c r="H119" s="93">
        <v>1.4109368000000001E-4</v>
      </c>
      <c r="I119" s="32">
        <v>1.8234684999999999</v>
      </c>
      <c r="J119" s="32"/>
      <c r="K119" s="66">
        <v>0.34849859</v>
      </c>
      <c r="L119" s="66">
        <v>0.36921585000000001</v>
      </c>
      <c r="M119" s="66">
        <v>6.1966919000000002E-2</v>
      </c>
      <c r="N119" s="66">
        <v>0.22286942000000001</v>
      </c>
      <c r="O119" s="66"/>
      <c r="P119" s="66"/>
      <c r="Q119" s="66"/>
      <c r="R119" s="76"/>
      <c r="S119" s="83">
        <f>(F119-O115*H119)/D119</f>
        <v>0.34849487249511835</v>
      </c>
      <c r="T119" s="83">
        <f>(G119-P115*H119)/D119</f>
        <v>0.36921390790346537</v>
      </c>
      <c r="U119" s="83">
        <f>(I119-Q115*H119)/D119</f>
        <v>6.1961997463994278E-2</v>
      </c>
      <c r="V119" s="84"/>
      <c r="W119" s="83">
        <f t="shared" si="63"/>
        <v>-1.0541317619597586</v>
      </c>
      <c r="X119" s="83">
        <f t="shared" si="64"/>
        <v>-0.99637910668520069</v>
      </c>
      <c r="Y119" s="83">
        <f t="shared" si="65"/>
        <v>-2.7812340259932191</v>
      </c>
      <c r="Z119" s="83">
        <f t="shared" si="66"/>
        <v>-1.5011692395676621</v>
      </c>
      <c r="AA119" s="60"/>
      <c r="AB119" s="88"/>
      <c r="AD119" s="88"/>
      <c r="AF119" s="88"/>
      <c r="AI119" s="27"/>
      <c r="AJ119" s="82"/>
      <c r="AK119" s="82"/>
      <c r="AL119" s="82"/>
      <c r="AM119" s="82"/>
      <c r="AN119" s="82"/>
      <c r="BB119" s="76"/>
      <c r="BC119" s="76"/>
      <c r="BE119" s="76"/>
      <c r="BF119" s="76"/>
      <c r="BH119" s="76"/>
      <c r="BI119" s="76"/>
      <c r="BK119" s="76"/>
      <c r="BL119" s="76"/>
      <c r="BN119" s="76"/>
      <c r="BO119" s="76"/>
      <c r="BQ119" s="76"/>
      <c r="BR119" s="76"/>
      <c r="BW119" s="85"/>
      <c r="BX119" s="85"/>
      <c r="BY119" s="83"/>
      <c r="BZ119" s="83"/>
      <c r="CA119" s="83"/>
      <c r="CB119" s="83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</row>
    <row r="120" spans="1:100">
      <c r="A120" s="98">
        <v>14</v>
      </c>
      <c r="C120" s="7" t="s">
        <v>5</v>
      </c>
      <c r="D120" s="32">
        <v>26.932113999999999</v>
      </c>
      <c r="E120" s="32">
        <v>5.9989441000000001</v>
      </c>
      <c r="F120" s="32">
        <v>9.3752002000000001</v>
      </c>
      <c r="G120" s="32">
        <v>9.9211735999999995</v>
      </c>
      <c r="H120" s="93">
        <v>1.2871005E-4</v>
      </c>
      <c r="I120" s="32">
        <v>1.6631867</v>
      </c>
      <c r="J120" s="32"/>
      <c r="K120" s="66">
        <v>0.34810459999999999</v>
      </c>
      <c r="L120" s="66">
        <v>0.36837639999999999</v>
      </c>
      <c r="M120" s="66">
        <v>6.1754639E-2</v>
      </c>
      <c r="N120" s="66">
        <v>0.22274311999999999</v>
      </c>
      <c r="O120" s="66"/>
      <c r="P120" s="66"/>
      <c r="Q120" s="66"/>
      <c r="R120" s="76"/>
      <c r="S120" s="83">
        <f>(F120-O115*H120)/D120</f>
        <v>0.34810073840274358</v>
      </c>
      <c r="T120" s="83">
        <f>(G120-P115*H120)/D120</f>
        <v>0.36837437405975132</v>
      </c>
      <c r="U120" s="83">
        <f>(I120-Q115*H120)/D120</f>
        <v>6.1749651068427149E-2</v>
      </c>
      <c r="V120" s="84"/>
      <c r="W120" s="83">
        <f t="shared" si="63"/>
        <v>-1.0552633629295802</v>
      </c>
      <c r="X120" s="83">
        <f t="shared" si="64"/>
        <v>-0.99865553711879607</v>
      </c>
      <c r="Y120" s="83">
        <f t="shared" si="65"/>
        <v>-2.7846669542037463</v>
      </c>
      <c r="Z120" s="83">
        <f t="shared" si="66"/>
        <v>-1.5017360997524407</v>
      </c>
      <c r="AB120" s="28"/>
      <c r="AD120" s="28"/>
      <c r="AF120" s="28"/>
      <c r="AJ120" s="82"/>
      <c r="AK120" s="82"/>
      <c r="AL120" s="82"/>
      <c r="AM120" s="82"/>
      <c r="AN120" s="82"/>
      <c r="BB120" s="76"/>
      <c r="BC120" s="76"/>
      <c r="BE120" s="76"/>
      <c r="BF120" s="76"/>
      <c r="BH120" s="76"/>
      <c r="BI120" s="76"/>
      <c r="BK120" s="76"/>
      <c r="BL120" s="76"/>
      <c r="BN120" s="76"/>
      <c r="BO120" s="76"/>
      <c r="BQ120" s="76"/>
      <c r="BR120" s="76"/>
      <c r="BW120" s="85"/>
      <c r="BX120" s="85"/>
      <c r="BY120" s="83"/>
      <c r="BZ120" s="83"/>
      <c r="CA120" s="83"/>
      <c r="CB120" s="83"/>
      <c r="CC120" s="83"/>
    </row>
    <row r="121" spans="1:100">
      <c r="A121" s="7"/>
      <c r="B121" s="7"/>
      <c r="C121" s="7"/>
      <c r="D121" s="89"/>
      <c r="E121" s="89"/>
      <c r="F121" s="33"/>
      <c r="G121" s="33"/>
      <c r="H121" s="99"/>
      <c r="I121" s="33"/>
      <c r="J121" s="5"/>
      <c r="K121" s="84"/>
      <c r="L121" s="84"/>
      <c r="M121" s="84"/>
      <c r="N121" s="84"/>
      <c r="O121" s="83"/>
      <c r="P121" s="83"/>
      <c r="Q121" s="83"/>
      <c r="R121" s="84"/>
      <c r="S121" s="84"/>
      <c r="T121" s="84"/>
      <c r="U121" s="84"/>
      <c r="V121" s="84"/>
      <c r="W121" s="84"/>
      <c r="X121" s="84"/>
      <c r="Y121" s="84"/>
      <c r="Z121" s="90"/>
      <c r="AA121" s="28"/>
      <c r="AB121" s="91"/>
      <c r="AC121" s="91"/>
      <c r="AD121" s="91"/>
      <c r="AE121" s="92"/>
      <c r="AF121" s="92"/>
      <c r="AG121" s="92"/>
      <c r="AJ121" s="76"/>
      <c r="AK121" s="76"/>
      <c r="AL121" s="76"/>
      <c r="AM121" s="76"/>
      <c r="AN121" s="76"/>
      <c r="BB121" s="76"/>
      <c r="BC121" s="76"/>
      <c r="BE121" s="76"/>
      <c r="BF121" s="76"/>
      <c r="BH121" s="76"/>
      <c r="BI121" s="76"/>
      <c r="BK121" s="76"/>
      <c r="BL121" s="76"/>
      <c r="BN121" s="76"/>
      <c r="BO121" s="76"/>
      <c r="BQ121" s="76"/>
      <c r="BR121" s="76"/>
      <c r="BW121" s="85"/>
      <c r="BX121" s="85"/>
      <c r="BY121" s="83"/>
      <c r="BZ121" s="83"/>
      <c r="CA121" s="83"/>
      <c r="CB121" s="83"/>
      <c r="CC121" s="83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</row>
    <row r="122" spans="1:100">
      <c r="A122" s="98">
        <f t="shared" ref="A122:A127" si="68">A114+1</f>
        <v>15</v>
      </c>
      <c r="B122" s="31">
        <v>43636</v>
      </c>
      <c r="C122" s="7" t="s">
        <v>0</v>
      </c>
      <c r="D122" s="32">
        <v>9.3103342999999996E-4</v>
      </c>
      <c r="E122" s="32">
        <v>1.9718361E-4</v>
      </c>
      <c r="F122" s="32">
        <v>3.0377422000000002E-4</v>
      </c>
      <c r="G122" s="32">
        <v>2.7782326E-4</v>
      </c>
      <c r="H122" s="93">
        <v>2.8173878000000001E-6</v>
      </c>
      <c r="I122" s="32">
        <v>6.6779446999999995E-5</v>
      </c>
      <c r="J122" s="32"/>
      <c r="K122" s="32"/>
      <c r="L122" s="32"/>
      <c r="M122" s="32"/>
      <c r="N122" s="32"/>
      <c r="O122" s="66"/>
      <c r="P122" s="66"/>
      <c r="Q122" s="66"/>
      <c r="AG122" s="78"/>
      <c r="BZ122" s="80"/>
      <c r="CA122" s="78"/>
      <c r="CB122" s="78"/>
      <c r="CC122" s="78"/>
      <c r="CE122" s="81"/>
      <c r="CF122" s="74"/>
      <c r="CG122" s="74"/>
      <c r="CH122" s="74"/>
      <c r="CI122" s="74"/>
      <c r="CJ122" s="74"/>
      <c r="CK122" s="74"/>
      <c r="CL122" s="74"/>
      <c r="CM122" s="74"/>
      <c r="CN122" s="74"/>
    </row>
    <row r="123" spans="1:100">
      <c r="A123" s="98">
        <f t="shared" si="68"/>
        <v>15</v>
      </c>
      <c r="B123" s="7"/>
      <c r="C123" s="98" t="s">
        <v>6</v>
      </c>
      <c r="D123" s="32"/>
      <c r="E123" s="32"/>
      <c r="F123" s="32"/>
      <c r="G123" s="32"/>
      <c r="H123" s="93">
        <v>3.4539767000000001</v>
      </c>
      <c r="I123" s="32"/>
      <c r="J123" s="32"/>
      <c r="K123" s="32"/>
      <c r="L123" s="32"/>
      <c r="M123" s="57"/>
      <c r="N123" s="32"/>
      <c r="O123" s="66">
        <v>0.86574322000000004</v>
      </c>
      <c r="P123" s="66">
        <v>0.56687993000000003</v>
      </c>
      <c r="Q123" s="66">
        <v>1.0726277</v>
      </c>
      <c r="AB123" s="9"/>
      <c r="AC123" s="9"/>
      <c r="AD123" s="9"/>
      <c r="AE123" s="9"/>
      <c r="AF123" s="9"/>
      <c r="AG123" s="9"/>
      <c r="AI123" s="27"/>
      <c r="AJ123" s="20"/>
      <c r="AK123" s="20"/>
      <c r="AL123" s="20"/>
      <c r="AM123" s="20"/>
      <c r="AN123" s="82"/>
      <c r="BB123" s="78"/>
      <c r="BE123" s="78"/>
      <c r="BH123" s="78"/>
      <c r="BK123" s="78"/>
      <c r="BN123" s="78"/>
      <c r="BQ123" s="78"/>
    </row>
    <row r="124" spans="1:100">
      <c r="A124" s="98">
        <f t="shared" si="68"/>
        <v>15</v>
      </c>
      <c r="C124" s="7" t="s">
        <v>1</v>
      </c>
      <c r="D124" s="32">
        <v>35.44059</v>
      </c>
      <c r="E124" s="32">
        <v>7.911162</v>
      </c>
      <c r="F124" s="32">
        <v>12.39012</v>
      </c>
      <c r="G124" s="32">
        <v>13.16841</v>
      </c>
      <c r="H124" s="93">
        <v>1.7000880999999999E-4</v>
      </c>
      <c r="I124" s="32">
        <v>2.2170736999999998</v>
      </c>
      <c r="J124" s="32"/>
      <c r="K124" s="66">
        <v>0.34960219999999997</v>
      </c>
      <c r="L124" s="66">
        <v>0.37156235999999998</v>
      </c>
      <c r="M124" s="66">
        <v>6.2557298999999997E-2</v>
      </c>
      <c r="N124" s="66">
        <v>0.22322306</v>
      </c>
      <c r="O124" s="66"/>
      <c r="P124" s="66"/>
      <c r="Q124" s="66"/>
      <c r="R124" s="76"/>
      <c r="S124" s="83">
        <f>(F124-O123*H124)/D124</f>
        <v>0.34959837903447438</v>
      </c>
      <c r="T124" s="83">
        <f>(G124-P123*H124)/D124</f>
        <v>0.3715602258714566</v>
      </c>
      <c r="U124" s="83">
        <f>(I124-Q123*H124)/D124</f>
        <v>6.2552326127785954E-2</v>
      </c>
      <c r="V124" s="84"/>
      <c r="W124" s="83">
        <f t="shared" ref="W124:W128" si="69">LN(S124)</f>
        <v>-1.0509702718405838</v>
      </c>
      <c r="X124" s="83">
        <f t="shared" ref="X124:X128" si="70">LN(T124)</f>
        <v>-0.99004431256264491</v>
      </c>
      <c r="Y124" s="83">
        <f t="shared" ref="Y124:Y128" si="71">LN(U124)</f>
        <v>-2.7717518544667441</v>
      </c>
      <c r="Z124" s="83">
        <f>LN(N124)</f>
        <v>-1.4995837383994643</v>
      </c>
      <c r="AA124" s="77"/>
      <c r="AB124" s="20">
        <f t="array" ref="AB124:AC125">LINEST(W124:W128,Z124:Z128,TRUE,TRUE)</f>
        <v>1.9826832353734827</v>
      </c>
      <c r="AC124" s="60">
        <v>1.9222232453397199</v>
      </c>
      <c r="AD124" s="20">
        <f t="array" ref="AD124:AE125">LINEST(X124:X128,Z124:Z128,TRUE,TRUE)</f>
        <v>3.9847997334577325</v>
      </c>
      <c r="AE124" s="60">
        <v>4.9854912064153591</v>
      </c>
      <c r="AF124" s="20">
        <f t="array" ref="AF124:AG125">LINEST(Y124:Y128,Z124:Z128,TRUE,TRUE)</f>
        <v>5.9711488780523005</v>
      </c>
      <c r="AG124" s="20">
        <v>6.1824857613446103</v>
      </c>
      <c r="AI124" s="41">
        <f>EXP(AC124)*$AI$4^AB124</f>
        <v>0.33313983898562721</v>
      </c>
      <c r="AJ124" s="41">
        <f>AI124*SQRT(AC125^2+(LN($AI$4))^2*AB125^2+(AB124/$AI$4)^2*$AJ$4^2-2*LN($AI$4)*AVERAGE(Z124:Z128)*AB125^2)</f>
        <v>5.1728418448704144E-4</v>
      </c>
      <c r="AK124" s="59"/>
      <c r="AL124" s="41">
        <f>EXP(AE124)*$AI$4^AD124</f>
        <v>0.33724164273575941</v>
      </c>
      <c r="AM124" s="41">
        <f>AL124*SQRT(AE125^2+(LN($AI$4))^2*AD125^2+(AD124/$AI$4)^2*$AJ$4^2-2*LN($AI$4)*AVERAGE(Z124:Z128)*AD125^2)</f>
        <v>1.0508692289571211E-3</v>
      </c>
      <c r="AN124" s="83"/>
      <c r="AO124" s="41">
        <f>EXP(AG124)*$AI$4^AF124</f>
        <v>5.4097695873705796E-2</v>
      </c>
      <c r="AP124" s="41">
        <f>AO124*SQRT(AG125^2+(LN($AI$4))^2*AF125^2+(AF124/$AI$4)^2*$AJ$4^2-2*LN($AI$4)*AVERAGE(Z124:Z128)*AF125^2)</f>
        <v>2.5285887556697961E-4</v>
      </c>
      <c r="BB124" s="69"/>
      <c r="BC124" s="69"/>
      <c r="BE124" s="69"/>
      <c r="BF124" s="69"/>
      <c r="BH124" s="69"/>
      <c r="BI124" s="69"/>
      <c r="BK124" s="69"/>
      <c r="BL124" s="69"/>
      <c r="BN124" s="69"/>
      <c r="BO124" s="69"/>
      <c r="BQ124" s="69"/>
      <c r="BR124" s="69"/>
      <c r="BY124" s="69"/>
      <c r="BZ124" s="69"/>
      <c r="CD124" s="86"/>
      <c r="CM124" s="78"/>
      <c r="CN124" s="78"/>
    </row>
    <row r="125" spans="1:100">
      <c r="A125" s="98">
        <f t="shared" si="68"/>
        <v>15</v>
      </c>
      <c r="C125" s="7" t="s">
        <v>2</v>
      </c>
      <c r="D125" s="32">
        <v>33.067082999999997</v>
      </c>
      <c r="E125" s="32">
        <v>7.3773156000000002</v>
      </c>
      <c r="F125" s="32">
        <v>11.547625999999999</v>
      </c>
      <c r="G125" s="32">
        <v>12.259592</v>
      </c>
      <c r="H125" s="93">
        <v>1.5594080999999999E-4</v>
      </c>
      <c r="I125" s="32">
        <v>2.0618235</v>
      </c>
      <c r="J125" s="32"/>
      <c r="K125" s="66">
        <v>0.34921786999999999</v>
      </c>
      <c r="L125" s="66">
        <v>0.37074849999999998</v>
      </c>
      <c r="M125" s="66">
        <v>6.2352594999999997E-2</v>
      </c>
      <c r="N125" s="66">
        <v>0.22310140000000001</v>
      </c>
      <c r="O125" s="66"/>
      <c r="P125" s="66"/>
      <c r="Q125" s="66"/>
      <c r="R125" s="76"/>
      <c r="S125" s="83">
        <f>(F125-O123*H125)/D125</f>
        <v>0.34921408082173505</v>
      </c>
      <c r="T125" s="83">
        <f>(G125-P123*H125)/D125</f>
        <v>0.37074644897720621</v>
      </c>
      <c r="U125" s="83">
        <f>(I125-Q123*H125)/D125</f>
        <v>6.234768980280582E-2</v>
      </c>
      <c r="V125" s="84"/>
      <c r="W125" s="83">
        <f t="shared" si="69"/>
        <v>-1.0520701327433464</v>
      </c>
      <c r="X125" s="83">
        <f t="shared" si="70"/>
        <v>-0.99223687595411481</v>
      </c>
      <c r="Y125" s="83">
        <f t="shared" si="71"/>
        <v>-2.7750286596226359</v>
      </c>
      <c r="Z125" s="83">
        <f t="shared" ref="Z125:Z128" si="72">LN(N125)</f>
        <v>-1.5001289023504303</v>
      </c>
      <c r="AA125" s="77"/>
      <c r="AB125" s="20">
        <v>5.6642742806383801E-3</v>
      </c>
      <c r="AC125" s="60">
        <v>8.4997435444716073E-3</v>
      </c>
      <c r="AD125" s="20">
        <v>8.7312247115828232E-3</v>
      </c>
      <c r="AE125" s="60">
        <v>1.3101973386296369E-2</v>
      </c>
      <c r="AF125" s="20">
        <v>1.5892310460567927E-2</v>
      </c>
      <c r="AG125" s="20">
        <v>2.3847814662803873E-2</v>
      </c>
      <c r="AI125" s="27"/>
      <c r="AJ125" s="82"/>
      <c r="AK125" s="82"/>
      <c r="AL125" s="82"/>
      <c r="AM125" s="82"/>
      <c r="AN125" s="82"/>
      <c r="BB125" s="76"/>
      <c r="BC125" s="76"/>
      <c r="BE125" s="76"/>
      <c r="BF125" s="76"/>
      <c r="BH125" s="76"/>
      <c r="BI125" s="76"/>
      <c r="BK125" s="76"/>
      <c r="BL125" s="76"/>
      <c r="BN125" s="76"/>
      <c r="BO125" s="76"/>
      <c r="BQ125" s="76"/>
      <c r="BR125" s="76"/>
      <c r="BW125" s="85"/>
      <c r="BX125" s="85"/>
      <c r="BY125" s="83"/>
      <c r="BZ125" s="83"/>
      <c r="CA125" s="83"/>
      <c r="CB125" s="83"/>
      <c r="CC125" s="83"/>
    </row>
    <row r="126" spans="1:100">
      <c r="A126" s="98">
        <f t="shared" si="68"/>
        <v>15</v>
      </c>
      <c r="C126" s="7" t="s">
        <v>3</v>
      </c>
      <c r="D126" s="32">
        <v>31.466548</v>
      </c>
      <c r="E126" s="32">
        <v>7.0175749999999999</v>
      </c>
      <c r="F126" s="32">
        <v>10.980627</v>
      </c>
      <c r="G126" s="32">
        <v>11.648797999999999</v>
      </c>
      <c r="H126" s="93">
        <v>1.4888019E-4</v>
      </c>
      <c r="I126" s="32">
        <v>1.9576659000000001</v>
      </c>
      <c r="J126" s="32"/>
      <c r="K126" s="66">
        <v>0.34896136</v>
      </c>
      <c r="L126" s="66">
        <v>0.37019512999999998</v>
      </c>
      <c r="M126" s="66">
        <v>6.2213915000000002E-2</v>
      </c>
      <c r="N126" s="66">
        <v>0.22301683999999999</v>
      </c>
      <c r="O126" s="66"/>
      <c r="P126" s="66"/>
      <c r="Q126" s="66"/>
      <c r="R126" s="76"/>
      <c r="S126" s="83">
        <f>(F126-O123*H126)/D126</f>
        <v>0.34895782365402511</v>
      </c>
      <c r="T126" s="83">
        <f>(G126-P123*H126)/D126</f>
        <v>0.37019356564972788</v>
      </c>
      <c r="U126" s="83">
        <f>(I126-Q123*H126)/D126</f>
        <v>6.2209118298715983E-2</v>
      </c>
      <c r="V126" s="84"/>
      <c r="W126" s="83">
        <f t="shared" si="69"/>
        <v>-1.0528042132114221</v>
      </c>
      <c r="X126" s="83">
        <f t="shared" si="70"/>
        <v>-0.99372925973466231</v>
      </c>
      <c r="Y126" s="83">
        <f t="shared" si="71"/>
        <v>-2.7772536935388326</v>
      </c>
      <c r="Z126" s="83">
        <f t="shared" si="72"/>
        <v>-1.5005079946781177</v>
      </c>
      <c r="AA126" s="28"/>
      <c r="AB126" s="47">
        <f t="shared" ref="AB126:AG126" si="73">ABS(AB125/AB124)</f>
        <v>2.8568730393140119E-3</v>
      </c>
      <c r="AC126" s="47">
        <f t="shared" si="73"/>
        <v>4.4218295481955969E-3</v>
      </c>
      <c r="AD126" s="47">
        <f t="shared" si="73"/>
        <v>2.1911326278890491E-3</v>
      </c>
      <c r="AE126" s="47">
        <f t="shared" si="73"/>
        <v>2.6280205588241081E-3</v>
      </c>
      <c r="AF126" s="47">
        <f t="shared" si="73"/>
        <v>2.6615163656331011E-3</v>
      </c>
      <c r="AG126" s="47">
        <f t="shared" si="73"/>
        <v>3.8573181699681396E-3</v>
      </c>
      <c r="AI126" s="27"/>
      <c r="AJ126" s="82"/>
      <c r="AK126" s="82"/>
      <c r="AL126" s="82"/>
      <c r="AM126" s="82"/>
      <c r="AN126" s="82"/>
      <c r="BB126" s="76"/>
      <c r="BC126" s="76"/>
      <c r="BE126" s="76"/>
      <c r="BF126" s="76"/>
      <c r="BH126" s="76"/>
      <c r="BI126" s="76"/>
      <c r="BK126" s="76"/>
      <c r="BL126" s="76"/>
      <c r="BN126" s="76"/>
      <c r="BO126" s="76"/>
      <c r="BQ126" s="76"/>
      <c r="BR126" s="76"/>
      <c r="BW126" s="85"/>
      <c r="BX126" s="85"/>
      <c r="BY126" s="83"/>
      <c r="BZ126" s="83"/>
      <c r="CA126" s="83"/>
      <c r="CB126" s="83"/>
      <c r="CC126" s="83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</row>
    <row r="127" spans="1:100">
      <c r="A127" s="98">
        <f t="shared" si="68"/>
        <v>15</v>
      </c>
      <c r="C127" s="7" t="s">
        <v>4</v>
      </c>
      <c r="D127" s="32">
        <v>28.749310999999999</v>
      </c>
      <c r="E127" s="32">
        <v>6.4076586000000004</v>
      </c>
      <c r="F127" s="32">
        <v>10.020215</v>
      </c>
      <c r="G127" s="32">
        <v>10.617032</v>
      </c>
      <c r="H127" s="99">
        <v>1.3523438999999999E-4</v>
      </c>
      <c r="I127" s="32">
        <v>1.7820919</v>
      </c>
      <c r="J127" s="32"/>
      <c r="K127" s="66">
        <v>0.34853662000000002</v>
      </c>
      <c r="L127" s="66">
        <v>0.36929473000000002</v>
      </c>
      <c r="M127" s="66">
        <v>6.1986671E-2</v>
      </c>
      <c r="N127" s="66">
        <v>0.22288009</v>
      </c>
      <c r="O127" s="66"/>
      <c r="P127" s="66"/>
      <c r="Q127" s="66"/>
      <c r="R127" s="76"/>
      <c r="S127" s="83">
        <f>(F127-O123*H127)/D127</f>
        <v>0.34853349778517295</v>
      </c>
      <c r="T127" s="83">
        <f>(G127-P123*H127)/D127</f>
        <v>0.36929425328970367</v>
      </c>
      <c r="U127" s="83">
        <f>(I127-Q123*H127)/D127</f>
        <v>6.1982245203973531E-2</v>
      </c>
      <c r="V127" s="84"/>
      <c r="W127" s="83">
        <f t="shared" si="69"/>
        <v>-1.0540209335007142</v>
      </c>
      <c r="X127" s="83">
        <f t="shared" si="70"/>
        <v>-0.99616151833404287</v>
      </c>
      <c r="Y127" s="83">
        <f t="shared" si="71"/>
        <v>-2.7809073026259448</v>
      </c>
      <c r="Z127" s="83">
        <f t="shared" si="72"/>
        <v>-1.5011213651459849</v>
      </c>
      <c r="AA127" s="60"/>
      <c r="AB127" s="88"/>
      <c r="AD127" s="88"/>
      <c r="AF127" s="88"/>
      <c r="AI127" s="27"/>
      <c r="AJ127" s="82"/>
      <c r="AK127" s="82"/>
      <c r="AL127" s="82"/>
      <c r="AM127" s="82"/>
      <c r="AN127" s="82"/>
      <c r="BB127" s="76"/>
      <c r="BC127" s="76"/>
      <c r="BE127" s="76"/>
      <c r="BF127" s="76"/>
      <c r="BH127" s="76"/>
      <c r="BI127" s="76"/>
      <c r="BK127" s="76"/>
      <c r="BL127" s="76"/>
      <c r="BN127" s="76"/>
      <c r="BO127" s="76"/>
      <c r="BQ127" s="76"/>
      <c r="BR127" s="76"/>
      <c r="BW127" s="85"/>
      <c r="BX127" s="85"/>
      <c r="BY127" s="83"/>
      <c r="BZ127" s="83"/>
      <c r="CA127" s="83"/>
      <c r="CB127" s="83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</row>
    <row r="128" spans="1:100">
      <c r="A128" s="98">
        <v>15</v>
      </c>
      <c r="C128" s="7" t="s">
        <v>5</v>
      </c>
      <c r="D128" s="32">
        <v>26.941690000000001</v>
      </c>
      <c r="E128" s="32">
        <v>6.0019071999999998</v>
      </c>
      <c r="F128" s="32">
        <v>9.3812581000000002</v>
      </c>
      <c r="G128" s="32">
        <v>9.9303399999999993</v>
      </c>
      <c r="H128" s="93">
        <v>1.2527212000000001E-4</v>
      </c>
      <c r="I128" s="32">
        <v>1.6652098</v>
      </c>
      <c r="J128" s="32"/>
      <c r="K128" s="66">
        <v>0.34820556000000003</v>
      </c>
      <c r="L128" s="66">
        <v>0.36858533999999998</v>
      </c>
      <c r="M128" s="66">
        <v>6.1807674E-2</v>
      </c>
      <c r="N128" s="66">
        <v>0.22277377000000001</v>
      </c>
      <c r="O128" s="66"/>
      <c r="P128" s="66"/>
      <c r="Q128" s="66"/>
      <c r="R128" s="76"/>
      <c r="S128" s="83">
        <f>(F128-O123*H128)/D128</f>
        <v>0.34820197420842769</v>
      </c>
      <c r="T128" s="83">
        <f>(G128-P123*H128)/D128</f>
        <v>0.36858374458875376</v>
      </c>
      <c r="U128" s="83">
        <f>(I128-Q123*H128)/D128</f>
        <v>6.1802931800271257E-2</v>
      </c>
      <c r="V128" s="84"/>
      <c r="W128" s="83">
        <f t="shared" si="69"/>
        <v>-1.0549725819098776</v>
      </c>
      <c r="X128" s="83">
        <f t="shared" si="70"/>
        <v>-0.99808733512919201</v>
      </c>
      <c r="Y128" s="83">
        <f t="shared" si="71"/>
        <v>-2.7838044755099003</v>
      </c>
      <c r="Z128" s="83">
        <f t="shared" si="72"/>
        <v>-1.5015985067644468</v>
      </c>
      <c r="AB128" s="28"/>
      <c r="AD128" s="28"/>
      <c r="AF128" s="28"/>
      <c r="AJ128" s="82"/>
      <c r="AK128" s="82"/>
      <c r="AL128" s="82"/>
      <c r="AM128" s="82"/>
      <c r="AN128" s="82"/>
      <c r="BB128" s="76"/>
      <c r="BC128" s="76"/>
      <c r="BE128" s="76"/>
      <c r="BF128" s="76"/>
      <c r="BH128" s="76"/>
      <c r="BI128" s="76"/>
      <c r="BK128" s="76"/>
      <c r="BL128" s="76"/>
      <c r="BN128" s="76"/>
      <c r="BO128" s="76"/>
      <c r="BQ128" s="76"/>
      <c r="BR128" s="76"/>
      <c r="BW128" s="85"/>
      <c r="BX128" s="85"/>
      <c r="BY128" s="83"/>
      <c r="BZ128" s="83"/>
      <c r="CA128" s="83"/>
      <c r="CB128" s="83"/>
      <c r="CC128" s="83"/>
    </row>
    <row r="129" spans="1:100">
      <c r="A129" s="7"/>
      <c r="B129" s="7"/>
      <c r="C129" s="7"/>
      <c r="D129" s="89"/>
      <c r="E129" s="89"/>
      <c r="F129" s="33"/>
      <c r="G129" s="33"/>
      <c r="H129" s="99"/>
      <c r="I129" s="33"/>
      <c r="J129" s="5"/>
      <c r="K129" s="84"/>
      <c r="L129" s="84"/>
      <c r="M129" s="84"/>
      <c r="N129" s="84"/>
      <c r="O129" s="83"/>
      <c r="P129" s="83"/>
      <c r="Q129" s="83"/>
      <c r="R129" s="84"/>
      <c r="S129" s="84"/>
      <c r="T129" s="84"/>
      <c r="U129" s="84"/>
      <c r="V129" s="84"/>
      <c r="W129" s="84"/>
      <c r="X129" s="84"/>
      <c r="Y129" s="84"/>
      <c r="Z129" s="90"/>
      <c r="AA129" s="28"/>
      <c r="AB129" s="91"/>
      <c r="AC129" s="91"/>
      <c r="AD129" s="91"/>
      <c r="AE129" s="92"/>
      <c r="AF129" s="92"/>
      <c r="AG129" s="92"/>
      <c r="AJ129" s="76"/>
      <c r="AK129" s="76"/>
      <c r="AL129" s="76"/>
      <c r="AM129" s="76"/>
      <c r="AN129" s="76"/>
      <c r="BB129" s="76"/>
      <c r="BC129" s="76"/>
      <c r="BE129" s="76"/>
      <c r="BF129" s="76"/>
      <c r="BH129" s="76"/>
      <c r="BI129" s="76"/>
      <c r="BK129" s="76"/>
      <c r="BL129" s="76"/>
      <c r="BN129" s="76"/>
      <c r="BO129" s="76"/>
      <c r="BQ129" s="76"/>
      <c r="BR129" s="76"/>
      <c r="BW129" s="85"/>
      <c r="BX129" s="85"/>
      <c r="BY129" s="83"/>
      <c r="BZ129" s="83"/>
      <c r="CA129" s="83"/>
      <c r="CB129" s="83"/>
      <c r="CC129" s="83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</row>
    <row r="130" spans="1:100">
      <c r="A130" s="98">
        <v>16</v>
      </c>
      <c r="B130" s="31">
        <v>43636</v>
      </c>
      <c r="C130" s="7" t="s">
        <v>0</v>
      </c>
      <c r="D130" s="32">
        <v>9.3103342999999996E-4</v>
      </c>
      <c r="E130" s="32">
        <v>1.9718361E-4</v>
      </c>
      <c r="F130" s="32">
        <v>3.0377422000000002E-4</v>
      </c>
      <c r="G130" s="32">
        <v>2.7782326E-4</v>
      </c>
      <c r="H130" s="93">
        <v>2.8173878000000001E-6</v>
      </c>
      <c r="I130" s="32">
        <v>6.6779446999999995E-5</v>
      </c>
      <c r="J130" s="32"/>
      <c r="K130" s="32"/>
      <c r="L130" s="32"/>
      <c r="M130" s="32"/>
      <c r="N130" s="32"/>
      <c r="O130" s="66"/>
      <c r="P130" s="66"/>
      <c r="Q130" s="66"/>
      <c r="AG130" s="78"/>
      <c r="BZ130" s="80"/>
      <c r="CA130" s="78"/>
      <c r="CB130" s="78"/>
      <c r="CC130" s="78"/>
      <c r="CE130" s="81"/>
      <c r="CF130" s="74"/>
      <c r="CG130" s="74"/>
      <c r="CH130" s="74"/>
      <c r="CI130" s="74"/>
      <c r="CJ130" s="74"/>
      <c r="CK130" s="74"/>
      <c r="CL130" s="74"/>
      <c r="CM130" s="74"/>
      <c r="CN130" s="74"/>
    </row>
    <row r="131" spans="1:100">
      <c r="A131" s="7">
        <v>16</v>
      </c>
      <c r="B131" s="7"/>
      <c r="C131" s="98" t="s">
        <v>6</v>
      </c>
      <c r="D131" s="32"/>
      <c r="E131" s="32"/>
      <c r="F131" s="32"/>
      <c r="G131" s="32"/>
      <c r="H131" s="93">
        <v>3.4539767000000001</v>
      </c>
      <c r="I131" s="32"/>
      <c r="J131" s="32"/>
      <c r="K131" s="32"/>
      <c r="L131" s="32"/>
      <c r="M131" s="57"/>
      <c r="N131" s="32"/>
      <c r="O131" s="66">
        <v>0.86574322000000004</v>
      </c>
      <c r="P131" s="66">
        <v>0.56687993000000003</v>
      </c>
      <c r="Q131" s="66">
        <v>1.0726277</v>
      </c>
      <c r="AB131" s="9"/>
      <c r="AC131" s="9"/>
      <c r="AD131" s="9"/>
      <c r="AE131" s="9"/>
      <c r="AF131" s="9"/>
      <c r="AG131" s="9"/>
      <c r="AI131" s="27"/>
      <c r="AJ131" s="20"/>
      <c r="AK131" s="20"/>
      <c r="AL131" s="20"/>
      <c r="AM131" s="20"/>
      <c r="AN131" s="82"/>
      <c r="BB131" s="78"/>
      <c r="BE131" s="78"/>
      <c r="BH131" s="78"/>
      <c r="BK131" s="78"/>
      <c r="BN131" s="78"/>
      <c r="BQ131" s="78"/>
    </row>
    <row r="132" spans="1:100">
      <c r="A132" s="98">
        <v>16</v>
      </c>
      <c r="C132" s="7" t="s">
        <v>1</v>
      </c>
      <c r="D132" s="32">
        <v>35.515591000000001</v>
      </c>
      <c r="E132" s="32">
        <v>7.9282006000000003</v>
      </c>
      <c r="F132" s="32">
        <v>12.417424</v>
      </c>
      <c r="G132" s="32">
        <v>13.198608999999999</v>
      </c>
      <c r="H132" s="93">
        <v>1.6912241E-4</v>
      </c>
      <c r="I132" s="32">
        <v>2.2224267000000002</v>
      </c>
      <c r="J132" s="32"/>
      <c r="K132" s="66">
        <v>0.34963276999999998</v>
      </c>
      <c r="L132" s="66">
        <v>0.37162795999999998</v>
      </c>
      <c r="M132" s="66">
        <v>6.2575933E-2</v>
      </c>
      <c r="N132" s="66">
        <v>0.22323146999999999</v>
      </c>
      <c r="O132" s="66"/>
      <c r="P132" s="66"/>
      <c r="Q132" s="66"/>
      <c r="R132" s="76"/>
      <c r="S132" s="83">
        <f>(F132-O131*H132)/D132</f>
        <v>0.34962891602789864</v>
      </c>
      <c r="T132" s="83">
        <f>(G132-P131*H132)/D132</f>
        <v>0.37162589038431199</v>
      </c>
      <c r="U132" s="83">
        <f>(I132-Q131*H132)/D132</f>
        <v>6.2570978886944142E-2</v>
      </c>
      <c r="V132" s="84"/>
      <c r="W132" s="83">
        <f t="shared" ref="W132:W136" si="74">LN(S132)</f>
        <v>-1.0508829268709028</v>
      </c>
      <c r="X132" s="83">
        <f t="shared" ref="X132:X136" si="75">LN(T132)</f>
        <v>-0.9898676017452871</v>
      </c>
      <c r="Y132" s="83">
        <f t="shared" ref="Y132:Y136" si="76">LN(U132)</f>
        <v>-2.7714537044251646</v>
      </c>
      <c r="Z132" s="83">
        <f>LN(N132)</f>
        <v>-1.499546063790133</v>
      </c>
      <c r="AA132" s="77"/>
      <c r="AB132" s="20">
        <f t="array" ref="AB132:AC133">LINEST(W132:W136,Z132:Z136,TRUE,TRUE)</f>
        <v>1.9935377897500182</v>
      </c>
      <c r="AC132" s="60">
        <v>1.9385122298497561</v>
      </c>
      <c r="AD132" s="20">
        <f t="array" ref="AD132:AE133">LINEST(X132:X136,Z132:Z136,TRUE,TRUE)</f>
        <v>4.0019413006550568</v>
      </c>
      <c r="AE132" s="60">
        <v>5.0112162876647153</v>
      </c>
      <c r="AF132" s="20">
        <f t="array" ref="AF132:AG133">LINEST(Y132:Y136,Z132:Z136,TRUE,TRUE)</f>
        <v>5.9969535695664842</v>
      </c>
      <c r="AG132" s="20">
        <v>6.2212276004339788</v>
      </c>
      <c r="AI132" s="41">
        <f>EXP(AC132)*$AI$4^AB132</f>
        <v>0.3330557986094882</v>
      </c>
      <c r="AJ132" s="41">
        <f>AI132*SQRT(AC133^2+(LN($AI$4))^2*AB133^2+(AB132/$AI$4)^2*$AJ$4^2-2*LN($AI$4)*AVERAGE(Z132:Z136)*AB133^2)</f>
        <v>5.2250090225630392E-4</v>
      </c>
      <c r="AK132" s="59"/>
      <c r="AL132" s="41">
        <f>EXP(AE132)*$AI$4^AD132</f>
        <v>0.33710778505458494</v>
      </c>
      <c r="AM132" s="41">
        <f>AL132*SQRT(AE133^2+(LN($AI$4))^2*AD133^2+(AD132/$AI$4)^2*$AJ$4^2-2*LN($AI$4)*AVERAGE(Z132:Z136)*AD133^2)</f>
        <v>1.0583471295225659E-3</v>
      </c>
      <c r="AN132" s="83"/>
      <c r="AO132" s="41">
        <f>EXP(AG132)*$AI$4^AF132</f>
        <v>5.4066220281585031E-2</v>
      </c>
      <c r="AP132" s="41">
        <f>AO132*SQRT(AG133^2+(LN($AI$4))^2*AF133^2+(AF132/$AI$4)^2*$AJ$4^2-2*LN($AI$4)*AVERAGE(Z132:Z136)*AF133^2)</f>
        <v>2.5453479163262794E-4</v>
      </c>
      <c r="BB132" s="69"/>
      <c r="BC132" s="69"/>
      <c r="BE132" s="69"/>
      <c r="BF132" s="69"/>
      <c r="BH132" s="69"/>
      <c r="BI132" s="69"/>
      <c r="BK132" s="69"/>
      <c r="BL132" s="69"/>
      <c r="BN132" s="69"/>
      <c r="BO132" s="69"/>
      <c r="BQ132" s="69"/>
      <c r="BR132" s="69"/>
      <c r="BY132" s="69"/>
      <c r="BZ132" s="69"/>
      <c r="CD132" s="86"/>
      <c r="CM132" s="78"/>
      <c r="CN132" s="78"/>
    </row>
    <row r="133" spans="1:100">
      <c r="A133" s="98">
        <v>16</v>
      </c>
      <c r="C133" s="7" t="s">
        <v>2</v>
      </c>
      <c r="D133" s="32">
        <v>34.182732999999999</v>
      </c>
      <c r="E133" s="32">
        <v>7.6275766999999997</v>
      </c>
      <c r="F133" s="32">
        <v>11.941534000000001</v>
      </c>
      <c r="G133" s="32">
        <v>12.682270000000001</v>
      </c>
      <c r="H133" s="93">
        <v>1.6847931999999999E-4</v>
      </c>
      <c r="I133" s="32">
        <v>2.1336947999999998</v>
      </c>
      <c r="J133" s="32"/>
      <c r="K133" s="66">
        <v>0.34934375000000001</v>
      </c>
      <c r="L133" s="66">
        <v>0.37101346000000002</v>
      </c>
      <c r="M133" s="66">
        <v>6.2420158000000003E-2</v>
      </c>
      <c r="N133" s="66">
        <v>0.22314117</v>
      </c>
      <c r="O133" s="66"/>
      <c r="P133" s="66"/>
      <c r="Q133" s="66"/>
      <c r="R133" s="76"/>
      <c r="S133" s="83">
        <f>(F133-O131*H133)/D133</f>
        <v>0.34933977163765695</v>
      </c>
      <c r="T133" s="83">
        <f>(G133-P131*H133)/D133</f>
        <v>0.3710111327978039</v>
      </c>
      <c r="U133" s="83">
        <f>(I133-Q131*H133)/D133</f>
        <v>6.2414965017995795E-2</v>
      </c>
      <c r="V133" s="84"/>
      <c r="W133" s="83">
        <f t="shared" si="74"/>
        <v>-1.051710272678626</v>
      </c>
      <c r="X133" s="83">
        <f t="shared" si="75"/>
        <v>-0.99152320928366877</v>
      </c>
      <c r="Y133" s="83">
        <f t="shared" si="76"/>
        <v>-2.7739502083535923</v>
      </c>
      <c r="Z133" s="83">
        <f t="shared" ref="Z133:Z136" si="77">LN(N133)</f>
        <v>-1.4999506584858644</v>
      </c>
      <c r="AA133" s="77"/>
      <c r="AB133" s="20">
        <v>8.6916997051108783E-3</v>
      </c>
      <c r="AC133" s="60">
        <v>1.3042200168657524E-2</v>
      </c>
      <c r="AD133" s="20">
        <v>1.3834895161350778E-2</v>
      </c>
      <c r="AE133" s="60">
        <v>2.0759745289017265E-2</v>
      </c>
      <c r="AF133" s="20">
        <v>2.204825772261752E-2</v>
      </c>
      <c r="AG133" s="20">
        <v>3.3084183801177301E-2</v>
      </c>
      <c r="AI133" s="62"/>
      <c r="AJ133" s="82"/>
      <c r="AK133" s="82"/>
      <c r="AL133" s="82"/>
      <c r="AM133" s="82"/>
      <c r="AN133" s="82"/>
      <c r="BB133" s="76"/>
      <c r="BC133" s="76"/>
      <c r="BE133" s="76"/>
      <c r="BF133" s="76"/>
      <c r="BH133" s="76"/>
      <c r="BI133" s="76"/>
      <c r="BK133" s="76"/>
      <c r="BL133" s="76"/>
      <c r="BN133" s="76"/>
      <c r="BO133" s="76"/>
      <c r="BQ133" s="76"/>
      <c r="BR133" s="76"/>
      <c r="BW133" s="85"/>
      <c r="BX133" s="85"/>
      <c r="BY133" s="83"/>
      <c r="BZ133" s="83"/>
      <c r="CA133" s="83"/>
      <c r="CB133" s="83"/>
      <c r="CC133" s="83"/>
    </row>
    <row r="134" spans="1:100">
      <c r="A134" s="98">
        <v>16</v>
      </c>
      <c r="C134" s="7" t="s">
        <v>3</v>
      </c>
      <c r="D134" s="32">
        <v>31.653813</v>
      </c>
      <c r="E134" s="32">
        <v>7.0591797999999999</v>
      </c>
      <c r="F134" s="32">
        <v>11.045602000000001</v>
      </c>
      <c r="G134" s="32">
        <v>11.717333999999999</v>
      </c>
      <c r="H134" s="93">
        <v>1.4841736E-4</v>
      </c>
      <c r="I134" s="32">
        <v>1.9691053999999999</v>
      </c>
      <c r="J134" s="32"/>
      <c r="K134" s="66">
        <v>0.34894935999999999</v>
      </c>
      <c r="L134" s="66">
        <v>0.37016961999999998</v>
      </c>
      <c r="M134" s="66">
        <v>6.2207088000000001E-2</v>
      </c>
      <c r="N134" s="66">
        <v>0.22301172</v>
      </c>
      <c r="O134" s="66"/>
      <c r="P134" s="66"/>
      <c r="Q134" s="66"/>
      <c r="R134" s="76"/>
      <c r="S134" s="83">
        <f>(F134-O131*H134)/D134</f>
        <v>0.34894606563439451</v>
      </c>
      <c r="T134" s="83">
        <f>(G134-P131*H134)/D134</f>
        <v>0.37016867020656724</v>
      </c>
      <c r="U134" s="83">
        <f>(I134-Q131*H134)/D134</f>
        <v>6.2202496850174198E-2</v>
      </c>
      <c r="V134" s="84"/>
      <c r="W134" s="83">
        <f t="shared" si="74"/>
        <v>-1.052837908451733</v>
      </c>
      <c r="X134" s="83">
        <f t="shared" si="75"/>
        <v>-0.99379651179578676</v>
      </c>
      <c r="Y134" s="83">
        <f t="shared" si="76"/>
        <v>-2.7773601377569244</v>
      </c>
      <c r="Z134" s="83">
        <f t="shared" si="77"/>
        <v>-1.5005309528492277</v>
      </c>
      <c r="AA134" s="28"/>
      <c r="AB134" s="47">
        <f t="shared" ref="AB134:AG134" si="78">ABS(AB133/AB132)</f>
        <v>4.3599372682073829E-3</v>
      </c>
      <c r="AC134" s="47">
        <f t="shared" si="78"/>
        <v>6.7279431967619601E-3</v>
      </c>
      <c r="AD134" s="47">
        <f t="shared" si="78"/>
        <v>3.457045998922127E-3</v>
      </c>
      <c r="AE134" s="47">
        <f t="shared" si="78"/>
        <v>4.1426560134947893E-3</v>
      </c>
      <c r="AF134" s="47">
        <f t="shared" si="78"/>
        <v>3.6765763594550178E-3</v>
      </c>
      <c r="AG134" s="47">
        <f t="shared" si="78"/>
        <v>5.3179510421495308E-3</v>
      </c>
      <c r="AI134" s="27"/>
      <c r="AJ134" s="82"/>
      <c r="AK134" s="82"/>
      <c r="AL134" s="82"/>
      <c r="AM134" s="82"/>
      <c r="AN134" s="82"/>
      <c r="BB134" s="76"/>
      <c r="BC134" s="76"/>
      <c r="BE134" s="76"/>
      <c r="BF134" s="76"/>
      <c r="BH134" s="76"/>
      <c r="BI134" s="76"/>
      <c r="BK134" s="76"/>
      <c r="BL134" s="76"/>
      <c r="BN134" s="76"/>
      <c r="BO134" s="76"/>
      <c r="BQ134" s="76"/>
      <c r="BR134" s="76"/>
      <c r="BW134" s="85"/>
      <c r="BX134" s="85"/>
      <c r="BY134" s="83"/>
      <c r="BZ134" s="83"/>
      <c r="CA134" s="83"/>
      <c r="CB134" s="83"/>
      <c r="CC134" s="83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</row>
    <row r="135" spans="1:100">
      <c r="A135" s="98">
        <v>16</v>
      </c>
      <c r="C135" s="7" t="s">
        <v>4</v>
      </c>
      <c r="D135" s="32">
        <v>29.412348000000001</v>
      </c>
      <c r="E135" s="32">
        <v>6.5558874999999999</v>
      </c>
      <c r="F135" s="32">
        <v>10.25253</v>
      </c>
      <c r="G135" s="32">
        <v>10.864528</v>
      </c>
      <c r="H135" s="93">
        <v>1.4670665000000001E-4</v>
      </c>
      <c r="I135" s="32">
        <v>1.8238847</v>
      </c>
      <c r="J135" s="32"/>
      <c r="K135" s="66">
        <v>0.34857865999999998</v>
      </c>
      <c r="L135" s="66">
        <v>0.36938568999999999</v>
      </c>
      <c r="M135" s="66">
        <v>6.2010656999999997E-2</v>
      </c>
      <c r="N135" s="66">
        <v>0.22289560999999999</v>
      </c>
      <c r="O135" s="66"/>
      <c r="P135" s="66"/>
      <c r="Q135" s="66"/>
      <c r="R135" s="76"/>
      <c r="S135" s="83">
        <f>(F135-O131*H135)/D135</f>
        <v>0.34857478871501291</v>
      </c>
      <c r="T135" s="83">
        <f>(G135-P131*H135)/D135</f>
        <v>0.36938379876861638</v>
      </c>
      <c r="U135" s="83">
        <f>(I135-Q131*H135)/D135</f>
        <v>6.2005499811964543E-2</v>
      </c>
      <c r="V135" s="84"/>
      <c r="W135" s="83">
        <f t="shared" si="74"/>
        <v>-1.0539024700404804</v>
      </c>
      <c r="X135" s="83">
        <f t="shared" si="75"/>
        <v>-0.99591907041210492</v>
      </c>
      <c r="Y135" s="83">
        <f t="shared" si="76"/>
        <v>-2.7805321912266576</v>
      </c>
      <c r="Z135" s="83">
        <f t="shared" si="77"/>
        <v>-1.5010517337147238</v>
      </c>
      <c r="AA135" s="60"/>
      <c r="AB135" s="88"/>
      <c r="AD135" s="88"/>
      <c r="AF135" s="88"/>
      <c r="AI135" s="27"/>
      <c r="AJ135" s="82"/>
      <c r="AK135" s="82"/>
      <c r="AL135" s="82"/>
      <c r="AM135" s="82"/>
      <c r="AN135" s="82"/>
      <c r="BB135" s="76"/>
      <c r="BC135" s="76"/>
      <c r="BE135" s="76"/>
      <c r="BF135" s="76"/>
      <c r="BH135" s="76"/>
      <c r="BI135" s="76"/>
      <c r="BK135" s="76"/>
      <c r="BL135" s="76"/>
      <c r="BN135" s="76"/>
      <c r="BO135" s="76"/>
      <c r="BQ135" s="76"/>
      <c r="BR135" s="76"/>
      <c r="BW135" s="85"/>
      <c r="BX135" s="85"/>
      <c r="BY135" s="83"/>
      <c r="BZ135" s="83"/>
      <c r="CA135" s="83"/>
      <c r="CB135" s="83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</row>
    <row r="136" spans="1:100">
      <c r="A136" s="98">
        <v>16</v>
      </c>
      <c r="C136" s="7" t="s">
        <v>5</v>
      </c>
      <c r="D136" s="32">
        <v>27.175487</v>
      </c>
      <c r="E136" s="32">
        <v>6.0540279000000004</v>
      </c>
      <c r="F136" s="32">
        <v>9.4626940000000008</v>
      </c>
      <c r="G136" s="32">
        <v>10.016643</v>
      </c>
      <c r="H136" s="93">
        <v>1.3125503E-4</v>
      </c>
      <c r="I136" s="32">
        <v>1.6797472</v>
      </c>
      <c r="J136" s="32"/>
      <c r="K136" s="66">
        <v>0.34820435999999999</v>
      </c>
      <c r="L136" s="66">
        <v>0.36858569000000002</v>
      </c>
      <c r="M136" s="66">
        <v>6.1809701000000002E-2</v>
      </c>
      <c r="N136" s="66">
        <v>0.22277454999999999</v>
      </c>
      <c r="O136" s="66"/>
      <c r="P136" s="66"/>
      <c r="Q136" s="66"/>
      <c r="R136" s="76"/>
      <c r="S136" s="83">
        <f>(F136-O131*H136)/D136</f>
        <v>0.34820278903732937</v>
      </c>
      <c r="T136" s="83">
        <f>(G136-P131*H136)/D136</f>
        <v>0.36858837503658287</v>
      </c>
      <c r="U136" s="83">
        <f>(I136-Q131*H136)/D136</f>
        <v>6.1805936070954595E-2</v>
      </c>
      <c r="V136" s="84"/>
      <c r="W136" s="83">
        <f t="shared" si="74"/>
        <v>-1.0549702418084175</v>
      </c>
      <c r="X136" s="83">
        <f t="shared" si="75"/>
        <v>-0.99807477239735265</v>
      </c>
      <c r="Y136" s="83">
        <f t="shared" si="76"/>
        <v>-2.7837558662032111</v>
      </c>
      <c r="Z136" s="83">
        <f t="shared" si="77"/>
        <v>-1.5015950054607052</v>
      </c>
      <c r="AB136" s="28"/>
      <c r="AD136" s="28"/>
      <c r="AF136" s="28"/>
      <c r="AJ136" s="82"/>
      <c r="AK136" s="82"/>
      <c r="AL136" s="82"/>
      <c r="AM136" s="82"/>
      <c r="AN136" s="82"/>
      <c r="BB136" s="76"/>
      <c r="BC136" s="76"/>
      <c r="BE136" s="76"/>
      <c r="BF136" s="76"/>
      <c r="BH136" s="76"/>
      <c r="BI136" s="76"/>
      <c r="BK136" s="76"/>
      <c r="BL136" s="76"/>
      <c r="BN136" s="76"/>
      <c r="BO136" s="76"/>
      <c r="BQ136" s="76"/>
      <c r="BR136" s="76"/>
      <c r="BW136" s="85"/>
      <c r="BX136" s="85"/>
      <c r="BY136" s="83"/>
      <c r="BZ136" s="83"/>
      <c r="CA136" s="83"/>
      <c r="CB136" s="83"/>
      <c r="CC136" s="83"/>
    </row>
    <row r="137" spans="1:100">
      <c r="A137" s="7"/>
      <c r="B137" s="7"/>
      <c r="C137" s="7"/>
      <c r="D137" s="89"/>
      <c r="E137" s="89"/>
      <c r="F137" s="33"/>
      <c r="G137" s="33"/>
      <c r="H137" s="99"/>
      <c r="I137" s="33"/>
      <c r="J137" s="5"/>
      <c r="K137" s="84"/>
      <c r="L137" s="84"/>
      <c r="M137" s="84"/>
      <c r="N137" s="84"/>
      <c r="O137" s="83"/>
      <c r="P137" s="83"/>
      <c r="Q137" s="83"/>
      <c r="R137" s="84"/>
      <c r="S137" s="84"/>
      <c r="T137" s="84"/>
      <c r="U137" s="84"/>
      <c r="V137" s="84"/>
      <c r="W137" s="84"/>
      <c r="X137" s="84"/>
      <c r="Y137" s="84"/>
      <c r="Z137" s="90"/>
      <c r="AA137" s="28"/>
      <c r="AB137" s="91"/>
      <c r="AC137" s="91"/>
      <c r="AD137" s="91"/>
      <c r="AE137" s="92"/>
      <c r="AF137" s="92"/>
      <c r="AG137" s="92"/>
      <c r="AJ137" s="76"/>
      <c r="AK137" s="76"/>
      <c r="AL137" s="76"/>
      <c r="AM137" s="76"/>
      <c r="AN137" s="76"/>
      <c r="BB137" s="76"/>
      <c r="BC137" s="76"/>
      <c r="BE137" s="76"/>
      <c r="BF137" s="76"/>
      <c r="BH137" s="76"/>
      <c r="BI137" s="76"/>
      <c r="BK137" s="76"/>
      <c r="BL137" s="76"/>
      <c r="BN137" s="76"/>
      <c r="BO137" s="76"/>
      <c r="BQ137" s="76"/>
      <c r="BR137" s="76"/>
      <c r="BW137" s="85"/>
      <c r="BX137" s="85"/>
      <c r="BY137" s="83"/>
      <c r="BZ137" s="83"/>
      <c r="CA137" s="83"/>
      <c r="CB137" s="83"/>
      <c r="CC137" s="83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</row>
    <row r="138" spans="1:100">
      <c r="A138" s="98">
        <v>17</v>
      </c>
      <c r="B138" s="31">
        <v>43636</v>
      </c>
      <c r="C138" s="7" t="s">
        <v>0</v>
      </c>
      <c r="D138" s="32">
        <v>9.3103342999999996E-4</v>
      </c>
      <c r="E138" s="32">
        <v>1.9718361E-4</v>
      </c>
      <c r="F138" s="32">
        <v>3.0377422000000002E-4</v>
      </c>
      <c r="G138" s="32">
        <v>2.7782326E-4</v>
      </c>
      <c r="H138" s="93">
        <v>2.8173878000000001E-6</v>
      </c>
      <c r="I138" s="32">
        <v>6.6779446999999995E-5</v>
      </c>
      <c r="J138" s="32"/>
      <c r="K138" s="32"/>
      <c r="L138" s="32"/>
      <c r="M138" s="32"/>
      <c r="N138" s="32"/>
      <c r="O138" s="66"/>
      <c r="P138" s="66"/>
      <c r="Q138" s="66"/>
      <c r="AG138" s="78"/>
      <c r="BZ138" s="80"/>
      <c r="CA138" s="78"/>
      <c r="CB138" s="78"/>
      <c r="CC138" s="78"/>
      <c r="CE138" s="81"/>
      <c r="CF138" s="74"/>
      <c r="CG138" s="74"/>
      <c r="CH138" s="74"/>
      <c r="CI138" s="74"/>
      <c r="CJ138" s="74"/>
      <c r="CK138" s="74"/>
      <c r="CL138" s="74"/>
      <c r="CM138" s="74"/>
      <c r="CN138" s="74"/>
    </row>
    <row r="139" spans="1:100">
      <c r="A139" s="98">
        <v>17</v>
      </c>
      <c r="C139" s="98" t="s">
        <v>6</v>
      </c>
      <c r="D139" s="32"/>
      <c r="E139" s="32"/>
      <c r="F139" s="32"/>
      <c r="G139" s="32"/>
      <c r="H139" s="93">
        <v>3.4539767000000001</v>
      </c>
      <c r="I139" s="32"/>
      <c r="J139" s="32"/>
      <c r="K139" s="32"/>
      <c r="L139" s="32"/>
      <c r="M139" s="57"/>
      <c r="N139" s="32"/>
      <c r="O139" s="66">
        <v>0.86574322000000004</v>
      </c>
      <c r="P139" s="66">
        <v>0.56687993000000003</v>
      </c>
      <c r="Q139" s="66">
        <v>1.0726277</v>
      </c>
      <c r="AB139" s="9"/>
      <c r="AC139" s="9"/>
      <c r="AD139" s="9"/>
      <c r="AE139" s="9"/>
      <c r="AF139" s="9"/>
      <c r="AG139" s="9"/>
      <c r="AI139" s="27"/>
      <c r="AJ139" s="20"/>
      <c r="AK139" s="20"/>
      <c r="AL139" s="20"/>
      <c r="AM139" s="20"/>
      <c r="AN139" s="82"/>
      <c r="BB139" s="78"/>
      <c r="BE139" s="78"/>
      <c r="BH139" s="78"/>
      <c r="BK139" s="78"/>
      <c r="BN139" s="78"/>
      <c r="BQ139" s="78"/>
    </row>
    <row r="140" spans="1:100">
      <c r="A140" s="98">
        <v>17</v>
      </c>
      <c r="C140" s="7" t="s">
        <v>1</v>
      </c>
      <c r="D140" s="32">
        <v>35.107866999999999</v>
      </c>
      <c r="E140" s="32">
        <v>7.8378513999999999</v>
      </c>
      <c r="F140" s="32">
        <v>12.276821999999999</v>
      </c>
      <c r="G140" s="32">
        <v>13.05115</v>
      </c>
      <c r="H140" s="93">
        <v>1.7131118000000001E-4</v>
      </c>
      <c r="I140" s="32">
        <v>2.1979015</v>
      </c>
      <c r="J140" s="32"/>
      <c r="K140" s="66">
        <v>0.34968846999999997</v>
      </c>
      <c r="L140" s="66">
        <v>0.37174400000000002</v>
      </c>
      <c r="M140" s="66">
        <v>6.2604190000000004E-2</v>
      </c>
      <c r="N140" s="66">
        <v>0.22325054</v>
      </c>
      <c r="O140" s="66"/>
      <c r="P140" s="66"/>
      <c r="Q140" s="66"/>
      <c r="R140" s="76"/>
      <c r="S140" s="83">
        <f>(F140-O139*H140)/D140</f>
        <v>0.34968440801337791</v>
      </c>
      <c r="T140" s="83">
        <f>(G140-P139*H140)/D140</f>
        <v>0.37174154975379947</v>
      </c>
      <c r="U140" s="83">
        <f>(I140-Q139*H140)/D140</f>
        <v>6.2599010839451241E-2</v>
      </c>
      <c r="V140" s="84"/>
      <c r="W140" s="83">
        <f t="shared" ref="W140:W144" si="79">LN(S140)</f>
        <v>-1.0507242226572462</v>
      </c>
      <c r="X140" s="83">
        <f t="shared" ref="X140:X144" si="80">LN(T140)</f>
        <v>-0.98955642489202245</v>
      </c>
      <c r="Y140" s="83">
        <f t="shared" ref="Y140:Y144" si="81">LN(U140)</f>
        <v>-2.7710058022876471</v>
      </c>
      <c r="Z140" s="83">
        <f>LN(N140)</f>
        <v>-1.499460640415464</v>
      </c>
      <c r="AA140" s="77"/>
      <c r="AB140" s="20">
        <f t="array" ref="AB140:AC141">LINEST(W140:W144,Z140:Z144,TRUE,TRUE)</f>
        <v>1.9911382832787419</v>
      </c>
      <c r="AC140" s="60">
        <v>1.9349087512674625</v>
      </c>
      <c r="AD140" s="20">
        <f t="array" ref="AD140:AE141">LINEST(X140:X144,Z140:Z144,TRUE,TRUE)</f>
        <v>3.9924112965522176</v>
      </c>
      <c r="AE140" s="60">
        <v>4.9969011024868335</v>
      </c>
      <c r="AF140" s="20">
        <f t="array" ref="AF140:AG141">LINEST(Y140:Y144,Z140:Z144,TRUE,TRUE)</f>
        <v>5.9885803680410179</v>
      </c>
      <c r="AG140" s="20">
        <v>6.2086305055769797</v>
      </c>
      <c r="AI140" s="41">
        <f>EXP(AC140)*$AI$4^AB140</f>
        <v>0.3330734962081478</v>
      </c>
      <c r="AJ140" s="41">
        <f>AI140*SQRT(AC141^2+(LN($AI$4))^2*AB141^2+(AB140/$AI$4)^2*$AJ$4^2-2*LN($AI$4)*AVERAGE(Z140:Z144)*AB141^2)</f>
        <v>5.1814969690491244E-4</v>
      </c>
      <c r="AK140" s="59"/>
      <c r="AL140" s="41">
        <f>EXP(AE140)*$AI$4^AD140</f>
        <v>0.3371777803072919</v>
      </c>
      <c r="AM140" s="41">
        <f>AL140*SQRT(AE141^2+(LN($AI$4))^2*AD141^2+(AD140/$AI$4)^2*$AJ$4^2-2*LN($AI$4)*AVERAGE(Z140:Z144)*AD141^2)</f>
        <v>1.0524086008443785E-3</v>
      </c>
      <c r="AN140" s="83"/>
      <c r="AO140" s="41">
        <f>EXP(AG140)*$AI$4^AF140</f>
        <v>5.4075025624208309E-2</v>
      </c>
      <c r="AP140" s="41">
        <f>AO140*SQRT(AG141^2+(LN($AI$4))^2*AF141^2+(AF140/$AI$4)^2*$AJ$4^2-2*LN($AI$4)*AVERAGE(Z140:Z144)*AF141^2)</f>
        <v>2.5288686996448903E-4</v>
      </c>
      <c r="BB140" s="69"/>
      <c r="BC140" s="69"/>
      <c r="BE140" s="69"/>
      <c r="BF140" s="69"/>
      <c r="BH140" s="69"/>
      <c r="BI140" s="69"/>
      <c r="BK140" s="69"/>
      <c r="BL140" s="69"/>
      <c r="BN140" s="69"/>
      <c r="BO140" s="69"/>
      <c r="BQ140" s="69"/>
      <c r="BR140" s="69"/>
      <c r="BY140" s="69"/>
      <c r="BZ140" s="69"/>
      <c r="CD140" s="86"/>
      <c r="CM140" s="78"/>
      <c r="CN140" s="78"/>
    </row>
    <row r="141" spans="1:100" ht="15" customHeight="1">
      <c r="A141" s="98">
        <v>17</v>
      </c>
      <c r="C141" s="7" t="s">
        <v>2</v>
      </c>
      <c r="D141" s="32">
        <v>34.350707</v>
      </c>
      <c r="E141" s="32">
        <v>7.6661039999999998</v>
      </c>
      <c r="F141" s="32">
        <v>12.003565</v>
      </c>
      <c r="G141" s="32">
        <v>12.751389</v>
      </c>
      <c r="H141" s="93">
        <v>1.7625248000000001E-4</v>
      </c>
      <c r="I141" s="32">
        <v>2.1459237</v>
      </c>
      <c r="J141" s="32"/>
      <c r="K141" s="66">
        <v>0.34944141000000001</v>
      </c>
      <c r="L141" s="66">
        <v>0.37121141000000002</v>
      </c>
      <c r="M141" s="66">
        <v>6.2470946999999999E-2</v>
      </c>
      <c r="N141" s="66">
        <v>0.22317159</v>
      </c>
      <c r="O141" s="66"/>
      <c r="P141" s="66"/>
      <c r="Q141" s="66"/>
      <c r="R141" s="76"/>
      <c r="S141" s="83">
        <f>(F141-O139*H141)/D141</f>
        <v>0.34943712834237828</v>
      </c>
      <c r="T141" s="83">
        <f>(G141-P139*H141)/D141</f>
        <v>0.37120892696637875</v>
      </c>
      <c r="U141" s="83">
        <f>(I141-Q139*H141)/D141</f>
        <v>6.2465516261652448E-2</v>
      </c>
      <c r="V141" s="84"/>
      <c r="W141" s="83">
        <f t="shared" si="79"/>
        <v>-1.0514316237840962</v>
      </c>
      <c r="X141" s="83">
        <f t="shared" si="80"/>
        <v>-0.99099022941966475</v>
      </c>
      <c r="Y141" s="83">
        <f t="shared" si="81"/>
        <v>-2.7731406143177626</v>
      </c>
      <c r="Z141" s="83">
        <f t="shared" ref="Z141:Z144" si="82">LN(N141)</f>
        <v>-1.4998143415226339</v>
      </c>
      <c r="AA141" s="77"/>
      <c r="AB141" s="20">
        <v>3.3068059842952533E-3</v>
      </c>
      <c r="AC141" s="60">
        <v>4.9615918818029974E-3</v>
      </c>
      <c r="AD141" s="20">
        <v>8.1493649881555236E-3</v>
      </c>
      <c r="AE141" s="60">
        <v>1.2227455544447154E-2</v>
      </c>
      <c r="AF141" s="20">
        <v>7.8059746259915791E-3</v>
      </c>
      <c r="AG141" s="20">
        <v>1.17122263954455E-2</v>
      </c>
      <c r="AI141" s="27"/>
      <c r="AJ141" s="82"/>
      <c r="AK141" s="82"/>
      <c r="AL141" s="82"/>
      <c r="AM141" s="82"/>
      <c r="AN141" s="82"/>
      <c r="BB141" s="76"/>
      <c r="BC141" s="76"/>
      <c r="BE141" s="76"/>
      <c r="BF141" s="76"/>
      <c r="BH141" s="76"/>
      <c r="BI141" s="76"/>
      <c r="BK141" s="76"/>
      <c r="BL141" s="76"/>
      <c r="BN141" s="76"/>
      <c r="BO141" s="76"/>
      <c r="BQ141" s="76"/>
      <c r="BR141" s="76"/>
      <c r="BW141" s="85"/>
      <c r="BX141" s="85"/>
      <c r="BY141" s="83"/>
      <c r="BZ141" s="83"/>
      <c r="CA141" s="83"/>
      <c r="CB141" s="83"/>
      <c r="CC141" s="83"/>
    </row>
    <row r="142" spans="1:100">
      <c r="A142" s="98">
        <v>17</v>
      </c>
      <c r="C142" s="7" t="s">
        <v>3</v>
      </c>
      <c r="D142" s="32">
        <v>31.740580999999999</v>
      </c>
      <c r="E142" s="32">
        <v>7.0792127000000002</v>
      </c>
      <c r="F142" s="32">
        <v>11.077892</v>
      </c>
      <c r="G142" s="32">
        <v>11.753717</v>
      </c>
      <c r="H142" s="93">
        <v>1.5468871E-4</v>
      </c>
      <c r="I142" s="32">
        <v>1.9755681</v>
      </c>
      <c r="J142" s="32"/>
      <c r="K142" s="66">
        <v>0.34901304999999999</v>
      </c>
      <c r="L142" s="66">
        <v>0.37030473000000003</v>
      </c>
      <c r="M142" s="66">
        <v>6.2240880999999998E-2</v>
      </c>
      <c r="N142" s="66">
        <v>0.22303332000000001</v>
      </c>
      <c r="O142" s="66"/>
      <c r="P142" s="66"/>
      <c r="Q142" s="66"/>
      <c r="R142" s="76"/>
      <c r="S142" s="83">
        <f>(F142-O139*H142)/D142</f>
        <v>0.34900930387185125</v>
      </c>
      <c r="T142" s="83">
        <f>(G142-P139*H142)/D142</f>
        <v>0.37030290372047392</v>
      </c>
      <c r="U142" s="83">
        <f>(I142-Q139*H142)/D142</f>
        <v>6.223585436589131E-2</v>
      </c>
      <c r="V142" s="84"/>
      <c r="W142" s="83">
        <f t="shared" si="79"/>
        <v>-1.0526566984764461</v>
      </c>
      <c r="X142" s="83">
        <f t="shared" si="80"/>
        <v>-0.99343394955814346</v>
      </c>
      <c r="Y142" s="83">
        <f t="shared" si="81"/>
        <v>-2.7768240085621847</v>
      </c>
      <c r="Z142" s="83">
        <f t="shared" si="82"/>
        <v>-1.5004341016432736</v>
      </c>
      <c r="AA142" s="28"/>
      <c r="AB142" s="47">
        <f t="shared" ref="AB142:AG142" si="83">ABS(AB141/AB140)</f>
        <v>1.6607615915304711E-3</v>
      </c>
      <c r="AC142" s="47">
        <f t="shared" si="83"/>
        <v>2.5642510937804717E-3</v>
      </c>
      <c r="AD142" s="47">
        <f t="shared" si="83"/>
        <v>2.0412137885676218E-3</v>
      </c>
      <c r="AE142" s="47">
        <f t="shared" si="83"/>
        <v>2.447007714113424E-3</v>
      </c>
      <c r="AF142" s="47">
        <f t="shared" si="83"/>
        <v>1.3034766415842669E-3</v>
      </c>
      <c r="AG142" s="47">
        <f t="shared" si="83"/>
        <v>1.8864428129399626E-3</v>
      </c>
      <c r="AI142" s="27"/>
      <c r="AJ142" s="82"/>
      <c r="AK142" s="82"/>
      <c r="AL142" s="82"/>
      <c r="AM142" s="82"/>
      <c r="AN142" s="82"/>
      <c r="BB142" s="76"/>
      <c r="BC142" s="76"/>
      <c r="BE142" s="76"/>
      <c r="BF142" s="76"/>
      <c r="BH142" s="76"/>
      <c r="BI142" s="76"/>
      <c r="BK142" s="76"/>
      <c r="BL142" s="76"/>
      <c r="BN142" s="76"/>
      <c r="BO142" s="76"/>
      <c r="BQ142" s="76"/>
      <c r="BR142" s="76"/>
      <c r="BW142" s="85"/>
      <c r="BX142" s="85"/>
      <c r="BY142" s="83"/>
      <c r="BZ142" s="83"/>
      <c r="CA142" s="83"/>
      <c r="CB142" s="83"/>
      <c r="CC142" s="83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</row>
    <row r="143" spans="1:100">
      <c r="A143" s="98">
        <v>17</v>
      </c>
      <c r="C143" s="7" t="s">
        <v>4</v>
      </c>
      <c r="D143" s="32">
        <v>29.776105000000001</v>
      </c>
      <c r="E143" s="32">
        <v>6.6378225000000004</v>
      </c>
      <c r="F143" s="32">
        <v>10.382031</v>
      </c>
      <c r="G143" s="32">
        <v>11.004569999999999</v>
      </c>
      <c r="H143" s="93">
        <v>1.4615636000000001E-4</v>
      </c>
      <c r="I143" s="32">
        <v>1.8478402</v>
      </c>
      <c r="J143" s="32"/>
      <c r="K143" s="66">
        <v>0.34866955999999999</v>
      </c>
      <c r="L143" s="66">
        <v>0.36957656999999999</v>
      </c>
      <c r="M143" s="66">
        <v>6.2057684000000002E-2</v>
      </c>
      <c r="N143" s="66">
        <v>0.22292437000000001</v>
      </c>
      <c r="O143" s="66"/>
      <c r="P143" s="66"/>
      <c r="Q143" s="66"/>
      <c r="R143" s="76"/>
      <c r="S143" s="83">
        <f>(F143-O139*H143)/D143</f>
        <v>0.34866563192607863</v>
      </c>
      <c r="T143" s="83">
        <f>(G143-P139*H143)/D143</f>
        <v>0.36957443382513844</v>
      </c>
      <c r="U143" s="83">
        <f>(I143-Q139*H143)/D143</f>
        <v>6.2052556190265069E-2</v>
      </c>
      <c r="V143" s="84"/>
      <c r="W143" s="83">
        <f t="shared" si="79"/>
        <v>-1.0536418907370135</v>
      </c>
      <c r="X143" s="83">
        <f t="shared" si="80"/>
        <v>-0.99540311415817151</v>
      </c>
      <c r="Y143" s="83">
        <f t="shared" si="81"/>
        <v>-2.779773572527096</v>
      </c>
      <c r="Z143" s="83">
        <f t="shared" si="82"/>
        <v>-1.5009227130277643</v>
      </c>
      <c r="AA143" s="60"/>
      <c r="AB143" s="88"/>
      <c r="AD143" s="88"/>
      <c r="AF143" s="88"/>
      <c r="AI143" s="27"/>
      <c r="AJ143" s="82"/>
      <c r="AK143" s="82"/>
      <c r="AL143" s="82"/>
      <c r="AM143" s="82"/>
      <c r="AN143" s="82"/>
      <c r="BB143" s="76"/>
      <c r="BC143" s="76"/>
      <c r="BE143" s="76"/>
      <c r="BF143" s="76"/>
      <c r="BH143" s="76"/>
      <c r="BI143" s="76"/>
      <c r="BK143" s="76"/>
      <c r="BL143" s="76"/>
      <c r="BN143" s="76"/>
      <c r="BO143" s="76"/>
      <c r="BQ143" s="76"/>
      <c r="BR143" s="76"/>
      <c r="BW143" s="85"/>
      <c r="BX143" s="85"/>
      <c r="BY143" s="83"/>
      <c r="BZ143" s="83"/>
      <c r="CA143" s="83"/>
      <c r="CB143" s="83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</row>
    <row r="144" spans="1:100">
      <c r="A144" s="98">
        <v>17</v>
      </c>
      <c r="C144" s="7" t="s">
        <v>5</v>
      </c>
      <c r="D144" s="32">
        <v>27.181061</v>
      </c>
      <c r="E144" s="32">
        <v>6.0560802000000002</v>
      </c>
      <c r="F144" s="32">
        <v>9.4671877999999996</v>
      </c>
      <c r="G144" s="32">
        <v>10.024056</v>
      </c>
      <c r="H144" s="93">
        <v>1.3256855000000001E-4</v>
      </c>
      <c r="I144" s="32">
        <v>1.6814085999999999</v>
      </c>
      <c r="J144" s="32"/>
      <c r="K144" s="66">
        <v>0.34830056999999998</v>
      </c>
      <c r="L144" s="66">
        <v>0.36878758</v>
      </c>
      <c r="M144" s="66">
        <v>6.1859427000000002E-2</v>
      </c>
      <c r="N144" s="66">
        <v>0.222805</v>
      </c>
      <c r="O144" s="66"/>
      <c r="P144" s="66"/>
      <c r="Q144" s="66"/>
      <c r="R144" s="76"/>
      <c r="S144" s="83">
        <f>(F144-O139*H144)/D144</f>
        <v>0.34829666986423569</v>
      </c>
      <c r="T144" s="83">
        <f>(G144-P139*H144)/D144</f>
        <v>0.3687854881584518</v>
      </c>
      <c r="U144" s="83">
        <f>(I144-Q139*H144)/D144</f>
        <v>6.1854333180780582E-2</v>
      </c>
      <c r="V144" s="84"/>
      <c r="W144" s="83">
        <f t="shared" si="79"/>
        <v>-1.0547006627691948</v>
      </c>
      <c r="X144" s="83">
        <f t="shared" si="80"/>
        <v>-0.99754013688502241</v>
      </c>
      <c r="Y144" s="83">
        <f t="shared" si="81"/>
        <v>-2.7829731230862853</v>
      </c>
      <c r="Z144" s="83">
        <f t="shared" si="82"/>
        <v>-1.5014583295291126</v>
      </c>
      <c r="AB144" s="28"/>
      <c r="AD144" s="28"/>
      <c r="AF144" s="28"/>
      <c r="AJ144" s="82"/>
      <c r="AK144" s="82"/>
      <c r="AL144" s="82"/>
      <c r="AM144" s="82"/>
      <c r="AN144" s="82"/>
      <c r="BB144" s="76"/>
      <c r="BC144" s="76"/>
      <c r="BE144" s="76"/>
      <c r="BF144" s="76"/>
      <c r="BH144" s="76"/>
      <c r="BI144" s="76"/>
      <c r="BK144" s="76"/>
      <c r="BL144" s="76"/>
      <c r="BN144" s="76"/>
      <c r="BO144" s="76"/>
      <c r="BQ144" s="76"/>
      <c r="BR144" s="76"/>
      <c r="BW144" s="85"/>
      <c r="BX144" s="85"/>
      <c r="BY144" s="83"/>
      <c r="BZ144" s="83"/>
      <c r="CA144" s="83"/>
      <c r="CB144" s="83"/>
      <c r="CC144" s="83"/>
    </row>
    <row r="145" spans="1:100">
      <c r="A145" s="7"/>
      <c r="B145" s="7"/>
      <c r="C145" s="7"/>
      <c r="D145" s="89"/>
      <c r="E145" s="89"/>
      <c r="F145" s="33"/>
      <c r="G145" s="33"/>
      <c r="H145" s="99"/>
      <c r="I145" s="33"/>
      <c r="J145" s="5"/>
      <c r="K145" s="84"/>
      <c r="L145" s="84"/>
      <c r="M145" s="84"/>
      <c r="N145" s="84"/>
      <c r="O145" s="83"/>
      <c r="P145" s="83"/>
      <c r="Q145" s="83"/>
      <c r="R145" s="84"/>
      <c r="S145" s="84"/>
      <c r="T145" s="84"/>
      <c r="U145" s="84"/>
      <c r="V145" s="84"/>
      <c r="W145" s="84"/>
      <c r="X145" s="84"/>
      <c r="Y145" s="84"/>
      <c r="Z145" s="90"/>
      <c r="AA145" s="28"/>
      <c r="AB145" s="91"/>
      <c r="AC145" s="91"/>
      <c r="AD145" s="91"/>
      <c r="AE145" s="92"/>
      <c r="AF145" s="92"/>
      <c r="AG145" s="92"/>
      <c r="AJ145" s="76"/>
      <c r="AK145" s="76"/>
      <c r="AL145" s="76"/>
      <c r="AM145" s="76"/>
      <c r="AN145" s="76"/>
      <c r="BB145" s="76"/>
      <c r="BC145" s="76"/>
      <c r="BE145" s="76"/>
      <c r="BF145" s="76"/>
      <c r="BH145" s="76"/>
      <c r="BI145" s="76"/>
      <c r="BK145" s="76"/>
      <c r="BL145" s="76"/>
      <c r="BN145" s="76"/>
      <c r="BO145" s="76"/>
      <c r="BQ145" s="76"/>
      <c r="BR145" s="76"/>
      <c r="BW145" s="85"/>
      <c r="BX145" s="85"/>
      <c r="BY145" s="83"/>
      <c r="BZ145" s="83"/>
      <c r="CA145" s="83"/>
      <c r="CB145" s="83"/>
      <c r="CC145" s="83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</row>
    <row r="146" spans="1:100">
      <c r="A146" s="98">
        <v>18</v>
      </c>
      <c r="B146" s="31">
        <v>43636</v>
      </c>
      <c r="C146" s="7" t="s">
        <v>0</v>
      </c>
      <c r="D146" s="32">
        <v>9.3103342999999996E-4</v>
      </c>
      <c r="E146" s="32">
        <v>1.9718361E-4</v>
      </c>
      <c r="F146" s="32">
        <v>3.0377422000000002E-4</v>
      </c>
      <c r="G146" s="32">
        <v>2.7782326E-4</v>
      </c>
      <c r="H146" s="93">
        <v>2.8173878000000001E-6</v>
      </c>
      <c r="I146" s="32">
        <v>6.6779446999999995E-5</v>
      </c>
      <c r="J146" s="32"/>
      <c r="K146" s="32"/>
      <c r="L146" s="32"/>
      <c r="M146" s="32"/>
      <c r="N146" s="32"/>
      <c r="O146" s="66"/>
      <c r="P146" s="66"/>
      <c r="Q146" s="66"/>
      <c r="AG146" s="78"/>
      <c r="BZ146" s="80"/>
      <c r="CA146" s="78"/>
      <c r="CB146" s="78"/>
      <c r="CC146" s="78"/>
      <c r="CE146" s="81"/>
      <c r="CF146" s="74"/>
      <c r="CG146" s="74"/>
      <c r="CH146" s="74"/>
      <c r="CI146" s="74"/>
      <c r="CJ146" s="74"/>
      <c r="CK146" s="74"/>
      <c r="CL146" s="74"/>
      <c r="CM146" s="74"/>
      <c r="CN146" s="74"/>
    </row>
    <row r="147" spans="1:100">
      <c r="A147" s="98">
        <v>18</v>
      </c>
      <c r="C147" s="98" t="s">
        <v>6</v>
      </c>
      <c r="D147" s="32"/>
      <c r="E147" s="32"/>
      <c r="F147" s="32"/>
      <c r="G147" s="32"/>
      <c r="H147" s="93">
        <v>3.4539767000000001</v>
      </c>
      <c r="I147" s="32"/>
      <c r="J147" s="32"/>
      <c r="K147" s="32"/>
      <c r="L147" s="32"/>
      <c r="M147" s="57"/>
      <c r="N147" s="32"/>
      <c r="O147" s="66">
        <v>0.86574322000000004</v>
      </c>
      <c r="P147" s="66">
        <v>0.56687993000000003</v>
      </c>
      <c r="Q147" s="66">
        <v>1.0726277</v>
      </c>
      <c r="AB147" s="9"/>
      <c r="AC147" s="9"/>
      <c r="AD147" s="9"/>
      <c r="AE147" s="9"/>
      <c r="AF147" s="9"/>
      <c r="AG147" s="9"/>
      <c r="AI147" s="27"/>
      <c r="AJ147" s="20"/>
      <c r="AK147" s="20"/>
      <c r="AL147" s="20"/>
      <c r="AM147" s="20"/>
      <c r="AN147" s="82"/>
      <c r="BB147" s="78"/>
      <c r="BE147" s="78"/>
      <c r="BH147" s="78"/>
      <c r="BK147" s="78"/>
      <c r="BN147" s="78"/>
      <c r="BQ147" s="78"/>
    </row>
    <row r="148" spans="1:100">
      <c r="A148" s="7">
        <v>18</v>
      </c>
      <c r="B148" s="7"/>
      <c r="C148" s="7" t="s">
        <v>1</v>
      </c>
      <c r="D148" s="32">
        <v>35.350990000000003</v>
      </c>
      <c r="E148" s="32">
        <v>7.8930243000000004</v>
      </c>
      <c r="F148" s="32">
        <v>12.364774000000001</v>
      </c>
      <c r="G148" s="32">
        <v>13.147518</v>
      </c>
      <c r="H148" s="93">
        <v>1.7863185E-4</v>
      </c>
      <c r="I148" s="32">
        <v>2.2146325</v>
      </c>
      <c r="J148" s="32"/>
      <c r="K148" s="66">
        <v>0.34977151000000001</v>
      </c>
      <c r="L148" s="66">
        <v>0.37191340000000001</v>
      </c>
      <c r="M148" s="66">
        <v>6.2646913999999998E-2</v>
      </c>
      <c r="N148" s="66">
        <v>0.22327585999999999</v>
      </c>
      <c r="O148" s="66"/>
      <c r="P148" s="66"/>
      <c r="Q148" s="66"/>
      <c r="R148" s="76"/>
      <c r="S148" s="83">
        <f>(F148-O147*H148)/D148</f>
        <v>0.34976727244942746</v>
      </c>
      <c r="T148" s="83">
        <f>(G148-P147*H148)/D148</f>
        <v>0.37191084994195001</v>
      </c>
      <c r="U148" s="83">
        <f>(I148-Q147*H148)/D148</f>
        <v>6.2641552458066602E-2</v>
      </c>
      <c r="V148" s="84"/>
      <c r="W148" s="83">
        <f t="shared" ref="W148:W152" si="84">LN(S148)</f>
        <v>-1.0504872815253516</v>
      </c>
      <c r="X148" s="83">
        <f t="shared" ref="X148:X152" si="85">LN(T148)</f>
        <v>-0.98910110412348951</v>
      </c>
      <c r="Y148" s="83">
        <f t="shared" ref="Y148:Y152" si="86">LN(U148)</f>
        <v>-2.7703264437933792</v>
      </c>
      <c r="Z148" s="83">
        <f>LN(N148)</f>
        <v>-1.499347231667282</v>
      </c>
      <c r="AA148" s="77"/>
      <c r="AB148" s="20">
        <f t="array" ref="AB148:AC149">LINEST(W148:W152,Z148:Z152,TRUE,TRUE)</f>
        <v>2.0011750443918088</v>
      </c>
      <c r="AC148" s="60">
        <v>1.9499712142607464</v>
      </c>
      <c r="AD148" s="20">
        <f t="array" ref="AD148:AE149">LINEST(X148:X152,Z148:Z152,TRUE,TRUE)</f>
        <v>4.008285910692643</v>
      </c>
      <c r="AE148" s="60">
        <v>5.0207231184005909</v>
      </c>
      <c r="AF148" s="20">
        <f t="array" ref="AF148:AG149">LINEST(Y148:Y152,Z148:Z152,TRUE,TRUE)</f>
        <v>6.0087046185055479</v>
      </c>
      <c r="AG148" s="20">
        <v>6.2388293274829234</v>
      </c>
      <c r="AI148" s="41">
        <f>EXP(AC148)*$AI$4^AB148</f>
        <v>0.33299603778124282</v>
      </c>
      <c r="AJ148" s="41">
        <f>AI148*SQRT(AC149^2+(LN($AI$4))^2*AB149^2+(AB148/$AI$4)^2*$AJ$4^2-2*LN($AI$4)*AVERAGE(Z148:Z152)*AB149^2)</f>
        <v>5.2143980533257467E-4</v>
      </c>
      <c r="AK148" s="59"/>
      <c r="AL148" s="41">
        <f>EXP(AE148)*$AI$4^AD148</f>
        <v>0.3370532666108863</v>
      </c>
      <c r="AM148" s="41">
        <f>AL148*SQRT(AE149^2+(LN($AI$4))^2*AD149^2+(AD148/$AI$4)^2*$AJ$4^2-2*LN($AI$4)*AVERAGE(Z148:Z152)*AD149^2)</f>
        <v>1.057818520193741E-3</v>
      </c>
      <c r="AN148" s="83"/>
      <c r="AO148" s="41">
        <f>EXP(AG148)*$AI$4^AF148</f>
        <v>5.404969329027743E-2</v>
      </c>
      <c r="AP148" s="41">
        <f>AO148*SQRT(AG149^2+(LN($AI$4))^2*AF149^2+(AF148/$AI$4)^2*$AJ$4^2-2*LN($AI$4)*AVERAGE(Z148:Z152)*AF149^2)</f>
        <v>2.5473019219552896E-4</v>
      </c>
      <c r="BB148" s="69"/>
      <c r="BC148" s="69"/>
      <c r="BE148" s="69"/>
      <c r="BF148" s="69"/>
      <c r="BH148" s="69"/>
      <c r="BI148" s="69"/>
      <c r="BK148" s="69"/>
      <c r="BL148" s="69"/>
      <c r="BN148" s="69"/>
      <c r="BO148" s="69"/>
      <c r="BQ148" s="69"/>
      <c r="BR148" s="69"/>
      <c r="BY148" s="69"/>
      <c r="BZ148" s="69"/>
      <c r="CD148" s="86"/>
      <c r="CM148" s="78"/>
      <c r="CN148" s="78"/>
    </row>
    <row r="149" spans="1:100">
      <c r="A149" s="7">
        <v>18</v>
      </c>
      <c r="B149" s="7"/>
      <c r="C149" s="7" t="s">
        <v>2</v>
      </c>
      <c r="D149" s="32">
        <v>33.660563000000003</v>
      </c>
      <c r="E149" s="32">
        <v>7.512289</v>
      </c>
      <c r="F149" s="32">
        <v>11.763291000000001</v>
      </c>
      <c r="G149" s="32">
        <v>12.497206</v>
      </c>
      <c r="H149" s="93">
        <v>1.7296904000000001E-4</v>
      </c>
      <c r="I149" s="32">
        <v>2.1033051999999999</v>
      </c>
      <c r="J149" s="32"/>
      <c r="K149" s="66">
        <v>0.34946758999999999</v>
      </c>
      <c r="L149" s="66">
        <v>0.37127048000000001</v>
      </c>
      <c r="M149" s="66">
        <v>6.2485498E-2</v>
      </c>
      <c r="N149" s="66">
        <v>0.22317761999999999</v>
      </c>
      <c r="O149" s="66"/>
      <c r="P149" s="66"/>
      <c r="Q149" s="66"/>
      <c r="R149" s="76"/>
      <c r="S149" s="83">
        <f>(F149-O147*H149)/D149</f>
        <v>0.34946359195555787</v>
      </c>
      <c r="T149" s="83">
        <f>(G149-P147*H149)/D149</f>
        <v>0.3712685360409067</v>
      </c>
      <c r="U149" s="83">
        <f>(I149-Q147*H149)/D149</f>
        <v>6.2480228527860719E-2</v>
      </c>
      <c r="V149" s="84"/>
      <c r="W149" s="83">
        <f t="shared" si="84"/>
        <v>-1.0513558945355099</v>
      </c>
      <c r="X149" s="83">
        <f t="shared" si="85"/>
        <v>-0.9908296613819102</v>
      </c>
      <c r="Y149" s="83">
        <f t="shared" si="86"/>
        <v>-2.772905115841187</v>
      </c>
      <c r="Z149" s="83">
        <f t="shared" ref="Z149:Z152" si="87">LN(N149)</f>
        <v>-1.4997873223194393</v>
      </c>
      <c r="AA149" s="77"/>
      <c r="AB149" s="20">
        <v>4.9494967931342443E-3</v>
      </c>
      <c r="AC149" s="60">
        <v>7.4259483716742035E-3</v>
      </c>
      <c r="AD149" s="20">
        <v>1.0983149432845648E-2</v>
      </c>
      <c r="AE149" s="60">
        <v>1.647850358441124E-2</v>
      </c>
      <c r="AF149" s="20">
        <v>2.0232846450726469E-2</v>
      </c>
      <c r="AG149" s="20">
        <v>3.0356232044341333E-2</v>
      </c>
      <c r="AI149" s="27"/>
      <c r="AJ149" s="82"/>
      <c r="AK149" s="82"/>
      <c r="AL149" s="82"/>
      <c r="AM149" s="82"/>
      <c r="AN149" s="82"/>
      <c r="BB149" s="76"/>
      <c r="BC149" s="76"/>
      <c r="BE149" s="76"/>
      <c r="BF149" s="76"/>
      <c r="BH149" s="76"/>
      <c r="BI149" s="76"/>
      <c r="BK149" s="76"/>
      <c r="BL149" s="76"/>
      <c r="BN149" s="76"/>
      <c r="BO149" s="76"/>
      <c r="BQ149" s="76"/>
      <c r="BR149" s="76"/>
      <c r="BW149" s="85"/>
      <c r="BX149" s="85"/>
      <c r="BY149" s="83"/>
      <c r="BZ149" s="83"/>
      <c r="CA149" s="83"/>
      <c r="CB149" s="83"/>
      <c r="CC149" s="83"/>
    </row>
    <row r="150" spans="1:100">
      <c r="A150" s="7">
        <v>18</v>
      </c>
      <c r="B150" s="7"/>
      <c r="C150" s="7" t="s">
        <v>3</v>
      </c>
      <c r="D150" s="32">
        <v>32.166822000000003</v>
      </c>
      <c r="E150" s="32">
        <v>7.1752848</v>
      </c>
      <c r="F150" s="32">
        <v>11.229666</v>
      </c>
      <c r="G150" s="32">
        <v>11.917926</v>
      </c>
      <c r="H150" s="93">
        <v>1.5801494000000001E-4</v>
      </c>
      <c r="I150" s="32">
        <v>2.0037031999999999</v>
      </c>
      <c r="J150" s="32"/>
      <c r="K150" s="66">
        <v>0.34910658999999999</v>
      </c>
      <c r="L150" s="66">
        <v>0.37050255999999998</v>
      </c>
      <c r="M150" s="66">
        <v>6.2290743000000003E-2</v>
      </c>
      <c r="N150" s="66">
        <v>0.2230646</v>
      </c>
      <c r="O150" s="66"/>
      <c r="P150" s="66"/>
      <c r="Q150" s="66"/>
      <c r="R150" s="76"/>
      <c r="S150" s="83">
        <f>(F150-O147*H150)/D150</f>
        <v>0.34910284888065835</v>
      </c>
      <c r="T150" s="83">
        <f>(G150-P147*H150)/D150</f>
        <v>0.37050089761748523</v>
      </c>
      <c r="U150" s="83">
        <f>(I150-Q147*H150)/D150</f>
        <v>6.2285721256465497E-2</v>
      </c>
      <c r="V150" s="84"/>
      <c r="W150" s="83">
        <f t="shared" si="84"/>
        <v>-1.0523887042609088</v>
      </c>
      <c r="X150" s="83">
        <f t="shared" si="85"/>
        <v>-0.99289941152967187</v>
      </c>
      <c r="Y150" s="83">
        <f t="shared" si="86"/>
        <v>-2.7760230727726918</v>
      </c>
      <c r="Z150" s="83">
        <f t="shared" si="87"/>
        <v>-1.5002938633742799</v>
      </c>
      <c r="AA150" s="28"/>
      <c r="AB150" s="47">
        <f t="shared" ref="AB150:AG150" si="88">ABS(AB149/AB148)</f>
        <v>2.4732952806926895E-3</v>
      </c>
      <c r="AC150" s="47">
        <f t="shared" si="88"/>
        <v>3.8082348689898252E-3</v>
      </c>
      <c r="AD150" s="47">
        <f t="shared" si="88"/>
        <v>2.7401112788752457E-3</v>
      </c>
      <c r="AE150" s="47">
        <f t="shared" si="88"/>
        <v>3.2820976572117081E-3</v>
      </c>
      <c r="AF150" s="47">
        <f t="shared" si="88"/>
        <v>3.3672559620277474E-3</v>
      </c>
      <c r="AG150" s="47">
        <f t="shared" si="88"/>
        <v>4.8656936182911508E-3</v>
      </c>
      <c r="AI150" s="27"/>
      <c r="AJ150" s="82"/>
      <c r="AK150" s="82"/>
      <c r="AL150" s="82"/>
      <c r="AM150" s="82"/>
      <c r="AN150" s="82"/>
      <c r="BB150" s="76"/>
      <c r="BC150" s="76"/>
      <c r="BE150" s="76"/>
      <c r="BF150" s="76"/>
      <c r="BH150" s="76"/>
      <c r="BI150" s="76"/>
      <c r="BK150" s="76"/>
      <c r="BL150" s="76"/>
      <c r="BN150" s="76"/>
      <c r="BO150" s="76"/>
      <c r="BQ150" s="76"/>
      <c r="BR150" s="76"/>
      <c r="BW150" s="85"/>
      <c r="BX150" s="85"/>
      <c r="BY150" s="83"/>
      <c r="BZ150" s="83"/>
      <c r="CA150" s="83"/>
      <c r="CB150" s="83"/>
      <c r="CC150" s="83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</row>
    <row r="151" spans="1:100">
      <c r="A151" s="7">
        <v>18</v>
      </c>
      <c r="B151" s="7"/>
      <c r="C151" s="7" t="s">
        <v>4</v>
      </c>
      <c r="D151" s="32">
        <v>29.546036999999998</v>
      </c>
      <c r="E151" s="32">
        <v>6.5869568999999997</v>
      </c>
      <c r="F151" s="32">
        <v>10.303158</v>
      </c>
      <c r="G151" s="32">
        <v>10.922409</v>
      </c>
      <c r="H151" s="93">
        <v>1.4330707000000001E-4</v>
      </c>
      <c r="I151" s="32">
        <v>1.8342854</v>
      </c>
      <c r="J151" s="32"/>
      <c r="K151" s="66">
        <v>0.3487151</v>
      </c>
      <c r="L151" s="66">
        <v>0.36967370999999999</v>
      </c>
      <c r="M151" s="66">
        <v>6.2082153000000001E-2</v>
      </c>
      <c r="N151" s="66">
        <v>0.22293867000000001</v>
      </c>
      <c r="O151" s="66"/>
      <c r="P151" s="66"/>
      <c r="Q151" s="66"/>
      <c r="R151" s="76"/>
      <c r="S151" s="83">
        <f>(F151-O147*H151)/D151</f>
        <v>0.34871119713536436</v>
      </c>
      <c r="T151" s="83">
        <f>(G151-P147*H151)/D151</f>
        <v>0.36967149814705069</v>
      </c>
      <c r="U151" s="83">
        <f>(I151-Q147*H151)/D151</f>
        <v>6.2077079402124632E-2</v>
      </c>
      <c r="V151" s="84"/>
      <c r="W151" s="83">
        <f t="shared" si="84"/>
        <v>-1.0535112147310102</v>
      </c>
      <c r="X151" s="83">
        <f t="shared" si="85"/>
        <v>-0.99514051055557584</v>
      </c>
      <c r="Y151" s="83">
        <f t="shared" si="86"/>
        <v>-2.7793784499270564</v>
      </c>
      <c r="Z151" s="83">
        <f t="shared" si="87"/>
        <v>-1.5008585677691446</v>
      </c>
      <c r="AA151" s="60"/>
      <c r="AB151" s="88"/>
      <c r="AD151" s="88"/>
      <c r="AF151" s="88"/>
      <c r="AI151" s="27"/>
      <c r="AJ151" s="82"/>
      <c r="AK151" s="82"/>
      <c r="AL151" s="82"/>
      <c r="AM151" s="82"/>
      <c r="AN151" s="82"/>
      <c r="BB151" s="76"/>
      <c r="BC151" s="76"/>
      <c r="BE151" s="76"/>
      <c r="BF151" s="76"/>
      <c r="BH151" s="76"/>
      <c r="BI151" s="76"/>
      <c r="BK151" s="76"/>
      <c r="BL151" s="76"/>
      <c r="BN151" s="76"/>
      <c r="BO151" s="76"/>
      <c r="BQ151" s="76"/>
      <c r="BR151" s="76"/>
      <c r="BW151" s="85"/>
      <c r="BX151" s="85"/>
      <c r="BY151" s="83"/>
      <c r="BZ151" s="83"/>
      <c r="CA151" s="83"/>
      <c r="CB151" s="83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</row>
    <row r="152" spans="1:100">
      <c r="A152" s="7">
        <v>18</v>
      </c>
      <c r="B152" s="7"/>
      <c r="C152" s="7" t="s">
        <v>5</v>
      </c>
      <c r="D152" s="32">
        <v>27.336413</v>
      </c>
      <c r="E152" s="32">
        <v>6.0908461999999997</v>
      </c>
      <c r="F152" s="32">
        <v>9.5217305999999997</v>
      </c>
      <c r="G152" s="32">
        <v>10.082247000000001</v>
      </c>
      <c r="H152" s="93">
        <v>1.3161497E-4</v>
      </c>
      <c r="I152" s="32">
        <v>1.6912457000000001</v>
      </c>
      <c r="J152" s="32"/>
      <c r="K152" s="66">
        <v>0.34831680999999998</v>
      </c>
      <c r="L152" s="66">
        <v>0.36882129000000002</v>
      </c>
      <c r="M152" s="66">
        <v>6.1867919E-2</v>
      </c>
      <c r="N152" s="66">
        <v>0.22281071999999999</v>
      </c>
      <c r="O152" s="66"/>
      <c r="P152" s="66"/>
      <c r="Q152" s="66"/>
      <c r="R152" s="76"/>
      <c r="S152" s="83">
        <f>(F152-O147*H152)/D152</f>
        <v>0.34831258421622729</v>
      </c>
      <c r="T152" s="83">
        <f>(G152-P147*H152)/D152</f>
        <v>0.36881841045184016</v>
      </c>
      <c r="U152" s="83">
        <f>(I152-Q147*H152)/D152</f>
        <v>6.1862707668977758E-2</v>
      </c>
      <c r="V152" s="84"/>
      <c r="W152" s="83">
        <f t="shared" si="84"/>
        <v>-1.0546549718688769</v>
      </c>
      <c r="X152" s="83">
        <f t="shared" si="85"/>
        <v>-0.99745086866539334</v>
      </c>
      <c r="Y152" s="83">
        <f t="shared" si="86"/>
        <v>-2.7828377417652894</v>
      </c>
      <c r="Z152" s="83">
        <f t="shared" si="87"/>
        <v>-1.5014326571852361</v>
      </c>
      <c r="AB152" s="28"/>
      <c r="AD152" s="28"/>
      <c r="AF152" s="28"/>
      <c r="AJ152" s="82"/>
      <c r="AK152" s="82"/>
      <c r="AL152" s="82"/>
      <c r="AM152" s="82"/>
      <c r="AN152" s="82"/>
      <c r="BB152" s="76"/>
      <c r="BC152" s="76"/>
      <c r="BE152" s="76"/>
      <c r="BF152" s="76"/>
      <c r="BH152" s="76"/>
      <c r="BI152" s="76"/>
      <c r="BK152" s="76"/>
      <c r="BL152" s="76"/>
      <c r="BN152" s="76"/>
      <c r="BO152" s="76"/>
      <c r="BQ152" s="76"/>
      <c r="BR152" s="76"/>
      <c r="BW152" s="85"/>
      <c r="BX152" s="85"/>
      <c r="BY152" s="83"/>
      <c r="BZ152" s="83"/>
      <c r="CA152" s="83"/>
      <c r="CB152" s="83"/>
      <c r="CC152" s="83"/>
    </row>
    <row r="153" spans="1:100">
      <c r="C153" s="7"/>
      <c r="D153" s="89"/>
      <c r="E153" s="89"/>
      <c r="F153" s="33"/>
      <c r="G153" s="33"/>
      <c r="H153" s="99"/>
      <c r="I153" s="33"/>
      <c r="J153" s="5"/>
      <c r="K153" s="84"/>
      <c r="L153" s="84"/>
      <c r="M153" s="84"/>
      <c r="N153" s="84"/>
      <c r="O153" s="83"/>
      <c r="P153" s="83"/>
      <c r="Q153" s="83"/>
      <c r="R153" s="84"/>
      <c r="S153" s="84"/>
      <c r="T153" s="84"/>
      <c r="U153" s="84"/>
      <c r="V153" s="84"/>
      <c r="W153" s="84"/>
      <c r="X153" s="84"/>
      <c r="Y153" s="84"/>
      <c r="Z153" s="90"/>
      <c r="AA153" s="28"/>
      <c r="AB153" s="91"/>
      <c r="AC153" s="91"/>
      <c r="AD153" s="91"/>
      <c r="AE153" s="92"/>
      <c r="AF153" s="92"/>
      <c r="AG153" s="92"/>
      <c r="AJ153" s="76"/>
      <c r="AK153" s="76"/>
      <c r="AL153" s="76"/>
      <c r="AM153" s="76"/>
      <c r="AN153" s="76"/>
      <c r="BB153" s="76"/>
      <c r="BC153" s="76"/>
      <c r="BE153" s="76"/>
      <c r="BF153" s="76"/>
      <c r="BH153" s="76"/>
      <c r="BI153" s="76"/>
      <c r="BK153" s="76"/>
      <c r="BL153" s="76"/>
      <c r="BN153" s="76"/>
      <c r="BO153" s="76"/>
      <c r="BQ153" s="76"/>
      <c r="BR153" s="76"/>
      <c r="BW153" s="85"/>
      <c r="BX153" s="85"/>
      <c r="BY153" s="83"/>
      <c r="BZ153" s="83"/>
      <c r="CA153" s="83"/>
      <c r="CB153" s="83"/>
      <c r="CC153" s="83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</row>
    <row r="154" spans="1:100">
      <c r="A154" s="7">
        <v>19</v>
      </c>
      <c r="B154" s="31">
        <v>43637</v>
      </c>
      <c r="C154" s="7" t="s">
        <v>0</v>
      </c>
      <c r="D154" s="32">
        <v>4.3175107000000001E-4</v>
      </c>
      <c r="E154" s="32">
        <v>7.9910142999999997E-5</v>
      </c>
      <c r="F154" s="32">
        <v>1.3983828E-4</v>
      </c>
      <c r="G154" s="32">
        <v>1.2445680999999999E-4</v>
      </c>
      <c r="H154" s="93">
        <v>-1.4367056E-5</v>
      </c>
      <c r="I154" s="32">
        <v>4.9486512999999997E-5</v>
      </c>
      <c r="J154" s="32"/>
      <c r="K154" s="32"/>
      <c r="L154" s="32"/>
      <c r="M154" s="32"/>
      <c r="N154" s="32"/>
      <c r="O154" s="66"/>
      <c r="P154" s="66"/>
      <c r="Q154" s="66"/>
      <c r="AG154" s="78"/>
      <c r="BZ154" s="80"/>
      <c r="CA154" s="78"/>
      <c r="CB154" s="78"/>
      <c r="CC154" s="78"/>
      <c r="CE154" s="81"/>
      <c r="CF154" s="74"/>
      <c r="CG154" s="74"/>
      <c r="CH154" s="74"/>
      <c r="CI154" s="74"/>
      <c r="CJ154" s="74"/>
      <c r="CK154" s="74"/>
      <c r="CL154" s="74"/>
      <c r="CM154" s="74"/>
      <c r="CN154" s="74"/>
    </row>
    <row r="155" spans="1:100">
      <c r="A155" s="98">
        <v>19</v>
      </c>
      <c r="C155" s="98" t="s">
        <v>6</v>
      </c>
      <c r="D155" s="32"/>
      <c r="E155" s="32"/>
      <c r="F155" s="32"/>
      <c r="G155" s="32"/>
      <c r="H155" s="93">
        <v>3.1104628999999999</v>
      </c>
      <c r="I155" s="32"/>
      <c r="J155" s="32"/>
      <c r="K155" s="32"/>
      <c r="L155" s="32"/>
      <c r="M155" s="57"/>
      <c r="N155" s="32"/>
      <c r="O155" s="66">
        <v>0.86594855000000004</v>
      </c>
      <c r="P155" s="66">
        <v>0.56686597000000005</v>
      </c>
      <c r="Q155" s="66">
        <v>1.0725112999999999</v>
      </c>
      <c r="AB155" s="9"/>
      <c r="AC155" s="9"/>
      <c r="AD155" s="9"/>
      <c r="AE155" s="9"/>
      <c r="AF155" s="9"/>
      <c r="AG155" s="9"/>
      <c r="AI155" s="27"/>
      <c r="AJ155" s="20"/>
      <c r="AK155" s="20"/>
      <c r="AL155" s="20"/>
      <c r="AM155" s="20"/>
      <c r="AN155" s="82"/>
      <c r="BB155" s="78"/>
      <c r="BE155" s="78"/>
      <c r="BH155" s="78"/>
      <c r="BK155" s="78"/>
      <c r="BN155" s="78"/>
      <c r="BQ155" s="78"/>
    </row>
    <row r="156" spans="1:100">
      <c r="A156" s="7">
        <v>19</v>
      </c>
      <c r="B156" s="7"/>
      <c r="C156" s="7" t="s">
        <v>1</v>
      </c>
      <c r="D156" s="32">
        <v>31.460229000000002</v>
      </c>
      <c r="E156" s="32">
        <v>7.0202450000000001</v>
      </c>
      <c r="F156" s="32">
        <v>10.991047</v>
      </c>
      <c r="G156" s="32">
        <v>11.673444999999999</v>
      </c>
      <c r="H156" s="93">
        <v>1.3981147000000001E-4</v>
      </c>
      <c r="I156" s="32">
        <v>1.9640230000000001</v>
      </c>
      <c r="J156" s="32"/>
      <c r="K156" s="66">
        <v>0.34936328</v>
      </c>
      <c r="L156" s="66">
        <v>0.37105411999999999</v>
      </c>
      <c r="M156" s="66">
        <v>6.2428800999999999E-2</v>
      </c>
      <c r="N156" s="66">
        <v>0.22314666</v>
      </c>
      <c r="O156" s="66"/>
      <c r="P156" s="66"/>
      <c r="Q156" s="66"/>
      <c r="R156" s="76"/>
      <c r="S156" s="83">
        <f>(F156-O155*H156)/D156</f>
        <v>0.34935937467143929</v>
      </c>
      <c r="T156" s="83">
        <f>(G156-P155*H156)/D156</f>
        <v>0.37105151858988183</v>
      </c>
      <c r="U156" s="83">
        <f>(I156-Q155*H156)/D156</f>
        <v>6.2423990957553278E-2</v>
      </c>
      <c r="V156" s="84"/>
      <c r="W156" s="83">
        <f t="shared" ref="W156:W160" si="89">LN(S156)</f>
        <v>-1.0516541597324716</v>
      </c>
      <c r="X156" s="83">
        <f t="shared" ref="X156:X160" si="90">LN(T156)</f>
        <v>-0.99141436189176113</v>
      </c>
      <c r="Y156" s="83">
        <f t="shared" ref="Y156:Y160" si="91">LN(U156)</f>
        <v>-2.7738056070229788</v>
      </c>
      <c r="Z156" s="83">
        <f>LN(N156)</f>
        <v>-1.4999260555295155</v>
      </c>
      <c r="AA156" s="77"/>
      <c r="AB156" s="20">
        <f t="array" ref="AB156:AC157">LINEST(W156:W160,Z156:Z160,TRUE,TRUE)</f>
        <v>1.9890508946058361</v>
      </c>
      <c r="AC156" s="60">
        <v>1.931772185208346</v>
      </c>
      <c r="AD156" s="20">
        <f t="array" ref="AD156:AE157">LINEST(X156:X160,Z156:Z160,TRUE,TRUE)</f>
        <v>3.9825468519026357</v>
      </c>
      <c r="AE156" s="60">
        <v>4.9821041974851132</v>
      </c>
      <c r="AF156" s="20">
        <f t="array" ref="AF156:AG157">LINEST(Y156:Y160,Z156:Z160,TRUE,TRUE)</f>
        <v>5.9751805362817567</v>
      </c>
      <c r="AG156" s="20">
        <v>6.1885228990987322</v>
      </c>
      <c r="AI156" s="41">
        <f>EXP(AC156)*$AI$4^AB156</f>
        <v>0.33308828866949403</v>
      </c>
      <c r="AJ156" s="41">
        <f>AI156*SQRT(AC157^2+(LN($AI$4))^2*AB157^2+(AB156/$AI$4)^2*$AJ$4^2-2*LN($AI$4)*AVERAGE(Z156:Z160)*AB157^2)</f>
        <v>5.1744134345762551E-4</v>
      </c>
      <c r="AK156" s="59"/>
      <c r="AL156" s="41">
        <f>EXP(AE156)*$AI$4^AD156</f>
        <v>0.33725721124306368</v>
      </c>
      <c r="AM156" s="41">
        <f>AL156*SQRT(AE157^2+(LN($AI$4))^2*AD157^2+(AD156/$AI$4)^2*$AJ$4^2-2*LN($AI$4)*AVERAGE(Z156:Z160)*AD157^2)</f>
        <v>1.049313303545662E-3</v>
      </c>
      <c r="AN156" s="83"/>
      <c r="AO156" s="41">
        <f>EXP(AG156)*$AI$4^AF156</f>
        <v>5.4091923048633299E-2</v>
      </c>
      <c r="AP156" s="41">
        <f>AO156*SQRT(AG157^2+(LN($AI$4))^2*AF157^2+(AF156/$AI$4)^2*$AJ$4^2-2*LN($AI$4)*AVERAGE(Z156:Z160)*AF157^2)</f>
        <v>2.5222021199900743E-4</v>
      </c>
      <c r="BB156" s="69"/>
      <c r="BC156" s="69"/>
      <c r="BE156" s="69"/>
      <c r="BF156" s="69"/>
      <c r="BH156" s="69"/>
      <c r="BI156" s="69"/>
      <c r="BK156" s="69"/>
      <c r="BL156" s="69"/>
      <c r="BN156" s="69"/>
      <c r="BO156" s="69"/>
      <c r="BQ156" s="69"/>
      <c r="BR156" s="69"/>
      <c r="BY156" s="69"/>
      <c r="BZ156" s="69"/>
      <c r="CD156" s="86"/>
      <c r="CM156" s="78"/>
      <c r="CN156" s="78"/>
    </row>
    <row r="157" spans="1:100">
      <c r="A157" s="7">
        <v>19</v>
      </c>
      <c r="B157" s="7"/>
      <c r="C157" s="7" t="s">
        <v>2</v>
      </c>
      <c r="D157" s="32">
        <v>30.652314000000001</v>
      </c>
      <c r="E157" s="32">
        <v>6.8381118000000001</v>
      </c>
      <c r="F157" s="32">
        <v>10.702978999999999</v>
      </c>
      <c r="G157" s="32">
        <v>11.361243999999999</v>
      </c>
      <c r="H157" s="93">
        <v>1.4389528E-4</v>
      </c>
      <c r="I157" s="32">
        <v>1.9104954999999999</v>
      </c>
      <c r="J157" s="32"/>
      <c r="K157" s="66">
        <v>0.34917337999999998</v>
      </c>
      <c r="L157" s="66">
        <v>0.37064838999999999</v>
      </c>
      <c r="M157" s="66">
        <v>6.2327820999999999E-2</v>
      </c>
      <c r="N157" s="66">
        <v>0.22308625000000001</v>
      </c>
      <c r="O157" s="66"/>
      <c r="P157" s="66"/>
      <c r="Q157" s="66"/>
      <c r="R157" s="76"/>
      <c r="S157" s="83">
        <f>(F157-O155*H157)/D157</f>
        <v>0.34916954048203119</v>
      </c>
      <c r="T157" s="83">
        <f>(G157-P155*H157)/D157</f>
        <v>0.37064615841605048</v>
      </c>
      <c r="U157" s="83">
        <f>(I157-Q155*H157)/D157</f>
        <v>6.2322902299845398E-2</v>
      </c>
      <c r="V157" s="84"/>
      <c r="W157" s="83">
        <f t="shared" si="89"/>
        <v>-1.0521976853903603</v>
      </c>
      <c r="X157" s="83">
        <f t="shared" si="90"/>
        <v>-0.99250742238462242</v>
      </c>
      <c r="Y157" s="83">
        <f t="shared" si="91"/>
        <v>-2.7754263075822547</v>
      </c>
      <c r="Z157" s="83">
        <f t="shared" ref="Z157:Z160" si="92">LN(N157)</f>
        <v>-1.5001968109983088</v>
      </c>
      <c r="AA157" s="77"/>
      <c r="AB157" s="20">
        <v>2.8177733736152715E-3</v>
      </c>
      <c r="AC157" s="60">
        <v>4.2287006914339068E-3</v>
      </c>
      <c r="AD157" s="20">
        <v>6.5093992590011026E-3</v>
      </c>
      <c r="AE157" s="60">
        <v>9.7688129943681069E-3</v>
      </c>
      <c r="AF157" s="20">
        <v>2.1581430811617969E-3</v>
      </c>
      <c r="AG157" s="20">
        <v>3.2387775486050294E-3</v>
      </c>
      <c r="AI157" s="62"/>
      <c r="AJ157" s="82"/>
      <c r="AK157" s="82"/>
      <c r="AL157" s="82"/>
      <c r="AM157" s="82"/>
      <c r="AN157" s="82"/>
      <c r="BB157" s="76"/>
      <c r="BC157" s="76"/>
      <c r="BE157" s="76"/>
      <c r="BF157" s="76"/>
      <c r="BH157" s="76"/>
      <c r="BI157" s="76"/>
      <c r="BK157" s="76"/>
      <c r="BL157" s="76"/>
      <c r="BN157" s="76"/>
      <c r="BO157" s="76"/>
      <c r="BQ157" s="76"/>
      <c r="BR157" s="76"/>
      <c r="BW157" s="85"/>
      <c r="BX157" s="85"/>
      <c r="BY157" s="83"/>
      <c r="BZ157" s="83"/>
      <c r="CA157" s="83"/>
      <c r="CB157" s="83"/>
      <c r="CC157" s="83"/>
    </row>
    <row r="158" spans="1:100">
      <c r="A158" s="7">
        <v>19</v>
      </c>
      <c r="B158" s="7"/>
      <c r="C158" s="7" t="s">
        <v>3</v>
      </c>
      <c r="D158" s="32">
        <v>28.102231</v>
      </c>
      <c r="E158" s="32">
        <v>6.2660346999999996</v>
      </c>
      <c r="F158" s="32">
        <v>9.8026198000000004</v>
      </c>
      <c r="G158" s="32">
        <v>10.395001000000001</v>
      </c>
      <c r="H158" s="93">
        <v>1.3374243E-4</v>
      </c>
      <c r="I158" s="32">
        <v>1.7462495</v>
      </c>
      <c r="J158" s="32"/>
      <c r="K158" s="66">
        <v>0.34881984999999999</v>
      </c>
      <c r="L158" s="66">
        <v>0.36989927</v>
      </c>
      <c r="M158" s="66">
        <v>6.2139129000000001E-2</v>
      </c>
      <c r="N158" s="66">
        <v>0.22297285999999999</v>
      </c>
      <c r="O158" s="66"/>
      <c r="P158" s="66"/>
      <c r="Q158" s="66"/>
      <c r="R158" s="76"/>
      <c r="S158" s="83">
        <f>(F158-O155*H158)/D158</f>
        <v>0.3488158639766597</v>
      </c>
      <c r="T158" s="83">
        <f>(G158-P155*H158)/D158</f>
        <v>0.36989679523905727</v>
      </c>
      <c r="U158" s="83">
        <f>(I158-Q155*H158)/D158</f>
        <v>6.2134072548636281E-2</v>
      </c>
      <c r="V158" s="84"/>
      <c r="W158" s="83">
        <f t="shared" si="89"/>
        <v>-1.0532111063971081</v>
      </c>
      <c r="X158" s="83">
        <f t="shared" si="90"/>
        <v>-0.99453124403890469</v>
      </c>
      <c r="Y158" s="83">
        <f t="shared" si="91"/>
        <v>-2.7784607682275273</v>
      </c>
      <c r="Z158" s="83">
        <f t="shared" si="92"/>
        <v>-1.5007052189644299</v>
      </c>
      <c r="AA158" s="28"/>
      <c r="AB158" s="47">
        <f t="shared" ref="AB158:AG158" si="93">ABS(AB157/AB156)</f>
        <v>1.4166421690148159E-3</v>
      </c>
      <c r="AC158" s="47">
        <f t="shared" si="93"/>
        <v>2.189026596310492E-3</v>
      </c>
      <c r="AD158" s="47">
        <f t="shared" si="93"/>
        <v>1.6344815267876334E-3</v>
      </c>
      <c r="AE158" s="47">
        <f t="shared" si="93"/>
        <v>1.9607805471630337E-3</v>
      </c>
      <c r="AF158" s="47">
        <f t="shared" si="93"/>
        <v>3.6118458146283374E-4</v>
      </c>
      <c r="AG158" s="47">
        <f t="shared" si="93"/>
        <v>5.2335227669218288E-4</v>
      </c>
      <c r="AI158" s="27"/>
      <c r="AJ158" s="82"/>
      <c r="AK158" s="82"/>
      <c r="AL158" s="82"/>
      <c r="AM158" s="82"/>
      <c r="AN158" s="82"/>
      <c r="BB158" s="76"/>
      <c r="BC158" s="76"/>
      <c r="BE158" s="76"/>
      <c r="BF158" s="76"/>
      <c r="BH158" s="76"/>
      <c r="BI158" s="76"/>
      <c r="BK158" s="76"/>
      <c r="BL158" s="76"/>
      <c r="BN158" s="76"/>
      <c r="BO158" s="76"/>
      <c r="BQ158" s="76"/>
      <c r="BR158" s="76"/>
      <c r="BW158" s="85"/>
      <c r="BX158" s="85"/>
      <c r="BY158" s="83"/>
      <c r="BZ158" s="83"/>
      <c r="CA158" s="83"/>
      <c r="CB158" s="83"/>
      <c r="CC158" s="83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</row>
    <row r="159" spans="1:100">
      <c r="A159" s="7">
        <v>19</v>
      </c>
      <c r="B159" s="7"/>
      <c r="C159" s="7" t="s">
        <v>4</v>
      </c>
      <c r="D159" s="32">
        <v>26.529387</v>
      </c>
      <c r="E159" s="32">
        <v>5.9127267000000003</v>
      </c>
      <c r="F159" s="32">
        <v>9.2459316999999999</v>
      </c>
      <c r="G159" s="32">
        <v>9.7961174999999994</v>
      </c>
      <c r="H159" s="93">
        <v>1.2964970000000001E-4</v>
      </c>
      <c r="I159" s="32">
        <v>1.6441774</v>
      </c>
      <c r="J159" s="32"/>
      <c r="K159" s="66">
        <v>0.34851599999999999</v>
      </c>
      <c r="L159" s="66">
        <v>0.36925397999999998</v>
      </c>
      <c r="M159" s="66">
        <v>6.1975356000000002E-2</v>
      </c>
      <c r="N159" s="66">
        <v>0.22287439000000001</v>
      </c>
      <c r="O159" s="66"/>
      <c r="P159" s="66"/>
      <c r="Q159" s="66"/>
      <c r="R159" s="76"/>
      <c r="S159" s="83">
        <f>(F159-O155*H159)/D159</f>
        <v>0.34851236592953605</v>
      </c>
      <c r="T159" s="83">
        <f>(G159-P155*H159)/D159</f>
        <v>0.3692525577766666</v>
      </c>
      <c r="U159" s="83">
        <f>(I159-Q155*H159)/D159</f>
        <v>6.1970461256104725E-2</v>
      </c>
      <c r="V159" s="84"/>
      <c r="W159" s="83">
        <f t="shared" si="89"/>
        <v>-1.0540815661125507</v>
      </c>
      <c r="X159" s="83">
        <f t="shared" si="90"/>
        <v>-0.99627443064361243</v>
      </c>
      <c r="Y159" s="83">
        <f t="shared" si="91"/>
        <v>-2.781097438819673</v>
      </c>
      <c r="Z159" s="83">
        <f t="shared" si="92"/>
        <v>-1.5011469397627575</v>
      </c>
      <c r="AA159" s="60"/>
      <c r="AB159" s="88"/>
      <c r="AD159" s="88"/>
      <c r="AF159" s="88"/>
      <c r="AI159" s="27"/>
      <c r="AJ159" s="82"/>
      <c r="AK159" s="82"/>
      <c r="AL159" s="82"/>
      <c r="AM159" s="82"/>
      <c r="AN159" s="82"/>
      <c r="BB159" s="76"/>
      <c r="BC159" s="76"/>
      <c r="BE159" s="76"/>
      <c r="BF159" s="76"/>
      <c r="BH159" s="76"/>
      <c r="BI159" s="76"/>
      <c r="BK159" s="76"/>
      <c r="BL159" s="76"/>
      <c r="BN159" s="76"/>
      <c r="BO159" s="76"/>
      <c r="BQ159" s="76"/>
      <c r="BR159" s="76"/>
      <c r="BW159" s="85"/>
      <c r="BX159" s="85"/>
      <c r="BY159" s="83"/>
      <c r="BZ159" s="83"/>
      <c r="CA159" s="83"/>
      <c r="CB159" s="83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</row>
    <row r="160" spans="1:100">
      <c r="A160" s="7">
        <v>19</v>
      </c>
      <c r="B160" s="7"/>
      <c r="C160" s="7" t="s">
        <v>5</v>
      </c>
      <c r="D160" s="32">
        <v>24.026513999999999</v>
      </c>
      <c r="E160" s="32">
        <v>5.3522254</v>
      </c>
      <c r="F160" s="32">
        <v>8.3652961999999995</v>
      </c>
      <c r="G160" s="32">
        <v>8.8542155000000005</v>
      </c>
      <c r="H160" s="93">
        <v>1.0725521E-4</v>
      </c>
      <c r="I160" s="32">
        <v>1.4846124999999999</v>
      </c>
      <c r="J160" s="32"/>
      <c r="K160" s="66">
        <v>0.34816941000000001</v>
      </c>
      <c r="L160" s="66">
        <v>0.36851851000000002</v>
      </c>
      <c r="M160" s="66">
        <v>6.1790589E-2</v>
      </c>
      <c r="N160" s="66">
        <v>0.22276334</v>
      </c>
      <c r="O160" s="66"/>
      <c r="P160" s="66"/>
      <c r="Q160" s="66"/>
      <c r="R160" s="76"/>
      <c r="S160" s="83">
        <f>(F160-O155*H160)/D160</f>
        <v>0.34816550259877155</v>
      </c>
      <c r="T160" s="83">
        <f>(G160-P155*H160)/D160</f>
        <v>0.3685159944830676</v>
      </c>
      <c r="U160" s="83">
        <f>(I160-Q155*H160)/D160</f>
        <v>6.1785803282793803E-2</v>
      </c>
      <c r="V160" s="84"/>
      <c r="W160" s="83">
        <f t="shared" si="89"/>
        <v>-1.0550773300806471</v>
      </c>
      <c r="X160" s="83">
        <f t="shared" si="90"/>
        <v>-0.99827116399870774</v>
      </c>
      <c r="Y160" s="83">
        <f t="shared" si="91"/>
        <v>-2.7840816612513941</v>
      </c>
      <c r="Z160" s="83">
        <f t="shared" si="92"/>
        <v>-1.5016453266578647</v>
      </c>
      <c r="AB160" s="28"/>
      <c r="AD160" s="28"/>
      <c r="AF160" s="28"/>
      <c r="AJ160" s="82"/>
      <c r="AK160" s="82"/>
      <c r="AL160" s="82"/>
      <c r="AM160" s="82"/>
      <c r="AN160" s="82"/>
      <c r="BB160" s="76"/>
      <c r="BC160" s="76"/>
      <c r="BE160" s="76"/>
      <c r="BF160" s="76"/>
      <c r="BH160" s="76"/>
      <c r="BI160" s="76"/>
      <c r="BK160" s="76"/>
      <c r="BL160" s="76"/>
      <c r="BN160" s="76"/>
      <c r="BO160" s="76"/>
      <c r="BQ160" s="76"/>
      <c r="BR160" s="76"/>
      <c r="BW160" s="85"/>
      <c r="BX160" s="85"/>
      <c r="BY160" s="83"/>
      <c r="BZ160" s="83"/>
      <c r="CA160" s="83"/>
      <c r="CB160" s="83"/>
      <c r="CC160" s="83"/>
    </row>
    <row r="161" spans="1:100">
      <c r="C161" s="7"/>
      <c r="D161" s="89"/>
      <c r="E161" s="89"/>
      <c r="F161" s="33"/>
      <c r="G161" s="33"/>
      <c r="H161" s="99"/>
      <c r="I161" s="33"/>
      <c r="J161" s="5"/>
      <c r="K161" s="84"/>
      <c r="L161" s="84"/>
      <c r="M161" s="84"/>
      <c r="N161" s="84"/>
      <c r="O161" s="83"/>
      <c r="P161" s="83"/>
      <c r="Q161" s="83"/>
      <c r="R161" s="84"/>
      <c r="S161" s="84"/>
      <c r="T161" s="84"/>
      <c r="U161" s="84"/>
      <c r="V161" s="84"/>
      <c r="W161" s="84"/>
      <c r="X161" s="84"/>
      <c r="Y161" s="84"/>
      <c r="Z161" s="90"/>
      <c r="AA161" s="28"/>
      <c r="AB161" s="91"/>
      <c r="AC161" s="91"/>
      <c r="AD161" s="91"/>
      <c r="AE161" s="92"/>
      <c r="AF161" s="92"/>
      <c r="AG161" s="92"/>
      <c r="AJ161" s="76"/>
      <c r="AK161" s="76"/>
      <c r="AL161" s="76"/>
      <c r="AM161" s="76"/>
      <c r="AN161" s="76"/>
      <c r="BB161" s="76"/>
      <c r="BC161" s="76"/>
      <c r="BE161" s="76"/>
      <c r="BF161" s="76"/>
      <c r="BH161" s="76"/>
      <c r="BI161" s="76"/>
      <c r="BK161" s="76"/>
      <c r="BL161" s="76"/>
      <c r="BN161" s="76"/>
      <c r="BO161" s="76"/>
      <c r="BQ161" s="76"/>
      <c r="BR161" s="76"/>
      <c r="BW161" s="85"/>
      <c r="BX161" s="85"/>
      <c r="BY161" s="83"/>
      <c r="BZ161" s="83"/>
      <c r="CA161" s="83"/>
      <c r="CB161" s="83"/>
      <c r="CC161" s="83"/>
      <c r="CD161" s="76"/>
      <c r="CE161" s="76"/>
      <c r="CF161" s="76"/>
      <c r="CG161" s="76"/>
      <c r="CH161" s="76"/>
      <c r="CI161" s="76"/>
      <c r="CJ161" s="76"/>
      <c r="CK161" s="76"/>
      <c r="CL161" s="76"/>
      <c r="CM161" s="76"/>
      <c r="CN161" s="76"/>
      <c r="CO161" s="76"/>
      <c r="CP161" s="76"/>
      <c r="CQ161" s="76"/>
      <c r="CR161" s="76"/>
      <c r="CS161" s="76"/>
      <c r="CT161" s="76"/>
      <c r="CU161" s="76"/>
      <c r="CV161" s="76"/>
    </row>
    <row r="162" spans="1:100">
      <c r="A162" s="7">
        <v>20</v>
      </c>
      <c r="B162" s="31">
        <v>43637</v>
      </c>
      <c r="C162" s="7" t="s">
        <v>0</v>
      </c>
      <c r="D162" s="32">
        <v>4.3175107000000001E-4</v>
      </c>
      <c r="E162" s="32">
        <v>7.9910142999999997E-5</v>
      </c>
      <c r="F162" s="32">
        <v>1.3983828E-4</v>
      </c>
      <c r="G162" s="32">
        <v>1.2445680999999999E-4</v>
      </c>
      <c r="H162" s="93">
        <v>-1.4367056E-5</v>
      </c>
      <c r="I162" s="32">
        <v>4.9486512999999997E-5</v>
      </c>
      <c r="J162" s="32"/>
      <c r="K162" s="32"/>
      <c r="L162" s="32"/>
      <c r="M162" s="32"/>
      <c r="N162" s="32"/>
      <c r="O162" s="66"/>
      <c r="P162" s="66"/>
      <c r="Q162" s="66"/>
      <c r="AG162" s="78"/>
      <c r="BZ162" s="80"/>
      <c r="CA162" s="78"/>
      <c r="CB162" s="78"/>
      <c r="CC162" s="78"/>
      <c r="CE162" s="81"/>
      <c r="CF162" s="74"/>
      <c r="CG162" s="74"/>
      <c r="CH162" s="74"/>
      <c r="CI162" s="74"/>
      <c r="CJ162" s="74"/>
      <c r="CK162" s="74"/>
      <c r="CL162" s="74"/>
      <c r="CM162" s="74"/>
      <c r="CN162" s="74"/>
    </row>
    <row r="163" spans="1:100">
      <c r="A163" s="7">
        <v>20</v>
      </c>
      <c r="B163" s="7"/>
      <c r="C163" s="98" t="s">
        <v>6</v>
      </c>
      <c r="D163" s="32"/>
      <c r="E163" s="32"/>
      <c r="F163" s="32"/>
      <c r="G163" s="32"/>
      <c r="H163" s="93">
        <v>3.1104628999999999</v>
      </c>
      <c r="I163" s="32"/>
      <c r="J163" s="32"/>
      <c r="K163" s="32"/>
      <c r="L163" s="32"/>
      <c r="M163" s="57"/>
      <c r="N163" s="32"/>
      <c r="O163" s="66">
        <v>0.86594855000000004</v>
      </c>
      <c r="P163" s="66">
        <v>0.56686597000000005</v>
      </c>
      <c r="Q163" s="66">
        <v>1.0725112999999999</v>
      </c>
      <c r="AB163" s="9"/>
      <c r="AC163" s="9"/>
      <c r="AD163" s="9"/>
      <c r="AE163" s="9"/>
      <c r="AF163" s="9"/>
      <c r="AG163" s="9"/>
      <c r="AI163" s="27"/>
      <c r="AJ163" s="20"/>
      <c r="AK163" s="20"/>
      <c r="AL163" s="20"/>
      <c r="AM163" s="20"/>
      <c r="AN163" s="82"/>
      <c r="BB163" s="78"/>
      <c r="BE163" s="78"/>
      <c r="BH163" s="78"/>
      <c r="BK163" s="78"/>
      <c r="BN163" s="78"/>
      <c r="BQ163" s="78"/>
    </row>
    <row r="164" spans="1:100">
      <c r="A164" s="7">
        <v>20</v>
      </c>
      <c r="B164" s="7"/>
      <c r="C164" s="7" t="s">
        <v>1</v>
      </c>
      <c r="D164" s="32">
        <v>31.904795</v>
      </c>
      <c r="E164" s="32">
        <v>7.1216650000000001</v>
      </c>
      <c r="F164" s="32">
        <v>11.153236</v>
      </c>
      <c r="G164" s="32">
        <v>11.85277</v>
      </c>
      <c r="H164" s="93">
        <v>1.4773856E-4</v>
      </c>
      <c r="I164" s="32">
        <v>1.9953841000000001</v>
      </c>
      <c r="J164" s="32"/>
      <c r="K164" s="66">
        <v>0.34957865999999999</v>
      </c>
      <c r="L164" s="66">
        <v>0.37150427000000003</v>
      </c>
      <c r="M164" s="66">
        <v>6.2541813000000002E-2</v>
      </c>
      <c r="N164" s="66">
        <v>0.22321611</v>
      </c>
      <c r="O164" s="66"/>
      <c r="P164" s="66"/>
      <c r="Q164" s="66"/>
      <c r="R164" s="76"/>
      <c r="S164" s="83">
        <f>(F164-O163*H164)/D164</f>
        <v>0.34957466631608786</v>
      </c>
      <c r="T164" s="83">
        <f>(G164-P163*H164)/D164</f>
        <v>0.37150172104343182</v>
      </c>
      <c r="U164" s="83">
        <f>(I164-Q163*H164)/D164</f>
        <v>6.253685844792152E-2</v>
      </c>
      <c r="V164" s="84"/>
      <c r="W164" s="83">
        <f t="shared" ref="W164:W168" si="94">LN(S164)</f>
        <v>-1.0510381025973707</v>
      </c>
      <c r="X164" s="83">
        <f t="shared" ref="X164:X168" si="95">LN(T164)</f>
        <v>-0.99020178214748522</v>
      </c>
      <c r="Y164" s="83">
        <f t="shared" ref="Y164:Y168" si="96">LN(U164)</f>
        <v>-2.7719991608984831</v>
      </c>
      <c r="Z164" s="83">
        <f>LN(N164)</f>
        <v>-1.499614873660291</v>
      </c>
      <c r="AA164" s="77"/>
      <c r="AB164" s="20">
        <f t="array" ref="AB164:AC165">LINEST(W164:W168,Z164:Z168,TRUE,TRUE)</f>
        <v>1.9723597274301305</v>
      </c>
      <c r="AC164" s="60">
        <v>1.9067362316272032</v>
      </c>
      <c r="AD164" s="20">
        <f t="array" ref="AD164:AE165">LINEST(X164:X168,Z164:Z168,TRUE,TRUE)</f>
        <v>3.9516625591333199</v>
      </c>
      <c r="AE164" s="60">
        <v>4.9357709133092724</v>
      </c>
      <c r="AF164" s="20">
        <f t="array" ref="AF164:AG165">LINEST(Y164:Y168,Z164:Z168,TRUE,TRUE)</f>
        <v>5.9221567061146834</v>
      </c>
      <c r="AG164" s="20">
        <v>6.1089586741363293</v>
      </c>
      <c r="AI164" s="41">
        <f>EXP(AC164)*$AI$4^AB164</f>
        <v>0.33322147062276547</v>
      </c>
      <c r="AJ164" s="41">
        <f>AI164*SQRT(AC165^2+(LN($AI$4))^2*AB165^2+(AB164/$AI$4)^2*$AJ$4^2-2*LN($AI$4)*AVERAGE(Z164:Z168)*AB165^2)</f>
        <v>5.1422041806531242E-4</v>
      </c>
      <c r="AK164" s="59"/>
      <c r="AL164" s="41">
        <f>EXP(AE164)*$AI$4^AD164</f>
        <v>0.33750396148265538</v>
      </c>
      <c r="AM164" s="41">
        <f>AL164*SQRT(AE165^2+(LN($AI$4))^2*AD165^2+(AD164/$AI$4)^2*$AJ$4^2-2*LN($AI$4)*AVERAGE(Z164:Z168)*AD165^2)</f>
        <v>1.0437936269029277E-3</v>
      </c>
      <c r="AN164" s="83"/>
      <c r="AO164" s="41">
        <f>EXP(AG164)*$AI$4^AF164</f>
        <v>5.415898063095604E-2</v>
      </c>
      <c r="AP164" s="41">
        <f>AO164*SQRT(AG165^2+(LN($AI$4))^2*AF165^2+(AF164/$AI$4)^2*$AJ$4^2-2*LN($AI$4)*AVERAGE(Z164:Z168)*AF165^2)</f>
        <v>2.5114666646159549E-4</v>
      </c>
      <c r="BB164" s="69"/>
      <c r="BC164" s="69"/>
      <c r="BE164" s="69"/>
      <c r="BF164" s="69"/>
      <c r="BH164" s="69"/>
      <c r="BI164" s="69"/>
      <c r="BK164" s="69"/>
      <c r="BL164" s="69"/>
      <c r="BN164" s="69"/>
      <c r="BO164" s="69"/>
      <c r="BQ164" s="69"/>
      <c r="BR164" s="69"/>
      <c r="BY164" s="69"/>
      <c r="BZ164" s="69"/>
      <c r="CD164" s="86"/>
      <c r="CM164" s="78"/>
      <c r="CN164" s="78"/>
    </row>
    <row r="165" spans="1:100">
      <c r="A165" s="7">
        <v>20</v>
      </c>
      <c r="B165" s="7"/>
      <c r="C165" s="7" t="s">
        <v>2</v>
      </c>
      <c r="D165" s="32">
        <v>30.56251</v>
      </c>
      <c r="E165" s="32">
        <v>6.8193124000000003</v>
      </c>
      <c r="F165" s="32">
        <v>10.675395</v>
      </c>
      <c r="G165" s="32">
        <v>11.335983000000001</v>
      </c>
      <c r="H165" s="93">
        <v>1.4615297999999999E-4</v>
      </c>
      <c r="I165" s="32">
        <v>1.9068794</v>
      </c>
      <c r="J165" s="32"/>
      <c r="K165" s="66">
        <v>0.34929705999999999</v>
      </c>
      <c r="L165" s="66">
        <v>0.37091139000000001</v>
      </c>
      <c r="M165" s="66">
        <v>6.2392761999999997E-2</v>
      </c>
      <c r="N165" s="66">
        <v>0.22312667999999999</v>
      </c>
      <c r="O165" s="66"/>
      <c r="P165" s="66"/>
      <c r="Q165" s="66"/>
      <c r="R165" s="76"/>
      <c r="S165" s="83">
        <f>(F165-O163*H165)/D165</f>
        <v>0.34929292257209543</v>
      </c>
      <c r="T165" s="83">
        <f>(G165-P163*H165)/D165</f>
        <v>0.37090867703108238</v>
      </c>
      <c r="U165" s="83">
        <f>(I165-Q163*H165)/D165</f>
        <v>6.2387632732960135E-2</v>
      </c>
      <c r="V165" s="84"/>
      <c r="W165" s="83">
        <f t="shared" si="94"/>
        <v>-1.0518443891206994</v>
      </c>
      <c r="X165" s="83">
        <f t="shared" si="95"/>
        <v>-0.99179940023049484</v>
      </c>
      <c r="Y165" s="83">
        <f t="shared" si="96"/>
        <v>-2.7743882166317078</v>
      </c>
      <c r="Z165" s="83">
        <f t="shared" ref="Z165:Z168" si="97">LN(N165)</f>
        <v>-1.5000155970648148</v>
      </c>
      <c r="AA165" s="77"/>
      <c r="AB165" s="20">
        <v>4.8144182243256353E-3</v>
      </c>
      <c r="AC165" s="60">
        <v>7.2241734531586959E-3</v>
      </c>
      <c r="AD165" s="20">
        <v>1.0156951677763667E-2</v>
      </c>
      <c r="AE165" s="60">
        <v>1.5240799044996516E-2</v>
      </c>
      <c r="AF165" s="20">
        <v>1.6484129862127984E-2</v>
      </c>
      <c r="AG165" s="20">
        <v>2.4734912464960575E-2</v>
      </c>
      <c r="AI165" s="27"/>
      <c r="AJ165" s="82"/>
      <c r="AK165" s="82"/>
      <c r="AL165" s="82"/>
      <c r="AM165" s="82"/>
      <c r="AN165" s="82"/>
      <c r="BB165" s="76"/>
      <c r="BC165" s="76"/>
      <c r="BE165" s="76"/>
      <c r="BF165" s="76"/>
      <c r="BH165" s="76"/>
      <c r="BI165" s="76"/>
      <c r="BK165" s="76"/>
      <c r="BL165" s="76"/>
      <c r="BN165" s="76"/>
      <c r="BO165" s="76"/>
      <c r="BQ165" s="76"/>
      <c r="BR165" s="76"/>
      <c r="BW165" s="85"/>
      <c r="BX165" s="85"/>
      <c r="BY165" s="83"/>
      <c r="BZ165" s="83"/>
      <c r="CA165" s="83"/>
      <c r="CB165" s="83"/>
      <c r="CC165" s="83"/>
    </row>
    <row r="166" spans="1:100">
      <c r="A166" s="7">
        <v>20</v>
      </c>
      <c r="B166" s="7"/>
      <c r="C166" s="7" t="s">
        <v>3</v>
      </c>
      <c r="D166" s="32">
        <v>29.215509000000001</v>
      </c>
      <c r="E166" s="32">
        <v>6.5158281999999996</v>
      </c>
      <c r="F166" s="32">
        <v>10.196</v>
      </c>
      <c r="G166" s="32">
        <v>10.817494999999999</v>
      </c>
      <c r="H166" s="93">
        <v>1.4864176E-4</v>
      </c>
      <c r="I166" s="32">
        <v>1.8180981000000001</v>
      </c>
      <c r="J166" s="32"/>
      <c r="K166" s="66">
        <v>0.34899249999999998</v>
      </c>
      <c r="L166" s="66">
        <v>0.37026514999999999</v>
      </c>
      <c r="M166" s="66">
        <v>6.2230512000000002E-2</v>
      </c>
      <c r="N166" s="66">
        <v>0.22302627999999999</v>
      </c>
      <c r="O166" s="66"/>
      <c r="P166" s="66"/>
      <c r="Q166" s="66"/>
      <c r="R166" s="76"/>
      <c r="S166" s="83">
        <f>(F166-O163*H166)/D166</f>
        <v>0.34898831589357066</v>
      </c>
      <c r="T166" s="83">
        <f>(G166-P163*H166)/D166</f>
        <v>0.3702626142862866</v>
      </c>
      <c r="U166" s="83">
        <f>(I166-Q163*H166)/D166</f>
        <v>6.2225124334912257E-2</v>
      </c>
      <c r="V166" s="84"/>
      <c r="W166" s="83">
        <f t="shared" si="94"/>
        <v>-1.0527168361551218</v>
      </c>
      <c r="X166" s="83">
        <f t="shared" si="95"/>
        <v>-0.99354275676897741</v>
      </c>
      <c r="Y166" s="83">
        <f t="shared" si="96"/>
        <v>-2.7769964325800194</v>
      </c>
      <c r="Z166" s="83">
        <f t="shared" si="97"/>
        <v>-1.500465666931861</v>
      </c>
      <c r="AA166" s="28"/>
      <c r="AB166" s="47">
        <f t="shared" ref="AB166:AG166" si="98">ABS(AB165/AB164)</f>
        <v>2.4409432809696136E-3</v>
      </c>
      <c r="AC166" s="47">
        <f t="shared" si="98"/>
        <v>3.7887639272442038E-3</v>
      </c>
      <c r="AD166" s="47">
        <f t="shared" si="98"/>
        <v>2.5702983303289169E-3</v>
      </c>
      <c r="AE166" s="47">
        <f t="shared" si="98"/>
        <v>3.0878254507112164E-3</v>
      </c>
      <c r="AF166" s="47">
        <f t="shared" si="98"/>
        <v>2.783467354909397E-3</v>
      </c>
      <c r="AG166" s="47">
        <f t="shared" si="98"/>
        <v>4.0489572420388878E-3</v>
      </c>
      <c r="AI166" s="27"/>
      <c r="AJ166" s="82"/>
      <c r="AK166" s="82"/>
      <c r="AL166" s="82"/>
      <c r="AM166" s="82"/>
      <c r="AN166" s="82"/>
      <c r="BB166" s="76"/>
      <c r="BC166" s="76"/>
      <c r="BE166" s="76"/>
      <c r="BF166" s="76"/>
      <c r="BH166" s="76"/>
      <c r="BI166" s="76"/>
      <c r="BK166" s="76"/>
      <c r="BL166" s="76"/>
      <c r="BN166" s="76"/>
      <c r="BO166" s="76"/>
      <c r="BQ166" s="76"/>
      <c r="BR166" s="76"/>
      <c r="BW166" s="85"/>
      <c r="BX166" s="85"/>
      <c r="BY166" s="83"/>
      <c r="BZ166" s="83"/>
      <c r="CA166" s="83"/>
      <c r="CB166" s="83"/>
      <c r="CC166" s="83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</row>
    <row r="167" spans="1:100">
      <c r="A167" s="7">
        <v>20</v>
      </c>
      <c r="B167" s="7"/>
      <c r="C167" s="7" t="s">
        <v>4</v>
      </c>
      <c r="D167" s="32">
        <v>26.579293</v>
      </c>
      <c r="E167" s="32">
        <v>5.9246866000000002</v>
      </c>
      <c r="F167" s="32">
        <v>9.2660617999999992</v>
      </c>
      <c r="G167" s="32">
        <v>9.8202820000000006</v>
      </c>
      <c r="H167" s="93">
        <v>1.3716242999999999E-4</v>
      </c>
      <c r="I167" s="32">
        <v>1.6486974999999999</v>
      </c>
      <c r="J167" s="32"/>
      <c r="K167" s="66">
        <v>0.34861909000000002</v>
      </c>
      <c r="L167" s="66">
        <v>0.36947004</v>
      </c>
      <c r="M167" s="66">
        <v>6.2029124999999997E-2</v>
      </c>
      <c r="N167" s="66">
        <v>0.22290600999999999</v>
      </c>
      <c r="O167" s="66"/>
      <c r="P167" s="66"/>
      <c r="Q167" s="66"/>
      <c r="R167" s="76"/>
      <c r="S167" s="83">
        <f>(F167-O163*H167)/D167</f>
        <v>0.34861510516448374</v>
      </c>
      <c r="T167" s="83">
        <f>(G167-P163*H167)/D167</f>
        <v>0.36946822653582512</v>
      </c>
      <c r="U167" s="83">
        <f>(I167-Q163*H167)/D167</f>
        <v>6.202386164838506E-2</v>
      </c>
      <c r="V167" s="84"/>
      <c r="W167" s="83">
        <f t="shared" si="94"/>
        <v>-1.0537868158984176</v>
      </c>
      <c r="X167" s="83">
        <f t="shared" si="95"/>
        <v>-0.99569053272205421</v>
      </c>
      <c r="Y167" s="83">
        <f t="shared" si="96"/>
        <v>-2.7802361026821636</v>
      </c>
      <c r="Z167" s="83">
        <f t="shared" si="97"/>
        <v>-1.5010050761902316</v>
      </c>
      <c r="AA167" s="60"/>
      <c r="AB167" s="88"/>
      <c r="AD167" s="88"/>
      <c r="AF167" s="88"/>
      <c r="AI167" s="27"/>
      <c r="AJ167" s="82"/>
      <c r="AK167" s="82"/>
      <c r="AL167" s="82"/>
      <c r="AM167" s="82"/>
      <c r="AN167" s="82"/>
      <c r="BB167" s="76"/>
      <c r="BC167" s="76"/>
      <c r="BE167" s="76"/>
      <c r="BF167" s="76"/>
      <c r="BH167" s="76"/>
      <c r="BI167" s="76"/>
      <c r="BK167" s="76"/>
      <c r="BL167" s="76"/>
      <c r="BN167" s="76"/>
      <c r="BO167" s="76"/>
      <c r="BQ167" s="76"/>
      <c r="BR167" s="76"/>
      <c r="BW167" s="85"/>
      <c r="BX167" s="85"/>
      <c r="BY167" s="83"/>
      <c r="BZ167" s="83"/>
      <c r="CA167" s="83"/>
      <c r="CB167" s="83"/>
      <c r="CD167" s="76"/>
      <c r="CE167" s="76"/>
      <c r="CF167" s="76"/>
      <c r="CG167" s="76"/>
      <c r="CH167" s="76"/>
      <c r="CI167" s="76"/>
      <c r="CJ167" s="76"/>
      <c r="CK167" s="76"/>
      <c r="CL167" s="76"/>
      <c r="CM167" s="76"/>
      <c r="CN167" s="76"/>
      <c r="CO167" s="76"/>
      <c r="CP167" s="76"/>
      <c r="CQ167" s="76"/>
      <c r="CR167" s="76"/>
      <c r="CS167" s="76"/>
      <c r="CT167" s="76"/>
      <c r="CU167" s="76"/>
      <c r="CV167" s="76"/>
    </row>
    <row r="168" spans="1:100">
      <c r="A168" s="7">
        <v>20</v>
      </c>
      <c r="B168" s="7"/>
      <c r="C168" s="7" t="s">
        <v>5</v>
      </c>
      <c r="D168" s="32">
        <v>24.632368</v>
      </c>
      <c r="E168" s="32">
        <v>5.4877583000000003</v>
      </c>
      <c r="F168" s="32">
        <v>8.5782390999999993</v>
      </c>
      <c r="G168" s="32">
        <v>9.0815274000000006</v>
      </c>
      <c r="H168" s="93">
        <v>1.1738644999999999E-4</v>
      </c>
      <c r="I168" s="32">
        <v>1.5230683</v>
      </c>
      <c r="J168" s="32"/>
      <c r="K168" s="66">
        <v>0.34825008000000002</v>
      </c>
      <c r="L168" s="66">
        <v>0.36868144000000003</v>
      </c>
      <c r="M168" s="66">
        <v>6.1831674000000003E-2</v>
      </c>
      <c r="N168" s="66">
        <v>0.22278629999999999</v>
      </c>
      <c r="O168" s="66"/>
      <c r="P168" s="66"/>
      <c r="Q168" s="66"/>
      <c r="R168" s="76"/>
      <c r="S168" s="83">
        <f>(F168-O163*H168)/D168</f>
        <v>0.3482465611659355</v>
      </c>
      <c r="T168" s="83">
        <f>(G168-P163*H168)/D168</f>
        <v>0.36867997659080748</v>
      </c>
      <c r="U168" s="83">
        <f>(I168-Q163*H168)/D168</f>
        <v>6.1826877615091987E-2</v>
      </c>
      <c r="V168" s="84"/>
      <c r="W168" s="83">
        <f t="shared" si="94"/>
        <v>-1.0548445409842269</v>
      </c>
      <c r="X168" s="83">
        <f t="shared" si="95"/>
        <v>-0.99782628335128476</v>
      </c>
      <c r="Y168" s="83">
        <f t="shared" si="96"/>
        <v>-2.7834170962001141</v>
      </c>
      <c r="Z168" s="83">
        <f t="shared" si="97"/>
        <v>-1.5015422629452766</v>
      </c>
      <c r="AB168" s="28"/>
      <c r="AD168" s="28"/>
      <c r="AF168" s="28"/>
      <c r="AJ168" s="82"/>
      <c r="AK168" s="82"/>
      <c r="AL168" s="82"/>
      <c r="AM168" s="82"/>
      <c r="AN168" s="82"/>
      <c r="BB168" s="76"/>
      <c r="BC168" s="76"/>
      <c r="BE168" s="76"/>
      <c r="BF168" s="76"/>
      <c r="BH168" s="76"/>
      <c r="BI168" s="76"/>
      <c r="BK168" s="76"/>
      <c r="BL168" s="76"/>
      <c r="BN168" s="76"/>
      <c r="BO168" s="76"/>
      <c r="BQ168" s="76"/>
      <c r="BR168" s="76"/>
      <c r="BW168" s="85"/>
      <c r="BX168" s="85"/>
      <c r="BY168" s="83"/>
      <c r="BZ168" s="83"/>
      <c r="CA168" s="83"/>
      <c r="CB168" s="83"/>
      <c r="CC168" s="83"/>
    </row>
    <row r="169" spans="1:100">
      <c r="C169" s="7"/>
      <c r="D169" s="89"/>
      <c r="E169" s="89"/>
      <c r="F169" s="33"/>
      <c r="G169" s="33"/>
      <c r="H169" s="99"/>
      <c r="I169" s="33"/>
      <c r="J169" s="5"/>
      <c r="K169" s="84"/>
      <c r="L169" s="84"/>
      <c r="M169" s="84"/>
      <c r="N169" s="84"/>
      <c r="O169" s="83"/>
      <c r="P169" s="83"/>
      <c r="Q169" s="83"/>
      <c r="R169" s="84"/>
      <c r="S169" s="84"/>
      <c r="T169" s="84"/>
      <c r="U169" s="84"/>
      <c r="V169" s="84"/>
      <c r="W169" s="84"/>
      <c r="X169" s="84"/>
      <c r="Y169" s="84"/>
      <c r="Z169" s="90"/>
      <c r="AA169" s="28"/>
      <c r="AB169" s="91"/>
      <c r="AC169" s="91"/>
      <c r="AD169" s="91"/>
      <c r="AE169" s="92"/>
      <c r="AF169" s="92"/>
      <c r="AG169" s="92"/>
      <c r="AJ169" s="76"/>
      <c r="AK169" s="76"/>
      <c r="AL169" s="76"/>
      <c r="AM169" s="76"/>
      <c r="AN169" s="76"/>
      <c r="BB169" s="76"/>
      <c r="BC169" s="76"/>
      <c r="BE169" s="76"/>
      <c r="BF169" s="76"/>
      <c r="BH169" s="76"/>
      <c r="BI169" s="76"/>
      <c r="BK169" s="76"/>
      <c r="BL169" s="76"/>
      <c r="BN169" s="76"/>
      <c r="BO169" s="76"/>
      <c r="BQ169" s="76"/>
      <c r="BR169" s="76"/>
      <c r="BW169" s="85"/>
      <c r="BX169" s="85"/>
      <c r="BY169" s="83"/>
      <c r="BZ169" s="83"/>
      <c r="CA169" s="83"/>
      <c r="CB169" s="83"/>
      <c r="CC169" s="83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</row>
    <row r="170" spans="1:100">
      <c r="A170" s="98">
        <v>21</v>
      </c>
      <c r="B170" s="31">
        <v>43637</v>
      </c>
      <c r="C170" s="7" t="s">
        <v>0</v>
      </c>
      <c r="D170" s="32">
        <v>4.3175107000000001E-4</v>
      </c>
      <c r="E170" s="32">
        <v>7.9910142999999997E-5</v>
      </c>
      <c r="F170" s="32">
        <v>1.3983828E-4</v>
      </c>
      <c r="G170" s="32">
        <v>1.2445680999999999E-4</v>
      </c>
      <c r="H170" s="93">
        <v>-1.4367056E-5</v>
      </c>
      <c r="I170" s="32">
        <v>4.9486512999999997E-5</v>
      </c>
      <c r="J170" s="32"/>
      <c r="K170" s="32"/>
      <c r="L170" s="32"/>
      <c r="M170" s="32"/>
      <c r="N170" s="32"/>
      <c r="O170" s="66"/>
      <c r="P170" s="66"/>
      <c r="Q170" s="66"/>
      <c r="AG170" s="78"/>
      <c r="BZ170" s="80"/>
      <c r="CA170" s="78"/>
      <c r="CB170" s="78"/>
      <c r="CC170" s="78"/>
      <c r="CE170" s="81"/>
      <c r="CF170" s="74"/>
      <c r="CG170" s="74"/>
      <c r="CH170" s="74"/>
      <c r="CI170" s="74"/>
      <c r="CJ170" s="74"/>
      <c r="CK170" s="74"/>
      <c r="CL170" s="74"/>
      <c r="CM170" s="74"/>
      <c r="CN170" s="74"/>
    </row>
    <row r="171" spans="1:100">
      <c r="A171" s="7">
        <v>21</v>
      </c>
      <c r="B171" s="7"/>
      <c r="C171" s="98" t="s">
        <v>6</v>
      </c>
      <c r="D171" s="32"/>
      <c r="E171" s="32"/>
      <c r="F171" s="32"/>
      <c r="G171" s="32"/>
      <c r="H171" s="93">
        <v>3.1104628999999999</v>
      </c>
      <c r="I171" s="32"/>
      <c r="J171" s="32"/>
      <c r="K171" s="32"/>
      <c r="L171" s="32"/>
      <c r="M171" s="57"/>
      <c r="N171" s="32"/>
      <c r="O171" s="66">
        <v>0.86594855000000004</v>
      </c>
      <c r="P171" s="66">
        <v>0.56686597000000005</v>
      </c>
      <c r="Q171" s="66">
        <v>1.0725112999999999</v>
      </c>
      <c r="AB171" s="9"/>
      <c r="AC171" s="9"/>
      <c r="AD171" s="9"/>
      <c r="AE171" s="9"/>
      <c r="AF171" s="9"/>
      <c r="AG171" s="9"/>
      <c r="AI171" s="27"/>
      <c r="AJ171" s="20"/>
      <c r="AK171" s="20"/>
      <c r="AL171" s="20"/>
      <c r="AM171" s="20"/>
      <c r="AN171" s="82"/>
      <c r="BB171" s="78"/>
      <c r="BE171" s="78"/>
      <c r="BH171" s="78"/>
      <c r="BK171" s="78"/>
      <c r="BN171" s="78"/>
      <c r="BQ171" s="78"/>
    </row>
    <row r="172" spans="1:100">
      <c r="A172" s="7">
        <v>21</v>
      </c>
      <c r="B172" s="7"/>
      <c r="C172" s="7" t="s">
        <v>1</v>
      </c>
      <c r="D172" s="32">
        <v>31.756903999999999</v>
      </c>
      <c r="E172" s="32">
        <v>7.0888299999999997</v>
      </c>
      <c r="F172" s="32">
        <v>11.102180000000001</v>
      </c>
      <c r="G172" s="32">
        <v>11.799177</v>
      </c>
      <c r="H172" s="93">
        <v>1.4511489999999999E-4</v>
      </c>
      <c r="I172" s="32">
        <v>1.9865259</v>
      </c>
      <c r="J172" s="32"/>
      <c r="K172" s="66">
        <v>0.34959884000000002</v>
      </c>
      <c r="L172" s="66">
        <v>0.37154670000000001</v>
      </c>
      <c r="M172" s="66">
        <v>6.2554086999999994E-2</v>
      </c>
      <c r="N172" s="66">
        <v>0.22322164999999999</v>
      </c>
      <c r="O172" s="66"/>
      <c r="P172" s="66"/>
      <c r="Q172" s="66"/>
      <c r="R172" s="76"/>
      <c r="S172" s="83">
        <f>(F172-O171*H172)/D172</f>
        <v>0.34959498375417086</v>
      </c>
      <c r="T172" s="83">
        <f>(G172-P171*H172)/D172</f>
        <v>0.37154423930309616</v>
      </c>
      <c r="U172" s="83">
        <f>(I172-Q171*H172)/D172</f>
        <v>6.2549241658757151E-2</v>
      </c>
      <c r="V172" s="84"/>
      <c r="W172" s="83">
        <f t="shared" ref="W172:W176" si="99">LN(S172)</f>
        <v>-1.0509799838329574</v>
      </c>
      <c r="X172" s="83">
        <f t="shared" ref="X172:X176" si="100">LN(T172)</f>
        <v>-0.9900873389986633</v>
      </c>
      <c r="Y172" s="83">
        <f t="shared" ref="Y172:Y176" si="101">LN(U172)</f>
        <v>-2.7718011659035873</v>
      </c>
      <c r="Z172" s="83">
        <f>LN(N172)</f>
        <v>-1.4995900549711179</v>
      </c>
      <c r="AA172" s="77"/>
      <c r="AB172" s="20">
        <f t="array" ref="AB172:AC173">LINEST(W172:W176,Z172:Z176,TRUE,TRUE)</f>
        <v>1.9864106986453294</v>
      </c>
      <c r="AC172" s="60">
        <v>1.9278140184469164</v>
      </c>
      <c r="AD172" s="20">
        <f t="array" ref="AD172:AE173">LINEST(X172:X176,Z172:Z176,TRUE,TRUE)</f>
        <v>3.9728850921341388</v>
      </c>
      <c r="AE172" s="60">
        <v>4.9676019951427861</v>
      </c>
      <c r="AF172" s="20">
        <f t="array" ref="AF172:AG173">LINEST(Y172:Y176,Z172:Z176,TRUE,TRUE)</f>
        <v>5.968684794811991</v>
      </c>
      <c r="AG172" s="20">
        <v>6.1787617174105058</v>
      </c>
      <c r="AI172" s="41">
        <f>EXP(AC172)*$AI$4^AB172</f>
        <v>0.33311001832332215</v>
      </c>
      <c r="AJ172" s="41">
        <f>AI172*SQRT(AC173^2+(LN($AI$4))^2*AB173^2+(AB172/$AI$4)^2*$AJ$4^2-2*LN($AI$4)*AVERAGE(Z172:Z176)*AB173^2)</f>
        <v>5.1832962697642552E-4</v>
      </c>
      <c r="AK172" s="59"/>
      <c r="AL172" s="41">
        <f>EXP(AE172)*$AI$4^AD172</f>
        <v>0.33733188107917206</v>
      </c>
      <c r="AM172" s="41">
        <f>AL172*SQRT(AE173^2+(LN($AI$4))^2*AD173^2+(AD172/$AI$4)^2*$AJ$4^2-2*LN($AI$4)*AVERAGE(Z172:Z176)*AD173^2)</f>
        <v>1.0473125389190033E-3</v>
      </c>
      <c r="AN172" s="83"/>
      <c r="AO172" s="41">
        <f>EXP(AG172)*$AI$4^AF172</f>
        <v>5.4099371791231289E-2</v>
      </c>
      <c r="AP172" s="41">
        <f>AO172*SQRT(AG173^2+(LN($AI$4))^2*AF173^2+(AF172/$AI$4)^2*$AJ$4^2-2*LN($AI$4)*AVERAGE(Z172:Z176)*AF173^2)</f>
        <v>2.5240643359026655E-4</v>
      </c>
      <c r="BB172" s="69"/>
      <c r="BC172" s="69"/>
      <c r="BE172" s="69"/>
      <c r="BF172" s="69"/>
      <c r="BH172" s="69"/>
      <c r="BI172" s="69"/>
      <c r="BK172" s="69"/>
      <c r="BL172" s="69"/>
      <c r="BN172" s="69"/>
      <c r="BO172" s="69"/>
      <c r="BQ172" s="69"/>
      <c r="BR172" s="69"/>
      <c r="BY172" s="69"/>
      <c r="BZ172" s="69"/>
      <c r="CD172" s="86"/>
      <c r="CM172" s="78"/>
      <c r="CN172" s="78"/>
    </row>
    <row r="173" spans="1:100">
      <c r="A173" s="7">
        <v>21</v>
      </c>
      <c r="B173" s="7"/>
      <c r="C173" s="7" t="s">
        <v>2</v>
      </c>
      <c r="D173" s="32">
        <v>31.001816000000002</v>
      </c>
      <c r="E173" s="32">
        <v>6.9182493000000003</v>
      </c>
      <c r="F173" s="32">
        <v>10.831723</v>
      </c>
      <c r="G173" s="32">
        <v>11.504975999999999</v>
      </c>
      <c r="H173" s="93">
        <v>1.5527951E-4</v>
      </c>
      <c r="I173" s="32">
        <v>1.9358384</v>
      </c>
      <c r="J173" s="32"/>
      <c r="K173" s="66">
        <v>0.34938957999999998</v>
      </c>
      <c r="L173" s="66">
        <v>0.37110581999999998</v>
      </c>
      <c r="M173" s="66">
        <v>6.2442563999999999E-2</v>
      </c>
      <c r="N173" s="66">
        <v>0.22315615</v>
      </c>
      <c r="O173" s="66"/>
      <c r="P173" s="66"/>
      <c r="Q173" s="66"/>
      <c r="R173" s="76"/>
      <c r="S173" s="83">
        <f>(F173-O171*H173)/D173</f>
        <v>0.34938561456959394</v>
      </c>
      <c r="T173" s="83">
        <f>(G173-P171*H173)/D173</f>
        <v>0.37110367913060127</v>
      </c>
      <c r="U173" s="83">
        <f>(I173-Q171*H173)/D173</f>
        <v>6.2437370151828084E-2</v>
      </c>
      <c r="V173" s="84"/>
      <c r="W173" s="83">
        <f t="shared" si="99"/>
        <v>-1.0515790539397403</v>
      </c>
      <c r="X173" s="83">
        <f t="shared" si="100"/>
        <v>-0.99127379684292627</v>
      </c>
      <c r="Y173" s="83">
        <f t="shared" si="101"/>
        <v>-2.7735913022259284</v>
      </c>
      <c r="Z173" s="83">
        <f t="shared" ref="Z173:Z176" si="102">LN(N173)</f>
        <v>-1.4998835283493643</v>
      </c>
      <c r="AA173" s="77"/>
      <c r="AB173" s="20">
        <v>5.8011732012189987E-3</v>
      </c>
      <c r="AC173" s="60">
        <v>8.7039564828796274E-3</v>
      </c>
      <c r="AD173" s="20">
        <v>7.1655476367371972E-3</v>
      </c>
      <c r="AE173" s="60">
        <v>1.0751034772251934E-2</v>
      </c>
      <c r="AF173" s="20">
        <v>1.170464362256407E-2</v>
      </c>
      <c r="AG173" s="20">
        <v>1.7561397531969038E-2</v>
      </c>
      <c r="AI173" s="27"/>
      <c r="AJ173" s="82"/>
      <c r="AK173" s="82"/>
      <c r="AL173" s="82"/>
      <c r="AM173" s="82"/>
      <c r="AN173" s="82"/>
      <c r="BB173" s="76"/>
      <c r="BC173" s="76"/>
      <c r="BE173" s="76"/>
      <c r="BF173" s="76"/>
      <c r="BH173" s="76"/>
      <c r="BI173" s="76"/>
      <c r="BK173" s="76"/>
      <c r="BL173" s="76"/>
      <c r="BN173" s="76"/>
      <c r="BO173" s="76"/>
      <c r="BQ173" s="76"/>
      <c r="BR173" s="76"/>
      <c r="BW173" s="85"/>
      <c r="BX173" s="85"/>
      <c r="BY173" s="83"/>
      <c r="BZ173" s="83"/>
      <c r="CA173" s="83"/>
      <c r="CB173" s="83"/>
      <c r="CC173" s="83"/>
    </row>
    <row r="174" spans="1:100">
      <c r="A174" s="7">
        <v>21</v>
      </c>
      <c r="B174" s="7"/>
      <c r="C174" s="7" t="s">
        <v>3</v>
      </c>
      <c r="D174" s="32">
        <v>28.508478</v>
      </c>
      <c r="E174" s="32">
        <v>6.3590689999999999</v>
      </c>
      <c r="F174" s="32">
        <v>9.9520406000000001</v>
      </c>
      <c r="G174" s="32">
        <v>10.561488000000001</v>
      </c>
      <c r="H174" s="93">
        <v>1.3488211000000001E-4</v>
      </c>
      <c r="I174" s="32">
        <v>1.7755477</v>
      </c>
      <c r="J174" s="32"/>
      <c r="K174" s="66">
        <v>0.34909024999999999</v>
      </c>
      <c r="L174" s="66">
        <v>0.37046758000000002</v>
      </c>
      <c r="M174" s="66">
        <v>6.2281238000000003E-2</v>
      </c>
      <c r="N174" s="66">
        <v>0.22305871999999999</v>
      </c>
      <c r="O174" s="66"/>
      <c r="P174" s="66"/>
      <c r="Q174" s="66"/>
      <c r="R174" s="76"/>
      <c r="S174" s="83">
        <f>(F174-O171*H174)/D174</f>
        <v>0.34908646470121713</v>
      </c>
      <c r="T174" s="83">
        <f>(G174-P171*H174)/D174</f>
        <v>0.37046563972730778</v>
      </c>
      <c r="U174" s="83">
        <f>(I174-Q171*H174)/D174</f>
        <v>6.22763178522844E-2</v>
      </c>
      <c r="V174" s="84"/>
      <c r="W174" s="83">
        <f t="shared" si="99"/>
        <v>-1.0524356376044175</v>
      </c>
      <c r="X174" s="83">
        <f t="shared" si="100"/>
        <v>-0.99299457882381281</v>
      </c>
      <c r="Y174" s="83">
        <f t="shared" si="101"/>
        <v>-2.7761740562387018</v>
      </c>
      <c r="Z174" s="83">
        <f t="shared" si="102"/>
        <v>-1.5003202237985696</v>
      </c>
      <c r="AA174" s="28"/>
      <c r="AB174" s="47">
        <f t="shared" ref="AB174:AG174" si="103">ABS(AB173/AB172)</f>
        <v>2.9204299016186426E-3</v>
      </c>
      <c r="AC174" s="47">
        <f t="shared" si="103"/>
        <v>4.5149357767881055E-3</v>
      </c>
      <c r="AD174" s="47">
        <f t="shared" si="103"/>
        <v>1.8036131100101957E-3</v>
      </c>
      <c r="AE174" s="47">
        <f t="shared" si="103"/>
        <v>2.1642303032255931E-3</v>
      </c>
      <c r="AF174" s="47">
        <f t="shared" si="103"/>
        <v>1.9610088361070436E-3</v>
      </c>
      <c r="AG174" s="47">
        <f t="shared" si="103"/>
        <v>2.842219579771875E-3</v>
      </c>
      <c r="AI174" s="27"/>
      <c r="AJ174" s="82"/>
      <c r="AK174" s="82"/>
      <c r="AL174" s="82"/>
      <c r="AM174" s="82"/>
      <c r="AN174" s="82"/>
      <c r="BB174" s="76"/>
      <c r="BC174" s="76"/>
      <c r="BE174" s="76"/>
      <c r="BF174" s="76"/>
      <c r="BH174" s="76"/>
      <c r="BI174" s="76"/>
      <c r="BK174" s="76"/>
      <c r="BL174" s="76"/>
      <c r="BN174" s="76"/>
      <c r="BO174" s="76"/>
      <c r="BQ174" s="76"/>
      <c r="BR174" s="76"/>
      <c r="BW174" s="85"/>
      <c r="BX174" s="85"/>
      <c r="BY174" s="83"/>
      <c r="BZ174" s="83"/>
      <c r="CA174" s="83"/>
      <c r="CB174" s="83"/>
      <c r="CC174" s="83"/>
      <c r="CD174" s="76"/>
      <c r="CE174" s="76"/>
      <c r="CF174" s="76"/>
      <c r="CG174" s="76"/>
      <c r="CH174" s="76"/>
      <c r="CI174" s="76"/>
      <c r="CJ174" s="76"/>
      <c r="CK174" s="76"/>
      <c r="CL174" s="76"/>
      <c r="CM174" s="76"/>
      <c r="CN174" s="76"/>
      <c r="CO174" s="76"/>
      <c r="CP174" s="76"/>
      <c r="CQ174" s="76"/>
      <c r="CR174" s="76"/>
      <c r="CS174" s="76"/>
      <c r="CT174" s="76"/>
      <c r="CU174" s="76"/>
      <c r="CV174" s="76"/>
    </row>
    <row r="175" spans="1:100">
      <c r="A175" s="7">
        <v>21</v>
      </c>
      <c r="B175" s="7"/>
      <c r="C175" s="7" t="s">
        <v>4</v>
      </c>
      <c r="D175" s="32">
        <v>27.214777999999999</v>
      </c>
      <c r="E175" s="32">
        <v>6.0679129999999999</v>
      </c>
      <c r="F175" s="32">
        <v>9.4923237999999994</v>
      </c>
      <c r="G175" s="32">
        <v>10.065089</v>
      </c>
      <c r="H175" s="99">
        <v>1.4073625000000001E-4</v>
      </c>
      <c r="I175" s="32">
        <v>1.6906768999999999</v>
      </c>
      <c r="J175" s="32"/>
      <c r="K175" s="66">
        <v>0.34879283</v>
      </c>
      <c r="L175" s="66">
        <v>0.36983874</v>
      </c>
      <c r="M175" s="66">
        <v>6.2123372000000003E-2</v>
      </c>
      <c r="N175" s="66">
        <v>0.22296384999999999</v>
      </c>
      <c r="O175" s="66"/>
      <c r="P175" s="66"/>
      <c r="Q175" s="66"/>
      <c r="R175" s="76"/>
      <c r="S175" s="83">
        <f>(F175-O171*H175)/D175</f>
        <v>0.34878851224317831</v>
      </c>
      <c r="T175" s="83">
        <f>(G175-P171*H175)/D175</f>
        <v>0.3698361684746842</v>
      </c>
      <c r="U175" s="83">
        <f>(I175-Q171*H175)/D175</f>
        <v>6.2117940435948267E-2</v>
      </c>
      <c r="V175" s="84"/>
      <c r="W175" s="83">
        <f t="shared" si="99"/>
        <v>-1.0532895225723153</v>
      </c>
      <c r="X175" s="83">
        <f t="shared" si="100"/>
        <v>-0.99469515930963825</v>
      </c>
      <c r="Y175" s="83">
        <f t="shared" si="101"/>
        <v>-2.7787204358561017</v>
      </c>
      <c r="Z175" s="83">
        <f t="shared" si="102"/>
        <v>-1.5007456282861977</v>
      </c>
      <c r="AA175" s="60"/>
      <c r="AB175" s="88"/>
      <c r="AD175" s="88"/>
      <c r="AF175" s="88"/>
      <c r="AI175" s="27"/>
      <c r="AJ175" s="82"/>
      <c r="AK175" s="82"/>
      <c r="AL175" s="82"/>
      <c r="AM175" s="82"/>
      <c r="AN175" s="82"/>
      <c r="BB175" s="76"/>
      <c r="BC175" s="76"/>
      <c r="BE175" s="76"/>
      <c r="BF175" s="76"/>
      <c r="BH175" s="76"/>
      <c r="BI175" s="76"/>
      <c r="BK175" s="76"/>
      <c r="BL175" s="76"/>
      <c r="BN175" s="76"/>
      <c r="BO175" s="76"/>
      <c r="BQ175" s="76"/>
      <c r="BR175" s="76"/>
      <c r="BW175" s="85"/>
      <c r="BX175" s="85"/>
      <c r="BY175" s="83"/>
      <c r="BZ175" s="83"/>
      <c r="CA175" s="83"/>
      <c r="CB175" s="83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</row>
    <row r="176" spans="1:100">
      <c r="A176" s="7">
        <v>21</v>
      </c>
      <c r="B176" s="7"/>
      <c r="C176" s="7" t="s">
        <v>5</v>
      </c>
      <c r="D176" s="32">
        <v>24.589383999999999</v>
      </c>
      <c r="E176" s="32">
        <v>5.4792152999999999</v>
      </c>
      <c r="F176" s="32">
        <v>8.5663546000000004</v>
      </c>
      <c r="G176" s="32">
        <v>9.0723035000000003</v>
      </c>
      <c r="H176" s="93">
        <v>1.2871477E-4</v>
      </c>
      <c r="I176" s="32">
        <v>1.5220657</v>
      </c>
      <c r="J176" s="32"/>
      <c r="K176" s="66">
        <v>0.34837583</v>
      </c>
      <c r="L176" s="66">
        <v>0.36895144000000002</v>
      </c>
      <c r="M176" s="66">
        <v>6.189919E-2</v>
      </c>
      <c r="N176" s="66">
        <v>0.22282842</v>
      </c>
      <c r="O176" s="66"/>
      <c r="P176" s="66"/>
      <c r="Q176" s="66"/>
      <c r="R176" s="76"/>
      <c r="S176" s="83">
        <f>(F176-O171*H176)/D176</f>
        <v>0.34837160376329707</v>
      </c>
      <c r="T176" s="83">
        <f>(G176-P171*H176)/D176</f>
        <v>0.36894907721059833</v>
      </c>
      <c r="U176" s="83">
        <f>(I176-Q171*H176)/D176</f>
        <v>6.1893687615545721E-2</v>
      </c>
      <c r="V176" s="84"/>
      <c r="W176" s="83">
        <f t="shared" si="99"/>
        <v>-1.0544855420232473</v>
      </c>
      <c r="X176" s="83">
        <f t="shared" si="100"/>
        <v>-0.99709664660408115</v>
      </c>
      <c r="Y176" s="83">
        <f t="shared" si="101"/>
        <v>-2.782337081623341</v>
      </c>
      <c r="Z176" s="83">
        <f t="shared" si="102"/>
        <v>-1.501353220715588</v>
      </c>
      <c r="AB176" s="28"/>
      <c r="AD176" s="28"/>
      <c r="AF176" s="28"/>
      <c r="AJ176" s="82"/>
      <c r="AK176" s="82"/>
      <c r="AL176" s="82"/>
      <c r="AM176" s="82"/>
      <c r="AN176" s="82"/>
      <c r="BB176" s="76"/>
      <c r="BC176" s="76"/>
      <c r="BE176" s="76"/>
      <c r="BF176" s="76"/>
      <c r="BH176" s="76"/>
      <c r="BI176" s="76"/>
      <c r="BK176" s="76"/>
      <c r="BL176" s="76"/>
      <c r="BN176" s="76"/>
      <c r="BO176" s="76"/>
      <c r="BQ176" s="76"/>
      <c r="BR176" s="76"/>
      <c r="BW176" s="85"/>
      <c r="BX176" s="85"/>
      <c r="BY176" s="83"/>
      <c r="BZ176" s="83"/>
      <c r="CA176" s="83"/>
      <c r="CB176" s="83"/>
      <c r="CC176" s="83"/>
    </row>
    <row r="177" spans="1:100">
      <c r="C177" s="7"/>
      <c r="D177" s="89"/>
      <c r="E177" s="89"/>
      <c r="F177" s="33"/>
      <c r="G177" s="33"/>
      <c r="H177" s="99"/>
      <c r="I177" s="33"/>
      <c r="J177" s="5"/>
      <c r="K177" s="84"/>
      <c r="L177" s="84"/>
      <c r="M177" s="84"/>
      <c r="N177" s="84"/>
      <c r="O177" s="83"/>
      <c r="P177" s="83"/>
      <c r="Q177" s="83"/>
      <c r="R177" s="84"/>
      <c r="S177" s="84"/>
      <c r="T177" s="84"/>
      <c r="U177" s="84"/>
      <c r="V177" s="84"/>
      <c r="W177" s="84"/>
      <c r="X177" s="84"/>
      <c r="Y177" s="84"/>
      <c r="Z177" s="90"/>
      <c r="AA177" s="28"/>
      <c r="AB177" s="91"/>
      <c r="AC177" s="91"/>
      <c r="AD177" s="91"/>
      <c r="AE177" s="92"/>
      <c r="AF177" s="92"/>
      <c r="AG177" s="92"/>
      <c r="AJ177" s="76"/>
      <c r="AK177" s="76"/>
      <c r="AL177" s="76"/>
      <c r="AM177" s="76"/>
      <c r="AN177" s="76"/>
      <c r="BB177" s="76"/>
      <c r="BC177" s="76"/>
      <c r="BE177" s="76"/>
      <c r="BF177" s="76"/>
      <c r="BH177" s="76"/>
      <c r="BI177" s="76"/>
      <c r="BK177" s="76"/>
      <c r="BL177" s="76"/>
      <c r="BN177" s="76"/>
      <c r="BO177" s="76"/>
      <c r="BQ177" s="76"/>
      <c r="BR177" s="76"/>
      <c r="BW177" s="85"/>
      <c r="BX177" s="85"/>
      <c r="BY177" s="83"/>
      <c r="BZ177" s="83"/>
      <c r="CA177" s="83"/>
      <c r="CB177" s="83"/>
      <c r="CC177" s="83"/>
      <c r="CD177" s="76"/>
      <c r="CE177" s="76"/>
      <c r="CF177" s="76"/>
      <c r="CG177" s="76"/>
      <c r="CH177" s="76"/>
      <c r="CI177" s="76"/>
      <c r="CJ177" s="76"/>
      <c r="CK177" s="76"/>
      <c r="CL177" s="76"/>
      <c r="CM177" s="76"/>
      <c r="CN177" s="76"/>
      <c r="CO177" s="76"/>
      <c r="CP177" s="76"/>
      <c r="CQ177" s="76"/>
      <c r="CR177" s="76"/>
      <c r="CS177" s="76"/>
      <c r="CT177" s="76"/>
      <c r="CU177" s="76"/>
      <c r="CV177" s="76"/>
    </row>
    <row r="178" spans="1:100">
      <c r="A178" s="7">
        <v>22</v>
      </c>
      <c r="B178" s="31">
        <v>43637</v>
      </c>
      <c r="C178" s="7" t="s">
        <v>0</v>
      </c>
      <c r="D178" s="32">
        <v>4.3175107000000001E-4</v>
      </c>
      <c r="E178" s="32">
        <v>7.9910142999999997E-5</v>
      </c>
      <c r="F178" s="32">
        <v>1.3983828E-4</v>
      </c>
      <c r="G178" s="32">
        <v>1.2445680999999999E-4</v>
      </c>
      <c r="H178" s="93">
        <v>-1.4367056E-5</v>
      </c>
      <c r="I178" s="32">
        <v>4.9486512999999997E-5</v>
      </c>
      <c r="J178" s="32"/>
      <c r="K178" s="32"/>
      <c r="L178" s="32"/>
      <c r="M178" s="32"/>
      <c r="N178" s="32"/>
      <c r="O178" s="66"/>
      <c r="P178" s="66"/>
      <c r="Q178" s="66"/>
      <c r="AG178" s="78"/>
      <c r="BZ178" s="80"/>
      <c r="CA178" s="78"/>
      <c r="CB178" s="78"/>
      <c r="CC178" s="78"/>
      <c r="CE178" s="81"/>
      <c r="CF178" s="74"/>
      <c r="CG178" s="74"/>
      <c r="CH178" s="74"/>
      <c r="CI178" s="74"/>
      <c r="CJ178" s="74"/>
      <c r="CK178" s="74"/>
      <c r="CL178" s="74"/>
      <c r="CM178" s="74"/>
      <c r="CN178" s="74"/>
    </row>
    <row r="179" spans="1:100">
      <c r="A179" s="98">
        <v>22</v>
      </c>
      <c r="C179" s="98" t="s">
        <v>6</v>
      </c>
      <c r="D179" s="32"/>
      <c r="E179" s="32"/>
      <c r="F179" s="32"/>
      <c r="G179" s="32"/>
      <c r="H179" s="93">
        <v>3.1104628999999999</v>
      </c>
      <c r="I179" s="32"/>
      <c r="J179" s="32"/>
      <c r="K179" s="32"/>
      <c r="L179" s="32"/>
      <c r="M179" s="57"/>
      <c r="N179" s="32"/>
      <c r="O179" s="66">
        <v>0.86594855000000004</v>
      </c>
      <c r="P179" s="66">
        <v>0.56686597000000005</v>
      </c>
      <c r="Q179" s="66">
        <v>1.0725112999999999</v>
      </c>
      <c r="AB179" s="9"/>
      <c r="AC179" s="9"/>
      <c r="AD179" s="9"/>
      <c r="AE179" s="9"/>
      <c r="AF179" s="9"/>
      <c r="AG179" s="9"/>
      <c r="AI179" s="27"/>
      <c r="AJ179" s="20"/>
      <c r="AK179" s="20"/>
      <c r="AL179" s="20"/>
      <c r="AM179" s="20"/>
      <c r="AN179" s="82"/>
      <c r="BB179" s="78"/>
      <c r="BE179" s="78"/>
      <c r="BH179" s="78"/>
      <c r="BK179" s="78"/>
      <c r="BN179" s="78"/>
      <c r="BQ179" s="78"/>
    </row>
    <row r="180" spans="1:100">
      <c r="A180" s="7">
        <v>22</v>
      </c>
      <c r="B180" s="7"/>
      <c r="C180" s="7" t="s">
        <v>1</v>
      </c>
      <c r="D180" s="32">
        <v>31.700948</v>
      </c>
      <c r="E180" s="32">
        <v>7.0777229000000004</v>
      </c>
      <c r="F180" s="32">
        <v>11.086846</v>
      </c>
      <c r="G180" s="32">
        <v>11.787329</v>
      </c>
      <c r="H180" s="93">
        <v>1.5572538E-4</v>
      </c>
      <c r="I180" s="32">
        <v>1.9852471</v>
      </c>
      <c r="J180" s="32"/>
      <c r="K180" s="66">
        <v>0.34973230999999999</v>
      </c>
      <c r="L180" s="66">
        <v>0.37182879000000002</v>
      </c>
      <c r="M180" s="66">
        <v>6.2624190999999996E-2</v>
      </c>
      <c r="N180" s="66">
        <v>0.22326530999999999</v>
      </c>
      <c r="O180" s="66"/>
      <c r="P180" s="66"/>
      <c r="Q180" s="66"/>
      <c r="R180" s="76"/>
      <c r="S180" s="83">
        <f>(F180-O179*H180)/D180</f>
        <v>0.34972806333214357</v>
      </c>
      <c r="T180" s="83">
        <f>(G180-P179*H180)/D180</f>
        <v>0.3718261272369966</v>
      </c>
      <c r="U180" s="83">
        <f>(I180-Q179*H180)/D180</f>
        <v>6.2618950157902323E-2</v>
      </c>
      <c r="V180" s="84"/>
      <c r="W180" s="83">
        <f t="shared" ref="W180:W184" si="104">LN(S180)</f>
        <v>-1.0505993883981763</v>
      </c>
      <c r="X180" s="83">
        <f t="shared" ref="X180:X184" si="105">LN(T180)</f>
        <v>-0.98932893387491916</v>
      </c>
      <c r="Y180" s="83">
        <f t="shared" ref="Y180:Y184" si="106">LN(U180)</f>
        <v>-2.7706873285086333</v>
      </c>
      <c r="Z180" s="83">
        <f>LN(N180)</f>
        <v>-1.4993944837493327</v>
      </c>
      <c r="AA180" s="77"/>
      <c r="AB180" s="20">
        <f t="array" ref="AB180:AC181">LINEST(W180:W184,Z180:Z184,TRUE,TRUE)</f>
        <v>1.9837486605327166</v>
      </c>
      <c r="AC180" s="60">
        <v>1.9238247417093386</v>
      </c>
      <c r="AD180" s="20">
        <f t="array" ref="AD180:AE181">LINEST(X180:X184,Z180:Z184,TRUE,TRUE)</f>
        <v>3.9630188369662283</v>
      </c>
      <c r="AE180" s="60">
        <v>4.9528108665500312</v>
      </c>
      <c r="AF180" s="20">
        <f t="array" ref="AF180:AG181">LINEST(Y180:Y184,Z180:Z184,TRUE,TRUE)</f>
        <v>5.9365882849354712</v>
      </c>
      <c r="AG180" s="20">
        <v>6.1306177170856531</v>
      </c>
      <c r="AI180" s="41">
        <f>EXP(AC180)*$AI$4^AB180</f>
        <v>0.33313247406925717</v>
      </c>
      <c r="AJ180" s="41">
        <f>AI180*SQRT(AC181^2+(LN($AI$4))^2*AB181^2+(AB180/$AI$4)^2*$AJ$4^2-2*LN($AI$4)*AVERAGE(Z180:Z184)*AB181^2)</f>
        <v>5.1710948240135776E-4</v>
      </c>
      <c r="AK180" s="59"/>
      <c r="AL180" s="41">
        <f>EXP(AE180)*$AI$4^AD180</f>
        <v>0.33741422829159567</v>
      </c>
      <c r="AM180" s="41">
        <f>AL180*SQRT(AE181^2+(LN($AI$4))^2*AD181^2+(AD180/$AI$4)^2*$AJ$4^2-2*LN($AI$4)*AVERAGE(Z180:Z184)*AD181^2)</f>
        <v>1.0539164337597688E-3</v>
      </c>
      <c r="AN180" s="83"/>
      <c r="AO180" s="41">
        <f>EXP(AG180)*$AI$4^AF180</f>
        <v>5.4140933647725258E-2</v>
      </c>
      <c r="AP180" s="41">
        <f>AO180*SQRT(AG181^2+(LN($AI$4))^2*AF181^2+(AF180/$AI$4)^2*$AJ$4^2-2*LN($AI$4)*AVERAGE(Z180:Z184)*AF181^2)</f>
        <v>2.5283600255104872E-4</v>
      </c>
      <c r="BB180" s="69"/>
      <c r="BC180" s="69"/>
      <c r="BE180" s="69"/>
      <c r="BF180" s="69"/>
      <c r="BH180" s="69"/>
      <c r="BI180" s="69"/>
      <c r="BK180" s="69"/>
      <c r="BL180" s="69"/>
      <c r="BN180" s="69"/>
      <c r="BO180" s="69"/>
      <c r="BQ180" s="69"/>
      <c r="BR180" s="69"/>
      <c r="BY180" s="69"/>
      <c r="BZ180" s="69"/>
      <c r="CD180" s="86"/>
      <c r="CM180" s="78"/>
      <c r="CN180" s="78"/>
    </row>
    <row r="181" spans="1:100">
      <c r="A181" s="7">
        <v>22</v>
      </c>
      <c r="B181" s="7"/>
      <c r="C181" s="7" t="s">
        <v>2</v>
      </c>
      <c r="D181" s="32">
        <v>30.420795999999999</v>
      </c>
      <c r="E181" s="32">
        <v>6.7888929999999998</v>
      </c>
      <c r="F181" s="32">
        <v>10.629832</v>
      </c>
      <c r="G181" s="32">
        <v>11.291696999999999</v>
      </c>
      <c r="H181" s="93">
        <v>1.5362289000000001E-4</v>
      </c>
      <c r="I181" s="32">
        <v>1.9001238</v>
      </c>
      <c r="J181" s="32"/>
      <c r="K181" s="66">
        <v>0.34942642000000002</v>
      </c>
      <c r="L181" s="66">
        <v>0.37118336000000002</v>
      </c>
      <c r="M181" s="66">
        <v>6.2461338999999998E-2</v>
      </c>
      <c r="N181" s="66">
        <v>0.22316614000000001</v>
      </c>
      <c r="O181" s="66"/>
      <c r="P181" s="66"/>
      <c r="Q181" s="66"/>
      <c r="R181" s="76"/>
      <c r="S181" s="83">
        <f>(F181-O179*H181)/D181</f>
        <v>0.34942211803008566</v>
      </c>
      <c r="T181" s="83">
        <f>(G181-P179*H181)/D181</f>
        <v>0.37118061987633216</v>
      </c>
      <c r="U181" s="83">
        <f>(I181-Q179*H181)/D181</f>
        <v>6.2455927771072672E-2</v>
      </c>
      <c r="V181" s="84"/>
      <c r="W181" s="83">
        <f t="shared" si="104"/>
        <v>-1.0514745803948093</v>
      </c>
      <c r="X181" s="83">
        <f t="shared" si="105"/>
        <v>-0.99106648881792991</v>
      </c>
      <c r="Y181" s="83">
        <f t="shared" si="106"/>
        <v>-2.773294126641813</v>
      </c>
      <c r="Z181" s="83">
        <f t="shared" ref="Z181:Z184" si="107">LN(N181)</f>
        <v>-1.4998387624919312</v>
      </c>
      <c r="AA181" s="77"/>
      <c r="AB181" s="20">
        <v>4.8954064088465388E-3</v>
      </c>
      <c r="AC181" s="60">
        <v>7.3445765520954321E-3</v>
      </c>
      <c r="AD181" s="20">
        <v>1.8619574090688106E-2</v>
      </c>
      <c r="AE181" s="60">
        <v>2.7934940606635632E-2</v>
      </c>
      <c r="AF181" s="20">
        <v>2.5025679006048771E-2</v>
      </c>
      <c r="AG181" s="20">
        <v>3.7546017608658687E-2</v>
      </c>
      <c r="AI181" s="62"/>
      <c r="AJ181" s="82"/>
      <c r="AK181" s="82"/>
      <c r="AL181" s="82"/>
      <c r="AM181" s="82"/>
      <c r="AN181" s="82"/>
      <c r="BB181" s="76"/>
      <c r="BC181" s="76"/>
      <c r="BE181" s="76"/>
      <c r="BF181" s="76"/>
      <c r="BH181" s="76"/>
      <c r="BI181" s="76"/>
      <c r="BK181" s="76"/>
      <c r="BL181" s="76"/>
      <c r="BN181" s="76"/>
      <c r="BO181" s="76"/>
      <c r="BQ181" s="76"/>
      <c r="BR181" s="76"/>
      <c r="BW181" s="85"/>
      <c r="BX181" s="85"/>
      <c r="BY181" s="83"/>
      <c r="BZ181" s="83"/>
      <c r="CA181" s="83"/>
      <c r="CB181" s="83"/>
      <c r="CC181" s="83"/>
    </row>
    <row r="182" spans="1:100">
      <c r="A182" s="7">
        <v>22</v>
      </c>
      <c r="B182" s="7"/>
      <c r="C182" s="7" t="s">
        <v>3</v>
      </c>
      <c r="D182" s="32">
        <v>28.741063</v>
      </c>
      <c r="E182" s="32">
        <v>6.4111804000000001</v>
      </c>
      <c r="F182" s="32">
        <v>10.034026000000001</v>
      </c>
      <c r="G182" s="32">
        <v>10.649520000000001</v>
      </c>
      <c r="H182" s="93">
        <v>1.4279258E-4</v>
      </c>
      <c r="I182" s="32">
        <v>1.7905085000000001</v>
      </c>
      <c r="J182" s="32"/>
      <c r="K182" s="66">
        <v>0.34911790999999998</v>
      </c>
      <c r="L182" s="66">
        <v>0.37053286000000002</v>
      </c>
      <c r="M182" s="66">
        <v>6.2297843999999998E-2</v>
      </c>
      <c r="N182" s="66">
        <v>0.22306685000000001</v>
      </c>
      <c r="O182" s="66"/>
      <c r="P182" s="66"/>
      <c r="Q182" s="66"/>
      <c r="R182" s="76"/>
      <c r="S182" s="83">
        <f>(F182-O179*H182)/D182</f>
        <v>0.34911382188516821</v>
      </c>
      <c r="T182" s="83">
        <f>(G182-P179*H182)/D182</f>
        <v>0.37053045170060794</v>
      </c>
      <c r="U182" s="83">
        <f>(I182-Q179*H182)/D182</f>
        <v>6.2292593469642853E-2</v>
      </c>
      <c r="V182" s="84"/>
      <c r="W182" s="83">
        <f t="shared" si="104"/>
        <v>-1.0523572727441026</v>
      </c>
      <c r="X182" s="83">
        <f t="shared" si="105"/>
        <v>-0.99281964679862356</v>
      </c>
      <c r="Y182" s="83">
        <f t="shared" si="106"/>
        <v>-2.7759127451735517</v>
      </c>
      <c r="Z182" s="83">
        <f t="shared" si="107"/>
        <v>-1.5002837766610477</v>
      </c>
      <c r="AA182" s="28"/>
      <c r="AB182" s="47">
        <f t="shared" ref="AB182:AG182" si="108">ABS(AB181/AB180)</f>
        <v>2.4677553695395689E-3</v>
      </c>
      <c r="AC182" s="47">
        <f t="shared" si="108"/>
        <v>3.8176952364016789E-3</v>
      </c>
      <c r="AD182" s="47">
        <f t="shared" si="108"/>
        <v>4.6983309584624055E-3</v>
      </c>
      <c r="AE182" s="47">
        <f t="shared" si="108"/>
        <v>5.6402195357995195E-3</v>
      </c>
      <c r="AF182" s="47">
        <f t="shared" si="108"/>
        <v>4.2154984992901177E-3</v>
      </c>
      <c r="AG182" s="47">
        <f t="shared" si="108"/>
        <v>6.1243449422755973E-3</v>
      </c>
      <c r="AI182" s="27"/>
      <c r="AJ182" s="82"/>
      <c r="AK182" s="82"/>
      <c r="AL182" s="82"/>
      <c r="AM182" s="82"/>
      <c r="AN182" s="82"/>
      <c r="BB182" s="76"/>
      <c r="BC182" s="76"/>
      <c r="BE182" s="76"/>
      <c r="BF182" s="76"/>
      <c r="BH182" s="76"/>
      <c r="BI182" s="76"/>
      <c r="BK182" s="76"/>
      <c r="BL182" s="76"/>
      <c r="BN182" s="76"/>
      <c r="BO182" s="76"/>
      <c r="BQ182" s="76"/>
      <c r="BR182" s="76"/>
      <c r="BW182" s="85"/>
      <c r="BX182" s="85"/>
      <c r="BY182" s="83"/>
      <c r="BZ182" s="83"/>
      <c r="CA182" s="83"/>
      <c r="CB182" s="83"/>
      <c r="CC182" s="83"/>
      <c r="CD182" s="76"/>
      <c r="CE182" s="76"/>
      <c r="CF182" s="76"/>
      <c r="CG182" s="76"/>
      <c r="CH182" s="76"/>
      <c r="CI182" s="76"/>
      <c r="CJ182" s="76"/>
      <c r="CK182" s="76"/>
      <c r="CL182" s="76"/>
      <c r="CM182" s="76"/>
      <c r="CN182" s="76"/>
      <c r="CO182" s="76"/>
      <c r="CP182" s="76"/>
      <c r="CQ182" s="76"/>
      <c r="CR182" s="76"/>
      <c r="CS182" s="76"/>
      <c r="CT182" s="76"/>
      <c r="CU182" s="76"/>
      <c r="CV182" s="76"/>
    </row>
    <row r="183" spans="1:100">
      <c r="A183" s="7">
        <v>22</v>
      </c>
      <c r="B183" s="7"/>
      <c r="C183" s="7" t="s">
        <v>4</v>
      </c>
      <c r="D183" s="32">
        <v>27.322787999999999</v>
      </c>
      <c r="E183" s="32">
        <v>6.0919759000000004</v>
      </c>
      <c r="F183" s="32">
        <v>9.5299580000000006</v>
      </c>
      <c r="G183" s="32">
        <v>10.104785</v>
      </c>
      <c r="H183" s="93">
        <v>1.3544545000000001E-4</v>
      </c>
      <c r="I183" s="32">
        <v>1.6973247</v>
      </c>
      <c r="J183" s="32"/>
      <c r="K183" s="66">
        <v>0.34879160999999997</v>
      </c>
      <c r="L183" s="66">
        <v>0.36982999999999999</v>
      </c>
      <c r="M183" s="66">
        <v>6.2121253000000001E-2</v>
      </c>
      <c r="N183" s="66">
        <v>0.22296319000000001</v>
      </c>
      <c r="O183" s="66"/>
      <c r="P183" s="66"/>
      <c r="Q183" s="66"/>
      <c r="R183" s="76"/>
      <c r="S183" s="83">
        <f>(F183-O179*H183)/D183</f>
        <v>0.34878727277790866</v>
      </c>
      <c r="T183" s="83">
        <f>(G183-P179*H183)/D183</f>
        <v>0.36982712820461822</v>
      </c>
      <c r="U183" s="83">
        <f>(I183-Q179*H183)/D183</f>
        <v>6.211589509915099E-2</v>
      </c>
      <c r="V183" s="84"/>
      <c r="W183" s="83">
        <f t="shared" si="104"/>
        <v>-1.0532930762084829</v>
      </c>
      <c r="X183" s="83">
        <f t="shared" si="105"/>
        <v>-0.99471960359423917</v>
      </c>
      <c r="Y183" s="83">
        <f t="shared" si="106"/>
        <v>-2.7787533630661274</v>
      </c>
      <c r="Z183" s="83">
        <f t="shared" si="107"/>
        <v>-1.5007485884116927</v>
      </c>
      <c r="AA183" s="60"/>
      <c r="AB183" s="88"/>
      <c r="AD183" s="88"/>
      <c r="AF183" s="88"/>
      <c r="AI183" s="27"/>
      <c r="AJ183" s="82"/>
      <c r="AK183" s="82"/>
      <c r="AL183" s="82"/>
      <c r="AM183" s="82"/>
      <c r="AN183" s="82"/>
      <c r="BB183" s="76"/>
      <c r="BC183" s="76"/>
      <c r="BE183" s="76"/>
      <c r="BF183" s="76"/>
      <c r="BH183" s="76"/>
      <c r="BI183" s="76"/>
      <c r="BK183" s="76"/>
      <c r="BL183" s="76"/>
      <c r="BN183" s="76"/>
      <c r="BO183" s="76"/>
      <c r="BQ183" s="76"/>
      <c r="BR183" s="76"/>
      <c r="BW183" s="85"/>
      <c r="BX183" s="85"/>
      <c r="BY183" s="83"/>
      <c r="BZ183" s="83"/>
      <c r="CA183" s="83"/>
      <c r="CB183" s="83"/>
      <c r="CD183" s="76"/>
      <c r="CE183" s="76"/>
      <c r="CF183" s="76"/>
      <c r="CG183" s="76"/>
      <c r="CH183" s="76"/>
      <c r="CI183" s="76"/>
      <c r="CJ183" s="76"/>
      <c r="CK183" s="76"/>
      <c r="CL183" s="76"/>
      <c r="CM183" s="76"/>
      <c r="CN183" s="76"/>
      <c r="CO183" s="76"/>
      <c r="CP183" s="76"/>
      <c r="CQ183" s="76"/>
      <c r="CR183" s="76"/>
      <c r="CS183" s="76"/>
      <c r="CT183" s="76"/>
      <c r="CU183" s="76"/>
      <c r="CV183" s="76"/>
    </row>
    <row r="184" spans="1:100">
      <c r="A184" s="7">
        <v>22</v>
      </c>
      <c r="B184" s="7"/>
      <c r="C184" s="7" t="s">
        <v>5</v>
      </c>
      <c r="D184" s="32">
        <v>25.204218999999998</v>
      </c>
      <c r="E184" s="32">
        <v>5.6169035000000003</v>
      </c>
      <c r="F184" s="32">
        <v>8.7827195000000007</v>
      </c>
      <c r="G184" s="32">
        <v>9.3038834000000001</v>
      </c>
      <c r="H184" s="93">
        <v>1.262399E-4</v>
      </c>
      <c r="I184" s="32">
        <v>1.56132</v>
      </c>
      <c r="J184" s="32"/>
      <c r="K184" s="66">
        <v>0.34846177</v>
      </c>
      <c r="L184" s="66">
        <v>0.36913891999999998</v>
      </c>
      <c r="M184" s="66">
        <v>6.1946499000000002E-2</v>
      </c>
      <c r="N184" s="66">
        <v>0.22285543999999999</v>
      </c>
      <c r="O184" s="66"/>
      <c r="P184" s="66"/>
      <c r="Q184" s="66"/>
      <c r="R184" s="76"/>
      <c r="S184" s="83">
        <f>(F184-O179*H184)/D184</f>
        <v>0.34845793804369202</v>
      </c>
      <c r="T184" s="83">
        <f>(G184-P179*H184)/D184</f>
        <v>0.36913708133136891</v>
      </c>
      <c r="U184" s="83">
        <f>(I184-Q179*H184)/D184</f>
        <v>6.1941399822019447E-2</v>
      </c>
      <c r="V184" s="84"/>
      <c r="W184" s="83">
        <f t="shared" si="104"/>
        <v>-1.0542377503449185</v>
      </c>
      <c r="X184" s="83">
        <f t="shared" si="105"/>
        <v>-0.99658720980551563</v>
      </c>
      <c r="Y184" s="83">
        <f t="shared" si="106"/>
        <v>-2.7815665050473171</v>
      </c>
      <c r="Z184" s="83">
        <f t="shared" si="107"/>
        <v>-1.5012319688487015</v>
      </c>
      <c r="AB184" s="28"/>
      <c r="AD184" s="28"/>
      <c r="AF184" s="28"/>
      <c r="AJ184" s="82"/>
      <c r="AK184" s="82"/>
      <c r="AL184" s="82"/>
      <c r="AM184" s="82"/>
      <c r="AN184" s="82"/>
      <c r="BB184" s="76"/>
      <c r="BC184" s="76"/>
      <c r="BE184" s="76"/>
      <c r="BF184" s="76"/>
      <c r="BH184" s="76"/>
      <c r="BI184" s="76"/>
      <c r="BK184" s="76"/>
      <c r="BL184" s="76"/>
      <c r="BN184" s="76"/>
      <c r="BO184" s="76"/>
      <c r="BQ184" s="76"/>
      <c r="BR184" s="76"/>
      <c r="BW184" s="85"/>
      <c r="BX184" s="85"/>
      <c r="BY184" s="83"/>
      <c r="BZ184" s="83"/>
      <c r="CA184" s="83"/>
      <c r="CB184" s="83"/>
      <c r="CC184" s="83"/>
    </row>
    <row r="185" spans="1:100">
      <c r="C185" s="7"/>
      <c r="D185" s="89"/>
      <c r="E185" s="89"/>
      <c r="F185" s="33"/>
      <c r="G185" s="33"/>
      <c r="H185" s="99"/>
      <c r="I185" s="33"/>
      <c r="J185" s="5"/>
      <c r="K185" s="84"/>
      <c r="L185" s="84"/>
      <c r="M185" s="84"/>
      <c r="N185" s="84"/>
      <c r="O185" s="83"/>
      <c r="P185" s="83"/>
      <c r="Q185" s="83"/>
      <c r="R185" s="84"/>
      <c r="S185" s="84"/>
      <c r="T185" s="84"/>
      <c r="U185" s="84"/>
      <c r="V185" s="84"/>
      <c r="W185" s="84"/>
      <c r="X185" s="84"/>
      <c r="Y185" s="84"/>
      <c r="Z185" s="90"/>
      <c r="AA185" s="28"/>
      <c r="AB185" s="91"/>
      <c r="AC185" s="91"/>
      <c r="AD185" s="91"/>
      <c r="AE185" s="92"/>
      <c r="AF185" s="92"/>
      <c r="AG185" s="92"/>
      <c r="AJ185" s="76"/>
      <c r="AK185" s="76"/>
      <c r="AL185" s="76"/>
      <c r="AM185" s="76"/>
      <c r="AN185" s="76"/>
      <c r="BB185" s="76"/>
      <c r="BC185" s="76"/>
      <c r="BE185" s="76"/>
      <c r="BF185" s="76"/>
      <c r="BH185" s="76"/>
      <c r="BI185" s="76"/>
      <c r="BK185" s="76"/>
      <c r="BL185" s="76"/>
      <c r="BN185" s="76"/>
      <c r="BO185" s="76"/>
      <c r="BQ185" s="76"/>
      <c r="BR185" s="76"/>
      <c r="BW185" s="85"/>
      <c r="BX185" s="85"/>
      <c r="BY185" s="83"/>
      <c r="BZ185" s="83"/>
      <c r="CA185" s="83"/>
      <c r="CB185" s="83"/>
      <c r="CC185" s="83"/>
      <c r="CD185" s="76"/>
      <c r="CE185" s="76"/>
      <c r="CF185" s="76"/>
      <c r="CG185" s="76"/>
      <c r="CH185" s="76"/>
      <c r="CI185" s="76"/>
      <c r="CJ185" s="76"/>
      <c r="CK185" s="76"/>
      <c r="CL185" s="76"/>
      <c r="CM185" s="76"/>
      <c r="CN185" s="76"/>
      <c r="CO185" s="76"/>
      <c r="CP185" s="76"/>
      <c r="CQ185" s="76"/>
      <c r="CR185" s="76"/>
      <c r="CS185" s="76"/>
      <c r="CT185" s="76"/>
      <c r="CU185" s="76"/>
      <c r="CV185" s="76"/>
    </row>
    <row r="186" spans="1:100">
      <c r="A186" s="7">
        <v>23</v>
      </c>
      <c r="B186" s="31">
        <v>43637</v>
      </c>
      <c r="C186" s="7" t="s">
        <v>0</v>
      </c>
      <c r="D186" s="32">
        <v>4.3175107000000001E-4</v>
      </c>
      <c r="E186" s="32">
        <v>7.9910142999999997E-5</v>
      </c>
      <c r="F186" s="32">
        <v>1.3983828E-4</v>
      </c>
      <c r="G186" s="66">
        <v>1.2445680999999999E-4</v>
      </c>
      <c r="H186" s="93">
        <v>-1.4367056E-5</v>
      </c>
      <c r="I186" s="32">
        <v>4.9486512999999997E-5</v>
      </c>
      <c r="J186" s="32"/>
      <c r="K186" s="32"/>
      <c r="L186" s="32"/>
      <c r="M186" s="32"/>
      <c r="N186" s="32"/>
      <c r="O186" s="66"/>
      <c r="P186" s="66"/>
      <c r="Q186" s="66"/>
      <c r="AG186" s="78"/>
      <c r="BZ186" s="80"/>
      <c r="CA186" s="78"/>
      <c r="CB186" s="78"/>
      <c r="CC186" s="78"/>
      <c r="CE186" s="81"/>
      <c r="CF186" s="74"/>
      <c r="CG186" s="74"/>
      <c r="CH186" s="74"/>
      <c r="CI186" s="74"/>
      <c r="CJ186" s="74"/>
      <c r="CK186" s="74"/>
      <c r="CL186" s="74"/>
      <c r="CM186" s="74"/>
      <c r="CN186" s="74"/>
    </row>
    <row r="187" spans="1:100">
      <c r="A187" s="7">
        <v>23</v>
      </c>
      <c r="B187" s="7"/>
      <c r="C187" s="98" t="s">
        <v>6</v>
      </c>
      <c r="D187" s="32"/>
      <c r="E187" s="32"/>
      <c r="F187" s="32"/>
      <c r="G187" s="32"/>
      <c r="H187" s="93">
        <v>3.1104628999999999</v>
      </c>
      <c r="I187" s="32"/>
      <c r="J187" s="32"/>
      <c r="K187" s="32"/>
      <c r="L187" s="32"/>
      <c r="M187" s="57"/>
      <c r="N187" s="32"/>
      <c r="O187" s="66">
        <v>0.86594855000000004</v>
      </c>
      <c r="P187" s="66">
        <v>0.56686597000000005</v>
      </c>
      <c r="Q187" s="66">
        <v>1.0725112999999999</v>
      </c>
      <c r="AB187" s="9"/>
      <c r="AC187" s="9"/>
      <c r="AD187" s="9"/>
      <c r="AE187" s="9"/>
      <c r="AF187" s="9"/>
      <c r="AG187" s="9"/>
      <c r="AI187" s="27"/>
      <c r="AJ187" s="20"/>
      <c r="AK187" s="20"/>
      <c r="AL187" s="20"/>
      <c r="AM187" s="20"/>
      <c r="AN187" s="82"/>
      <c r="BB187" s="78"/>
      <c r="BE187" s="78"/>
      <c r="BH187" s="78"/>
      <c r="BK187" s="78"/>
      <c r="BN187" s="78"/>
      <c r="BQ187" s="78"/>
    </row>
    <row r="188" spans="1:100">
      <c r="A188" s="7">
        <v>23</v>
      </c>
      <c r="B188" s="7"/>
      <c r="C188" s="7" t="s">
        <v>1</v>
      </c>
      <c r="D188" s="32">
        <v>31.620446000000001</v>
      </c>
      <c r="E188" s="32">
        <v>7.0595587000000002</v>
      </c>
      <c r="F188" s="32">
        <v>11.05828</v>
      </c>
      <c r="G188" s="32">
        <v>11.756565</v>
      </c>
      <c r="H188" s="93">
        <v>1.5827244E-4</v>
      </c>
      <c r="I188" s="32">
        <v>1.9800404</v>
      </c>
      <c r="J188" s="32"/>
      <c r="K188" s="66">
        <v>0.34971901</v>
      </c>
      <c r="L188" s="66">
        <v>0.37180194999999999</v>
      </c>
      <c r="M188" s="66">
        <v>6.2618801000000002E-2</v>
      </c>
      <c r="N188" s="66">
        <v>0.22325924999999999</v>
      </c>
      <c r="O188" s="66"/>
      <c r="P188" s="66"/>
      <c r="Q188" s="66"/>
      <c r="R188" s="76"/>
      <c r="S188" s="83">
        <f>(F188-O187*H188)/D188</f>
        <v>0.34971495798035479</v>
      </c>
      <c r="T188" s="83">
        <f>(G188-P187*H188)/D188</f>
        <v>0.37179979310664291</v>
      </c>
      <c r="U188" s="83">
        <f>(I188-Q187*H188)/D188</f>
        <v>6.2613621927395377E-2</v>
      </c>
      <c r="V188" s="84"/>
      <c r="W188" s="83">
        <f t="shared" ref="W188:W192" si="109">LN(S188)</f>
        <v>-1.0506368620776354</v>
      </c>
      <c r="X188" s="83">
        <f t="shared" ref="X188:X192" si="110">LN(T188)</f>
        <v>-0.98939976015906095</v>
      </c>
      <c r="Y188" s="83">
        <f t="shared" ref="Y188:Y192" si="111">LN(U188)</f>
        <v>-2.7707724218740646</v>
      </c>
      <c r="Z188" s="83">
        <f>LN(N188)</f>
        <v>-1.4994216267132063</v>
      </c>
      <c r="AA188" s="77"/>
      <c r="AB188" s="20">
        <f t="array" ref="AB188:AC189">LINEST(W188:W192,Z188:Z192,TRUE,TRUE)</f>
        <v>1.9900881806494053</v>
      </c>
      <c r="AC188" s="60">
        <v>1.9333282486484085</v>
      </c>
      <c r="AD188" s="20">
        <f t="array" ref="AD188:AE189">LINEST(X188:X192,Z188:Z192,TRUE,TRUE)</f>
        <v>3.9872143591062068</v>
      </c>
      <c r="AE188" s="60">
        <v>4.9890877496515031</v>
      </c>
      <c r="AF188" s="20">
        <f t="array" ref="AF188:AG189">LINEST(Y188:Y192,Z188:Z192,TRUE,TRUE)</f>
        <v>5.9789649040732975</v>
      </c>
      <c r="AG188" s="20">
        <v>6.1941682981541533</v>
      </c>
      <c r="AI188" s="41">
        <f>EXP(AC188)*$AI$4^AB188</f>
        <v>0.33308007498547154</v>
      </c>
      <c r="AJ188" s="41">
        <f>AI188*SQRT(AC189^2+(LN($AI$4))^2*AB189^2+(AB188/$AI$4)^2*$AJ$4^2-2*LN($AI$4)*AVERAGE(Z188:Z192)*AB189^2)</f>
        <v>5.2499937303467114E-4</v>
      </c>
      <c r="AK188" s="59"/>
      <c r="AL188" s="41">
        <f>EXP(AE188)*$AI$4^AD188</f>
        <v>0.33721361536769379</v>
      </c>
      <c r="AM188" s="41">
        <f>AL188*SQRT(AE189^2+(LN($AI$4))^2*AD189^2+(AD188/$AI$4)^2*$AJ$4^2-2*LN($AI$4)*AVERAGE(Z188:Z192)*AD189^2)</f>
        <v>1.0638507287301765E-3</v>
      </c>
      <c r="AN188" s="83"/>
      <c r="AO188" s="41">
        <f>EXP(AG188)*$AI$4^AF188</f>
        <v>5.4085345386436369E-2</v>
      </c>
      <c r="AP188" s="41">
        <f>AO188*SQRT(AG189^2+(LN($AI$4))^2*AF189^2+(AF188/$AI$4)^2*$AJ$4^2-2*LN($AI$4)*AVERAGE(Z188:Z192)*AF189^2)</f>
        <v>2.5618113358572106E-4</v>
      </c>
      <c r="BB188" s="69"/>
      <c r="BC188" s="69"/>
      <c r="BE188" s="69"/>
      <c r="BF188" s="69"/>
      <c r="BH188" s="69"/>
      <c r="BI188" s="69"/>
      <c r="BK188" s="69"/>
      <c r="BL188" s="69"/>
      <c r="BN188" s="69"/>
      <c r="BO188" s="69"/>
      <c r="BQ188" s="69"/>
      <c r="BR188" s="69"/>
      <c r="BY188" s="69"/>
      <c r="BZ188" s="69"/>
      <c r="CD188" s="86"/>
      <c r="CM188" s="78"/>
      <c r="CN188" s="78"/>
    </row>
    <row r="189" spans="1:100">
      <c r="A189" s="7">
        <v>23</v>
      </c>
      <c r="B189" s="7"/>
      <c r="C189" s="7" t="s">
        <v>2</v>
      </c>
      <c r="D189" s="32">
        <v>30.873158</v>
      </c>
      <c r="E189" s="32">
        <v>6.8903923000000002</v>
      </c>
      <c r="F189" s="32">
        <v>10.789284</v>
      </c>
      <c r="G189" s="32">
        <v>11.462512</v>
      </c>
      <c r="H189" s="93">
        <v>1.5909911E-4</v>
      </c>
      <c r="I189" s="32">
        <v>1.9291254</v>
      </c>
      <c r="J189" s="32"/>
      <c r="K189" s="66">
        <v>0.34947120999999998</v>
      </c>
      <c r="L189" s="66">
        <v>0.37127738999999998</v>
      </c>
      <c r="M189" s="66">
        <v>6.2485477999999997E-2</v>
      </c>
      <c r="N189" s="66">
        <v>0.22318389</v>
      </c>
      <c r="O189" s="66"/>
      <c r="P189" s="66"/>
      <c r="Q189" s="66"/>
      <c r="R189" s="76"/>
      <c r="S189" s="83">
        <f>(F189-O187*H189)/D189</f>
        <v>0.34946688085347116</v>
      </c>
      <c r="T189" s="83">
        <f>(G189-P187*H189)/D189</f>
        <v>0.37127467854531382</v>
      </c>
      <c r="U189" s="83">
        <f>(I189-Q187*H189)/D189</f>
        <v>6.2479995224547648E-2</v>
      </c>
      <c r="V189" s="84"/>
      <c r="W189" s="83">
        <f t="shared" si="109"/>
        <v>-1.0513464833049475</v>
      </c>
      <c r="X189" s="83">
        <f t="shared" si="110"/>
        <v>-0.99081311687840767</v>
      </c>
      <c r="Y189" s="83">
        <f t="shared" si="111"/>
        <v>-2.772908849882405</v>
      </c>
      <c r="Z189" s="83">
        <f t="shared" ref="Z189:Z192" si="112">LN(N189)</f>
        <v>-1.4997592284992514</v>
      </c>
      <c r="AA189" s="77"/>
      <c r="AB189" s="20">
        <v>1.1429229240590477E-2</v>
      </c>
      <c r="AC189" s="60">
        <v>1.7147160427605754E-2</v>
      </c>
      <c r="AD189" s="20">
        <v>2.2110072094019478E-2</v>
      </c>
      <c r="AE189" s="60">
        <v>3.3171524105548009E-2</v>
      </c>
      <c r="AF189" s="20">
        <v>3.4616100961934078E-2</v>
      </c>
      <c r="AG189" s="20">
        <v>5.1934196442962897E-2</v>
      </c>
      <c r="AI189" s="27"/>
      <c r="AJ189" s="82"/>
      <c r="AK189" s="82"/>
      <c r="AL189" s="82"/>
      <c r="AM189" s="82"/>
      <c r="AN189" s="82"/>
      <c r="BB189" s="76"/>
      <c r="BC189" s="76"/>
      <c r="BE189" s="76"/>
      <c r="BF189" s="76"/>
      <c r="BH189" s="76"/>
      <c r="BI189" s="76"/>
      <c r="BK189" s="76"/>
      <c r="BL189" s="76"/>
      <c r="BN189" s="76"/>
      <c r="BO189" s="76"/>
      <c r="BQ189" s="76"/>
      <c r="BR189" s="76"/>
      <c r="BW189" s="85"/>
      <c r="BX189" s="85"/>
      <c r="BY189" s="83"/>
      <c r="BZ189" s="83"/>
      <c r="CA189" s="83"/>
      <c r="CB189" s="83"/>
      <c r="CC189" s="83"/>
    </row>
    <row r="190" spans="1:100">
      <c r="A190" s="7">
        <v>23</v>
      </c>
      <c r="B190" s="7"/>
      <c r="C190" s="7" t="s">
        <v>3</v>
      </c>
      <c r="D190" s="32">
        <v>29.522113999999998</v>
      </c>
      <c r="E190" s="32">
        <v>6.58582</v>
      </c>
      <c r="F190" s="32">
        <v>10.307922</v>
      </c>
      <c r="G190" s="32">
        <v>10.941319</v>
      </c>
      <c r="H190" s="93">
        <v>1.4383823E-4</v>
      </c>
      <c r="I190" s="32">
        <v>1.8397679</v>
      </c>
      <c r="J190" s="32"/>
      <c r="K190" s="66">
        <v>0.34915837999999999</v>
      </c>
      <c r="L190" s="66">
        <v>0.37061218000000001</v>
      </c>
      <c r="M190" s="66">
        <v>6.2317718000000001E-2</v>
      </c>
      <c r="N190" s="66">
        <v>0.22308058</v>
      </c>
      <c r="O190" s="66"/>
      <c r="P190" s="66"/>
      <c r="Q190" s="66"/>
      <c r="R190" s="76"/>
      <c r="S190" s="83">
        <f>(F190-O187*H190)/D190</f>
        <v>0.34915512633998014</v>
      </c>
      <c r="T190" s="83">
        <f>(G190-P187*H190)/D190</f>
        <v>0.37061158503087643</v>
      </c>
      <c r="U190" s="83">
        <f>(I190-Q187*H190)/D190</f>
        <v>6.231307256224785E-2</v>
      </c>
      <c r="V190" s="84"/>
      <c r="W190" s="83">
        <f t="shared" si="109"/>
        <v>-1.0522389674551016</v>
      </c>
      <c r="X190" s="83">
        <f t="shared" si="110"/>
        <v>-0.99260070541742651</v>
      </c>
      <c r="Y190" s="83">
        <f t="shared" si="111"/>
        <v>-2.7755840427406442</v>
      </c>
      <c r="Z190" s="83">
        <f t="shared" si="112"/>
        <v>-1.5002222275000257</v>
      </c>
      <c r="AA190" s="28"/>
      <c r="AB190" s="47">
        <f t="shared" ref="AB190:AG190" si="113">ABS(AB189/AB188)</f>
        <v>5.7430767901253971E-3</v>
      </c>
      <c r="AC190" s="47">
        <f t="shared" si="113"/>
        <v>8.8692442370266657E-3</v>
      </c>
      <c r="AD190" s="47">
        <f t="shared" si="113"/>
        <v>5.545242894584624E-3</v>
      </c>
      <c r="AE190" s="47">
        <f t="shared" si="113"/>
        <v>6.6488155290243389E-3</v>
      </c>
      <c r="AF190" s="47">
        <f t="shared" si="113"/>
        <v>5.7896477931073187E-3</v>
      </c>
      <c r="AG190" s="47">
        <f t="shared" si="113"/>
        <v>8.3843696107577768E-3</v>
      </c>
      <c r="AI190" s="27"/>
      <c r="AJ190" s="82"/>
      <c r="AK190" s="82"/>
      <c r="AL190" s="82"/>
      <c r="AM190" s="82"/>
      <c r="AN190" s="82"/>
      <c r="BB190" s="76"/>
      <c r="BC190" s="76"/>
      <c r="BE190" s="76"/>
      <c r="BF190" s="76"/>
      <c r="BH190" s="76"/>
      <c r="BI190" s="76"/>
      <c r="BK190" s="76"/>
      <c r="BL190" s="76"/>
      <c r="BN190" s="76"/>
      <c r="BO190" s="76"/>
      <c r="BQ190" s="76"/>
      <c r="BR190" s="76"/>
      <c r="BW190" s="85"/>
      <c r="BX190" s="85"/>
      <c r="BY190" s="83"/>
      <c r="BZ190" s="83"/>
      <c r="CA190" s="83"/>
      <c r="CB190" s="83"/>
      <c r="CC190" s="83"/>
      <c r="CD190" s="76"/>
      <c r="CE190" s="76"/>
      <c r="CF190" s="76"/>
      <c r="CG190" s="76"/>
      <c r="CH190" s="76"/>
      <c r="CI190" s="76"/>
      <c r="CJ190" s="76"/>
      <c r="CK190" s="76"/>
      <c r="CL190" s="76"/>
      <c r="CM190" s="76"/>
      <c r="CN190" s="76"/>
      <c r="CO190" s="76"/>
      <c r="CP190" s="76"/>
      <c r="CQ190" s="76"/>
      <c r="CR190" s="76"/>
      <c r="CS190" s="76"/>
      <c r="CT190" s="76"/>
      <c r="CU190" s="76"/>
      <c r="CV190" s="76"/>
    </row>
    <row r="191" spans="1:100">
      <c r="A191" s="7">
        <v>23</v>
      </c>
      <c r="B191" s="7"/>
      <c r="C191" s="7" t="s">
        <v>4</v>
      </c>
      <c r="D191" s="32">
        <v>27.271640999999999</v>
      </c>
      <c r="E191" s="32">
        <v>6.0806756000000002</v>
      </c>
      <c r="F191" s="32">
        <v>9.5123519999999999</v>
      </c>
      <c r="G191" s="32">
        <v>10.086342</v>
      </c>
      <c r="H191" s="93">
        <v>1.3578373000000001E-4</v>
      </c>
      <c r="I191" s="32">
        <v>1.6942879</v>
      </c>
      <c r="J191" s="32"/>
      <c r="K191" s="66">
        <v>0.34880009000000001</v>
      </c>
      <c r="L191" s="66">
        <v>0.36984723000000003</v>
      </c>
      <c r="M191" s="66">
        <v>6.2126368000000001E-2</v>
      </c>
      <c r="N191" s="66">
        <v>0.22296695999999999</v>
      </c>
      <c r="O191" s="66"/>
      <c r="P191" s="66"/>
      <c r="Q191" s="66"/>
      <c r="R191" s="76"/>
      <c r="S191" s="83">
        <f>(F191-O187*H191)/D191</f>
        <v>0.34879582120767483</v>
      </c>
      <c r="T191" s="83">
        <f>(G191-P187*H191)/D191</f>
        <v>0.36984444862794225</v>
      </c>
      <c r="U191" s="83">
        <f>(I191-Q187*H191)/D191</f>
        <v>6.21210241956184E-2</v>
      </c>
      <c r="V191" s="84"/>
      <c r="W191" s="83">
        <f t="shared" si="109"/>
        <v>-1.0532685675016626</v>
      </c>
      <c r="X191" s="83">
        <f t="shared" si="110"/>
        <v>-0.99467277085422401</v>
      </c>
      <c r="Y191" s="83">
        <f t="shared" si="111"/>
        <v>-2.778670793464443</v>
      </c>
      <c r="Z191" s="83">
        <f t="shared" si="112"/>
        <v>-1.5007316799339856</v>
      </c>
      <c r="AA191" s="60"/>
      <c r="AB191" s="88"/>
      <c r="AD191" s="88"/>
      <c r="AF191" s="88"/>
      <c r="AI191" s="27"/>
      <c r="AJ191" s="82"/>
      <c r="AK191" s="82"/>
      <c r="AL191" s="82"/>
      <c r="AM191" s="82"/>
      <c r="AN191" s="82"/>
      <c r="BB191" s="76"/>
      <c r="BC191" s="76"/>
      <c r="BE191" s="76"/>
      <c r="BF191" s="76"/>
      <c r="BH191" s="76"/>
      <c r="BI191" s="76"/>
      <c r="BK191" s="76"/>
      <c r="BL191" s="76"/>
      <c r="BN191" s="76"/>
      <c r="BO191" s="76"/>
      <c r="BQ191" s="76"/>
      <c r="BR191" s="76"/>
      <c r="BW191" s="85"/>
      <c r="BX191" s="85"/>
      <c r="BY191" s="83"/>
      <c r="BZ191" s="83"/>
      <c r="CA191" s="83"/>
      <c r="CB191" s="83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</row>
    <row r="192" spans="1:100">
      <c r="A192" s="7">
        <v>23</v>
      </c>
      <c r="B192" s="7"/>
      <c r="C192" s="7" t="s">
        <v>5</v>
      </c>
      <c r="D192" s="32">
        <v>24.494992</v>
      </c>
      <c r="E192" s="32">
        <v>5.4583915000000003</v>
      </c>
      <c r="F192" s="32">
        <v>8.5340678000000008</v>
      </c>
      <c r="G192" s="32">
        <v>9.0386679999999995</v>
      </c>
      <c r="H192" s="93">
        <v>1.2420519000000001E-4</v>
      </c>
      <c r="I192" s="32">
        <v>1.5165332</v>
      </c>
      <c r="J192" s="32"/>
      <c r="K192" s="66">
        <v>0.34839988</v>
      </c>
      <c r="L192" s="66">
        <v>0.36899939999999998</v>
      </c>
      <c r="M192" s="66">
        <v>6.1911634E-2</v>
      </c>
      <c r="N192" s="66">
        <v>0.22283685</v>
      </c>
      <c r="O192" s="66"/>
      <c r="P192" s="66"/>
      <c r="Q192" s="66"/>
      <c r="R192" s="76"/>
      <c r="S192" s="83">
        <f>(F192-O187*H192)/D192</f>
        <v>0.34839612295835076</v>
      </c>
      <c r="T192" s="83">
        <f>(G192-P187*H192)/D192</f>
        <v>0.36899777686412355</v>
      </c>
      <c r="U192" s="83">
        <f>(I192-Q187*H192)/D192</f>
        <v>6.1906531283219296E-2</v>
      </c>
      <c r="V192" s="84"/>
      <c r="W192" s="83">
        <f t="shared" si="109"/>
        <v>-1.054415162199029</v>
      </c>
      <c r="X192" s="83">
        <f t="shared" si="110"/>
        <v>-0.99696465971823156</v>
      </c>
      <c r="Y192" s="83">
        <f t="shared" si="111"/>
        <v>-2.7821295913970086</v>
      </c>
      <c r="Z192" s="83">
        <f t="shared" si="112"/>
        <v>-1.5013153896321787</v>
      </c>
      <c r="AB192" s="28"/>
      <c r="AD192" s="28"/>
      <c r="AF192" s="28"/>
      <c r="AJ192" s="82"/>
      <c r="AK192" s="82"/>
      <c r="AL192" s="82"/>
      <c r="AM192" s="82"/>
      <c r="AN192" s="82"/>
      <c r="BB192" s="76"/>
      <c r="BC192" s="76"/>
      <c r="BE192" s="76"/>
      <c r="BF192" s="76"/>
      <c r="BH192" s="76"/>
      <c r="BI192" s="76"/>
      <c r="BK192" s="76"/>
      <c r="BL192" s="76"/>
      <c r="BN192" s="76"/>
      <c r="BO192" s="76"/>
      <c r="BQ192" s="76"/>
      <c r="BR192" s="76"/>
      <c r="BW192" s="85"/>
      <c r="BX192" s="85"/>
      <c r="BY192" s="83"/>
      <c r="BZ192" s="83"/>
      <c r="CA192" s="83"/>
      <c r="CB192" s="83"/>
      <c r="CC192" s="83"/>
    </row>
    <row r="193" spans="1:100">
      <c r="C193" s="7"/>
      <c r="D193" s="89"/>
      <c r="E193" s="89"/>
      <c r="F193" s="33"/>
      <c r="G193" s="33"/>
      <c r="H193" s="99"/>
      <c r="I193" s="33"/>
      <c r="J193" s="5"/>
      <c r="K193" s="84"/>
      <c r="L193" s="84"/>
      <c r="M193" s="84"/>
      <c r="N193" s="84"/>
      <c r="O193" s="83"/>
      <c r="P193" s="83"/>
      <c r="Q193" s="83"/>
      <c r="R193" s="84"/>
      <c r="S193" s="84"/>
      <c r="T193" s="84"/>
      <c r="U193" s="84"/>
      <c r="V193" s="84"/>
      <c r="W193" s="84"/>
      <c r="X193" s="84"/>
      <c r="Y193" s="84"/>
      <c r="Z193" s="90"/>
      <c r="AA193" s="28"/>
      <c r="AB193" s="91"/>
      <c r="AC193" s="91"/>
      <c r="AD193" s="91"/>
      <c r="AE193" s="92"/>
      <c r="AF193" s="92"/>
      <c r="AG193" s="92"/>
      <c r="AJ193" s="76"/>
      <c r="AK193" s="76"/>
      <c r="AL193" s="76"/>
      <c r="AM193" s="76"/>
      <c r="AN193" s="76"/>
      <c r="BB193" s="76"/>
      <c r="BC193" s="76"/>
      <c r="BE193" s="76"/>
      <c r="BF193" s="76"/>
      <c r="BH193" s="76"/>
      <c r="BI193" s="76"/>
      <c r="BK193" s="76"/>
      <c r="BL193" s="76"/>
      <c r="BN193" s="76"/>
      <c r="BO193" s="76"/>
      <c r="BQ193" s="76"/>
      <c r="BR193" s="76"/>
      <c r="BW193" s="85"/>
      <c r="BX193" s="85"/>
      <c r="BY193" s="83"/>
      <c r="BZ193" s="83"/>
      <c r="CA193" s="83"/>
      <c r="CB193" s="83"/>
      <c r="CC193" s="83"/>
      <c r="CD193" s="76"/>
      <c r="CE193" s="76"/>
      <c r="CF193" s="76"/>
      <c r="CG193" s="76"/>
      <c r="CH193" s="76"/>
      <c r="CI193" s="76"/>
      <c r="CJ193" s="76"/>
      <c r="CK193" s="76"/>
      <c r="CL193" s="76"/>
      <c r="CM193" s="76"/>
      <c r="CN193" s="76"/>
      <c r="CO193" s="76"/>
      <c r="CP193" s="76"/>
      <c r="CQ193" s="76"/>
      <c r="CR193" s="76"/>
      <c r="CS193" s="76"/>
      <c r="CT193" s="76"/>
      <c r="CU193" s="76"/>
      <c r="CV193" s="76"/>
    </row>
    <row r="194" spans="1:100">
      <c r="A194" s="7">
        <v>24</v>
      </c>
      <c r="B194" s="31">
        <v>43637</v>
      </c>
      <c r="C194" s="7" t="s">
        <v>0</v>
      </c>
      <c r="D194" s="32">
        <v>4.3175107000000001E-4</v>
      </c>
      <c r="E194" s="32">
        <v>7.9910142999999997E-5</v>
      </c>
      <c r="F194" s="32">
        <v>1.3983828E-4</v>
      </c>
      <c r="G194" s="32">
        <v>1.2445680999999999E-4</v>
      </c>
      <c r="H194" s="93">
        <v>-1.4367056E-5</v>
      </c>
      <c r="I194" s="32">
        <v>4.9486512999999997E-5</v>
      </c>
      <c r="J194" s="32"/>
      <c r="K194" s="32"/>
      <c r="L194" s="32"/>
      <c r="M194" s="32"/>
      <c r="N194" s="32"/>
      <c r="O194" s="66"/>
      <c r="P194" s="66"/>
      <c r="Q194" s="66"/>
      <c r="AG194" s="78"/>
      <c r="BZ194" s="80"/>
      <c r="CA194" s="78"/>
      <c r="CB194" s="78"/>
      <c r="CC194" s="78"/>
      <c r="CE194" s="81"/>
      <c r="CF194" s="74"/>
      <c r="CG194" s="74"/>
      <c r="CH194" s="74"/>
      <c r="CI194" s="74"/>
      <c r="CJ194" s="74"/>
      <c r="CK194" s="74"/>
      <c r="CL194" s="74"/>
      <c r="CM194" s="74"/>
      <c r="CN194" s="74"/>
    </row>
    <row r="195" spans="1:100">
      <c r="A195" s="98">
        <v>24</v>
      </c>
      <c r="C195" s="98" t="s">
        <v>6</v>
      </c>
      <c r="D195" s="32"/>
      <c r="E195" s="32"/>
      <c r="F195" s="32"/>
      <c r="G195" s="32"/>
      <c r="H195" s="93">
        <v>3.1104628999999999</v>
      </c>
      <c r="I195" s="32"/>
      <c r="J195" s="32"/>
      <c r="K195" s="32"/>
      <c r="L195" s="32"/>
      <c r="M195" s="57"/>
      <c r="N195" s="32"/>
      <c r="O195" s="66">
        <v>0.86594855000000004</v>
      </c>
      <c r="P195" s="66">
        <v>0.56686597000000005</v>
      </c>
      <c r="Q195" s="66">
        <v>1.0725112999999999</v>
      </c>
      <c r="AB195" s="9"/>
      <c r="AC195" s="9"/>
      <c r="AD195" s="9"/>
      <c r="AE195" s="9"/>
      <c r="AF195" s="9"/>
      <c r="AG195" s="9"/>
      <c r="AI195" s="27"/>
      <c r="AJ195" s="20"/>
      <c r="AK195" s="20"/>
      <c r="AL195" s="20"/>
      <c r="AM195" s="20"/>
      <c r="AN195" s="82"/>
      <c r="BB195" s="78"/>
      <c r="BE195" s="78"/>
      <c r="BH195" s="78"/>
      <c r="BK195" s="78"/>
      <c r="BN195" s="78"/>
      <c r="BQ195" s="78"/>
    </row>
    <row r="196" spans="1:100">
      <c r="A196" s="7">
        <v>24</v>
      </c>
      <c r="B196" s="7"/>
      <c r="C196" s="7" t="s">
        <v>1</v>
      </c>
      <c r="D196" s="32">
        <v>31.867979999999999</v>
      </c>
      <c r="E196" s="32">
        <v>7.1152679000000001</v>
      </c>
      <c r="F196" s="32">
        <v>11.146038000000001</v>
      </c>
      <c r="G196" s="32">
        <v>11.851003</v>
      </c>
      <c r="H196" s="93">
        <v>1.5304106999999999E-4</v>
      </c>
      <c r="I196" s="32">
        <v>1.9961325000000001</v>
      </c>
      <c r="J196" s="32"/>
      <c r="K196" s="66">
        <v>0.34975651000000002</v>
      </c>
      <c r="L196" s="66">
        <v>0.37187775000000001</v>
      </c>
      <c r="M196" s="66">
        <v>6.2637496000000001E-2</v>
      </c>
      <c r="N196" s="66">
        <v>0.22327316999999999</v>
      </c>
      <c r="O196" s="66"/>
      <c r="P196" s="66"/>
      <c r="Q196" s="66"/>
      <c r="R196" s="76"/>
      <c r="S196" s="83">
        <f>(F196-O195*H196)/D196</f>
        <v>0.34975249370394185</v>
      </c>
      <c r="T196" s="83">
        <f>(G196-P195*H196)/D196</f>
        <v>0.37187535093926266</v>
      </c>
      <c r="U196" s="83">
        <f>(I196-Q195*H196)/D196</f>
        <v>6.2632409136790634E-2</v>
      </c>
      <c r="V196" s="84"/>
      <c r="W196" s="83">
        <f t="shared" ref="W196:W200" si="114">LN(S196)</f>
        <v>-1.0505295355007298</v>
      </c>
      <c r="X196" s="83">
        <f t="shared" ref="X196:X200" si="115">LN(T196)</f>
        <v>-0.98919655898046921</v>
      </c>
      <c r="Y196" s="83">
        <f t="shared" ref="Y196:Y200" si="116">LN(U196)</f>
        <v>-2.7704724170056223</v>
      </c>
      <c r="Z196" s="83">
        <f>LN(N196)</f>
        <v>-1.4993592796164177</v>
      </c>
      <c r="AA196" s="77"/>
      <c r="AB196" s="20">
        <f t="array" ref="AB196:AC197">LINEST(W196:W200,Z196:Z200,TRUE,TRUE)</f>
        <v>1.9928534621659209</v>
      </c>
      <c r="AC196" s="60">
        <v>1.9374798041127963</v>
      </c>
      <c r="AD196" s="20">
        <f t="array" ref="AD196:AE197">LINEST(X196:X200,Z196:Z200,TRUE,TRUE)</f>
        <v>3.9791628067531617</v>
      </c>
      <c r="AE196" s="60">
        <v>4.977017654734361</v>
      </c>
      <c r="AF196" s="20">
        <f t="array" ref="AF196:AG197">LINEST(Y196:Y200,Z196:Z200,TRUE,TRUE)</f>
        <v>5.972184179887396</v>
      </c>
      <c r="AG196" s="20">
        <v>6.1840083357073778</v>
      </c>
      <c r="AI196" s="41">
        <f>EXP(AC196)*$AI$4^AB196</f>
        <v>0.33305927002298774</v>
      </c>
      <c r="AJ196" s="41">
        <f>AI196*SQRT(AC197^2+(LN($AI$4))^2*AB197^2+(AB196/$AI$4)^2*$AJ$4^2-2*LN($AI$4)*AVERAGE(Z196:Z200)*AB197^2)</f>
        <v>5.1996705735823977E-4</v>
      </c>
      <c r="AK196" s="59"/>
      <c r="AL196" s="41">
        <f>EXP(AE196)*$AI$4^AD196</f>
        <v>0.33728095921377377</v>
      </c>
      <c r="AM196" s="41">
        <f>AL196*SQRT(AE197^2+(LN($AI$4))^2*AD197^2+(AD196/$AI$4)^2*$AJ$4^2-2*LN($AI$4)*AVERAGE(Z196:Z200)*AD197^2)</f>
        <v>1.0541127349735727E-3</v>
      </c>
      <c r="AN196" s="83"/>
      <c r="AO196" s="41">
        <f>EXP(AG196)*$AI$4^AF196</f>
        <v>5.4094713830113238E-2</v>
      </c>
      <c r="AP196" s="41">
        <f>AO196*SQRT(AG197^2+(LN($AI$4))^2*AF197^2+(AF196/$AI$4)^2*$AJ$4^2-2*LN($AI$4)*AVERAGE(Z196:Z200)*AF197^2)</f>
        <v>2.5376692300777492E-4</v>
      </c>
      <c r="BB196" s="69"/>
      <c r="BC196" s="69"/>
      <c r="BE196" s="69"/>
      <c r="BF196" s="69"/>
      <c r="BH196" s="69"/>
      <c r="BI196" s="69"/>
      <c r="BK196" s="69"/>
      <c r="BL196" s="69"/>
      <c r="BN196" s="69"/>
      <c r="BO196" s="69"/>
      <c r="BQ196" s="69"/>
      <c r="BR196" s="69"/>
      <c r="BY196" s="69"/>
      <c r="BZ196" s="69"/>
      <c r="CD196" s="86"/>
      <c r="CM196" s="78"/>
      <c r="CN196" s="78"/>
    </row>
    <row r="197" spans="1:100">
      <c r="A197" s="7">
        <v>24</v>
      </c>
      <c r="B197" s="7"/>
      <c r="C197" s="7" t="s">
        <v>2</v>
      </c>
      <c r="D197" s="32">
        <v>30.778732999999999</v>
      </c>
      <c r="E197" s="32">
        <v>6.8694810999999998</v>
      </c>
      <c r="F197" s="32">
        <v>10.757073</v>
      </c>
      <c r="G197" s="32">
        <v>11.429157999999999</v>
      </c>
      <c r="H197" s="93">
        <v>1.5450865000000001E-4</v>
      </c>
      <c r="I197" s="32">
        <v>1.9236766999999999</v>
      </c>
      <c r="J197" s="32"/>
      <c r="K197" s="66">
        <v>0.34949664000000003</v>
      </c>
      <c r="L197" s="66">
        <v>0.37133239000000001</v>
      </c>
      <c r="M197" s="66">
        <v>6.2500049000000002E-2</v>
      </c>
      <c r="N197" s="66">
        <v>0.22318913000000001</v>
      </c>
      <c r="O197" s="66"/>
      <c r="P197" s="66"/>
      <c r="Q197" s="66"/>
      <c r="R197" s="76"/>
      <c r="S197" s="83">
        <f>(F197-O195*H197)/D197</f>
        <v>0.3494925929361215</v>
      </c>
      <c r="T197" s="83">
        <f>(G197-P195*H197)/D197</f>
        <v>0.37133011337095145</v>
      </c>
      <c r="U197" s="83">
        <f>(I197-Q195*H197)/D197</f>
        <v>6.2494807298498198E-2</v>
      </c>
      <c r="V197" s="84"/>
      <c r="W197" s="83">
        <f t="shared" si="114"/>
        <v>-1.0512729108486718</v>
      </c>
      <c r="X197" s="83">
        <f t="shared" si="115"/>
        <v>-0.99066381855352736</v>
      </c>
      <c r="Y197" s="83">
        <f t="shared" si="116"/>
        <v>-2.7726718089154123</v>
      </c>
      <c r="Z197" s="83">
        <f t="shared" ref="Z197:Z200" si="117">LN(N197)</f>
        <v>-1.4997357503777453</v>
      </c>
      <c r="AA197" s="77"/>
      <c r="AB197" s="20">
        <v>5.8274368509813722E-3</v>
      </c>
      <c r="AC197" s="60">
        <v>8.7423252012706482E-3</v>
      </c>
      <c r="AD197" s="20">
        <v>1.500477403412743E-2</v>
      </c>
      <c r="AE197" s="60">
        <v>2.2510173431709142E-2</v>
      </c>
      <c r="AF197" s="20">
        <v>2.2693428090168603E-2</v>
      </c>
      <c r="AG197" s="20">
        <v>3.4044698101274778E-2</v>
      </c>
      <c r="AI197" s="27"/>
      <c r="AJ197" s="82"/>
      <c r="AK197" s="82"/>
      <c r="AL197" s="82"/>
      <c r="AM197" s="82"/>
      <c r="AN197" s="82"/>
      <c r="BB197" s="76"/>
      <c r="BC197" s="76"/>
      <c r="BE197" s="76"/>
      <c r="BF197" s="76"/>
      <c r="BH197" s="76"/>
      <c r="BI197" s="76"/>
      <c r="BK197" s="76"/>
      <c r="BL197" s="76"/>
      <c r="BN197" s="76"/>
      <c r="BO197" s="76"/>
      <c r="BQ197" s="76"/>
      <c r="BR197" s="76"/>
      <c r="BW197" s="85"/>
      <c r="BX197" s="85"/>
      <c r="BY197" s="83"/>
      <c r="BZ197" s="83"/>
      <c r="CA197" s="83"/>
      <c r="CB197" s="83"/>
      <c r="CC197" s="83"/>
    </row>
    <row r="198" spans="1:100">
      <c r="A198" s="7">
        <v>24</v>
      </c>
      <c r="B198" s="7"/>
      <c r="C198" s="7" t="s">
        <v>3</v>
      </c>
      <c r="D198" s="32">
        <v>28.993839000000001</v>
      </c>
      <c r="E198" s="32">
        <v>6.4681253999999999</v>
      </c>
      <c r="F198" s="32">
        <v>10.124044</v>
      </c>
      <c r="G198" s="32">
        <v>10.746746</v>
      </c>
      <c r="H198" s="93">
        <v>1.4768290000000001E-4</v>
      </c>
      <c r="I198" s="32">
        <v>1.8071626000000001</v>
      </c>
      <c r="J198" s="32"/>
      <c r="K198" s="32">
        <v>0.34917878000000002</v>
      </c>
      <c r="L198" s="32">
        <v>0.37065544</v>
      </c>
      <c r="M198" s="32">
        <v>6.2328976000000001E-2</v>
      </c>
      <c r="N198" s="32">
        <v>0.22308607</v>
      </c>
      <c r="O198" s="66"/>
      <c r="P198" s="66"/>
      <c r="Q198" s="66"/>
      <c r="R198" s="76"/>
      <c r="S198" s="83">
        <f>(F198-O195*H198)/D198</f>
        <v>0.34917473723320613</v>
      </c>
      <c r="T198" s="83">
        <f>(G198-P195*H198)/D198</f>
        <v>0.37065330615892705</v>
      </c>
      <c r="U198" s="83">
        <f>(I198-Q195*H198)/D198</f>
        <v>6.2323730514642545E-2</v>
      </c>
      <c r="V198" s="84"/>
      <c r="W198" s="83">
        <f t="shared" si="114"/>
        <v>-1.0521828023266884</v>
      </c>
      <c r="X198" s="83">
        <f t="shared" si="115"/>
        <v>-0.99248813802460767</v>
      </c>
      <c r="Y198" s="83">
        <f t="shared" si="116"/>
        <v>-2.775413018578317</v>
      </c>
      <c r="Z198" s="83">
        <f t="shared" si="117"/>
        <v>-1.5001976178614509</v>
      </c>
      <c r="AA198" s="28"/>
      <c r="AB198" s="47">
        <f t="shared" ref="AB198:AG198" si="118">ABS(AB197/AB196)</f>
        <v>2.9241672614743371E-3</v>
      </c>
      <c r="AC198" s="47">
        <f t="shared" si="118"/>
        <v>4.5122148797178824E-3</v>
      </c>
      <c r="AD198" s="47">
        <f t="shared" si="118"/>
        <v>3.7708369229483042E-3</v>
      </c>
      <c r="AE198" s="47">
        <f t="shared" si="118"/>
        <v>4.5228237055370824E-3</v>
      </c>
      <c r="AF198" s="47">
        <f t="shared" si="118"/>
        <v>3.7998540243607292E-3</v>
      </c>
      <c r="AG198" s="47">
        <f t="shared" si="118"/>
        <v>5.505280111719071E-3</v>
      </c>
      <c r="AI198" s="27"/>
      <c r="AJ198" s="82"/>
      <c r="AK198" s="82"/>
      <c r="AL198" s="82"/>
      <c r="AM198" s="82"/>
      <c r="AN198" s="82"/>
      <c r="BB198" s="76"/>
      <c r="BC198" s="76"/>
      <c r="BE198" s="76"/>
      <c r="BF198" s="76"/>
      <c r="BH198" s="76"/>
      <c r="BI198" s="76"/>
      <c r="BK198" s="76"/>
      <c r="BL198" s="76"/>
      <c r="BN198" s="76"/>
      <c r="BO198" s="76"/>
      <c r="BQ198" s="76"/>
      <c r="BR198" s="76"/>
      <c r="BW198" s="85"/>
      <c r="BX198" s="85"/>
      <c r="BY198" s="83"/>
      <c r="BZ198" s="83"/>
      <c r="CA198" s="83"/>
      <c r="CB198" s="83"/>
      <c r="CC198" s="83"/>
      <c r="CD198" s="76"/>
      <c r="CE198" s="76"/>
      <c r="CF198" s="76"/>
      <c r="CG198" s="76"/>
      <c r="CH198" s="76"/>
      <c r="CI198" s="76"/>
      <c r="CJ198" s="76"/>
      <c r="CK198" s="76"/>
      <c r="CL198" s="76"/>
      <c r="CM198" s="76"/>
      <c r="CN198" s="76"/>
      <c r="CO198" s="76"/>
      <c r="CP198" s="76"/>
      <c r="CQ198" s="76"/>
      <c r="CR198" s="76"/>
      <c r="CS198" s="76"/>
      <c r="CT198" s="76"/>
      <c r="CU198" s="76"/>
      <c r="CV198" s="76"/>
    </row>
    <row r="199" spans="1:100">
      <c r="A199" s="7">
        <v>24</v>
      </c>
      <c r="B199" s="7"/>
      <c r="C199" s="7" t="s">
        <v>4</v>
      </c>
      <c r="D199" s="32">
        <v>27.678667999999998</v>
      </c>
      <c r="E199" s="32">
        <v>6.1719207999999997</v>
      </c>
      <c r="F199" s="32">
        <v>9.6559335999999991</v>
      </c>
      <c r="G199" s="32">
        <v>10.240408</v>
      </c>
      <c r="H199" s="93">
        <v>1.337388E-4</v>
      </c>
      <c r="I199" s="32">
        <v>1.7204413000000001</v>
      </c>
      <c r="J199" s="32"/>
      <c r="K199" s="32">
        <v>0.34885833999999999</v>
      </c>
      <c r="L199" s="32">
        <v>0.36997479999999999</v>
      </c>
      <c r="M199" s="32">
        <v>6.2157681999999999E-2</v>
      </c>
      <c r="N199" s="32">
        <v>0.22298475000000001</v>
      </c>
      <c r="O199" s="66"/>
      <c r="P199" s="66"/>
      <c r="Q199" s="66"/>
      <c r="R199" s="76"/>
      <c r="S199" s="83">
        <f>(F199-O195*H199)/D199</f>
        <v>0.34885413521633563</v>
      </c>
      <c r="T199" s="83">
        <f>(G199-P195*H199)/D199</f>
        <v>0.36997200111022011</v>
      </c>
      <c r="U199" s="83">
        <f>(I199-Q195*H199)/D199</f>
        <v>6.2152480156406072E-2</v>
      </c>
      <c r="V199" s="84"/>
      <c r="W199" s="83">
        <f t="shared" si="114"/>
        <v>-1.0531013948149603</v>
      </c>
      <c r="X199" s="83">
        <f t="shared" si="115"/>
        <v>-0.99432794888226905</v>
      </c>
      <c r="Y199" s="83">
        <f t="shared" si="116"/>
        <v>-2.7781645558456765</v>
      </c>
      <c r="Z199" s="83">
        <f t="shared" si="117"/>
        <v>-1.5006518955106476</v>
      </c>
      <c r="AA199" s="60"/>
      <c r="AB199" s="88"/>
      <c r="AD199" s="88"/>
      <c r="AF199" s="88"/>
      <c r="AI199" s="27"/>
      <c r="AJ199" s="82"/>
      <c r="AK199" s="82"/>
      <c r="AL199" s="82"/>
      <c r="AM199" s="82"/>
      <c r="AN199" s="82"/>
      <c r="BB199" s="76"/>
      <c r="BC199" s="76"/>
      <c r="BE199" s="76"/>
      <c r="BF199" s="76"/>
      <c r="BH199" s="76"/>
      <c r="BI199" s="76"/>
      <c r="BK199" s="76"/>
      <c r="BL199" s="76"/>
      <c r="BN199" s="76"/>
      <c r="BO199" s="76"/>
      <c r="BQ199" s="76"/>
      <c r="BR199" s="76"/>
      <c r="BW199" s="85"/>
      <c r="BX199" s="85"/>
      <c r="BY199" s="83"/>
      <c r="BZ199" s="83"/>
      <c r="CA199" s="83"/>
      <c r="CB199" s="83"/>
      <c r="CD199" s="76"/>
      <c r="CE199" s="76"/>
      <c r="CF199" s="76"/>
      <c r="CG199" s="76"/>
      <c r="CH199" s="76"/>
      <c r="CI199" s="76"/>
      <c r="CJ199" s="76"/>
      <c r="CK199" s="76"/>
      <c r="CL199" s="76"/>
      <c r="CM199" s="76"/>
      <c r="CN199" s="76"/>
      <c r="CO199" s="76"/>
      <c r="CP199" s="76"/>
      <c r="CQ199" s="76"/>
      <c r="CR199" s="76"/>
      <c r="CS199" s="76"/>
      <c r="CT199" s="76"/>
      <c r="CU199" s="76"/>
      <c r="CV199" s="76"/>
    </row>
    <row r="200" spans="1:100">
      <c r="A200" s="7">
        <v>24</v>
      </c>
      <c r="B200" s="7"/>
      <c r="C200" s="7" t="s">
        <v>5</v>
      </c>
      <c r="D200" s="32">
        <v>25.529442</v>
      </c>
      <c r="E200" s="32">
        <v>5.6903617999999998</v>
      </c>
      <c r="F200" s="32">
        <v>8.8989270000000005</v>
      </c>
      <c r="G200" s="32">
        <v>9.4299628000000002</v>
      </c>
      <c r="H200" s="93">
        <v>1.3193425999999999E-4</v>
      </c>
      <c r="I200" s="32">
        <v>1.5829856</v>
      </c>
      <c r="J200" s="32"/>
      <c r="K200" s="32">
        <v>0.34857486999999998</v>
      </c>
      <c r="L200" s="32">
        <v>0.36937546999999998</v>
      </c>
      <c r="M200" s="32">
        <v>6.2006171999999998E-2</v>
      </c>
      <c r="N200" s="32">
        <v>0.22289407</v>
      </c>
      <c r="O200" s="66"/>
      <c r="P200" s="66"/>
      <c r="Q200" s="66"/>
      <c r="R200" s="76"/>
      <c r="S200" s="83">
        <f>(F200-O195*H200)/D200</f>
        <v>0.34857059358049647</v>
      </c>
      <c r="T200" s="83">
        <f>(G200-P195*H200)/D200</f>
        <v>0.3693730560565221</v>
      </c>
      <c r="U200" s="83">
        <f>(I200-Q195*H200)/D200</f>
        <v>6.2000732292358481E-2</v>
      </c>
      <c r="V200" s="84"/>
      <c r="W200" s="83">
        <f t="shared" si="114"/>
        <v>-1.0539145052188608</v>
      </c>
      <c r="X200" s="83">
        <f t="shared" si="115"/>
        <v>-0.99594815362676448</v>
      </c>
      <c r="Y200" s="83">
        <f t="shared" si="116"/>
        <v>-2.7806090828397245</v>
      </c>
      <c r="Z200" s="83">
        <f t="shared" si="117"/>
        <v>-1.5010586428024353</v>
      </c>
      <c r="AB200" s="28"/>
      <c r="AD200" s="28"/>
      <c r="AF200" s="28"/>
      <c r="AJ200" s="82"/>
      <c r="AK200" s="82"/>
      <c r="AL200" s="82"/>
      <c r="AM200" s="82"/>
      <c r="AN200" s="82"/>
      <c r="BB200" s="76"/>
      <c r="BC200" s="76"/>
      <c r="BE200" s="76"/>
      <c r="BF200" s="76"/>
      <c r="BH200" s="76"/>
      <c r="BI200" s="76"/>
      <c r="BK200" s="76"/>
      <c r="BL200" s="76"/>
      <c r="BN200" s="76"/>
      <c r="BO200" s="76"/>
      <c r="BQ200" s="76"/>
      <c r="BR200" s="76"/>
      <c r="BW200" s="85"/>
      <c r="BX200" s="85"/>
      <c r="BY200" s="83"/>
      <c r="BZ200" s="83"/>
      <c r="CA200" s="83"/>
      <c r="CB200" s="83"/>
      <c r="CC200" s="83"/>
    </row>
    <row r="201" spans="1:100">
      <c r="C201" s="7"/>
      <c r="D201" s="89"/>
      <c r="E201" s="89"/>
      <c r="F201" s="33"/>
      <c r="G201" s="33"/>
      <c r="H201" s="99"/>
      <c r="I201" s="33"/>
      <c r="J201" s="5"/>
      <c r="K201" s="84"/>
      <c r="L201" s="84"/>
      <c r="M201" s="84"/>
      <c r="N201" s="84"/>
      <c r="O201" s="83"/>
      <c r="P201" s="83"/>
      <c r="Q201" s="83"/>
      <c r="R201" s="84"/>
      <c r="S201" s="84"/>
      <c r="T201" s="84"/>
      <c r="U201" s="84"/>
      <c r="V201" s="84"/>
      <c r="W201" s="84"/>
      <c r="X201" s="84"/>
      <c r="Y201" s="84"/>
      <c r="Z201" s="90"/>
      <c r="AA201" s="28"/>
      <c r="AB201" s="91"/>
      <c r="AC201" s="91"/>
      <c r="AD201" s="91"/>
      <c r="AE201" s="92"/>
      <c r="AF201" s="92"/>
      <c r="AG201" s="92"/>
      <c r="AJ201" s="76"/>
      <c r="AK201" s="76"/>
      <c r="AL201" s="76"/>
      <c r="AM201" s="76"/>
      <c r="AN201" s="76"/>
      <c r="BB201" s="76"/>
      <c r="BC201" s="76"/>
      <c r="BE201" s="76"/>
      <c r="BF201" s="76"/>
      <c r="BH201" s="76"/>
      <c r="BI201" s="76"/>
      <c r="BK201" s="76"/>
      <c r="BL201" s="76"/>
      <c r="BN201" s="76"/>
      <c r="BO201" s="76"/>
      <c r="BQ201" s="76"/>
      <c r="BR201" s="76"/>
      <c r="BW201" s="85"/>
      <c r="BX201" s="85"/>
      <c r="BY201" s="83"/>
      <c r="BZ201" s="83"/>
      <c r="CA201" s="83"/>
      <c r="CB201" s="83"/>
      <c r="CC201" s="83"/>
      <c r="CD201" s="76"/>
      <c r="CE201" s="76"/>
      <c r="CF201" s="76"/>
      <c r="CG201" s="76"/>
      <c r="CH201" s="76"/>
      <c r="CI201" s="76"/>
      <c r="CJ201" s="76"/>
      <c r="CK201" s="76"/>
      <c r="CL201" s="76"/>
      <c r="CM201" s="76"/>
      <c r="CN201" s="76"/>
      <c r="CO201" s="76"/>
      <c r="CP201" s="76"/>
      <c r="CQ201" s="76"/>
      <c r="CR201" s="76"/>
      <c r="CS201" s="76"/>
      <c r="CT201" s="76"/>
      <c r="CU201" s="76"/>
      <c r="CV201" s="76"/>
    </row>
    <row r="202" spans="1:100">
      <c r="A202" s="7">
        <v>25</v>
      </c>
      <c r="B202" s="31">
        <v>43637</v>
      </c>
      <c r="C202" s="7" t="s">
        <v>0</v>
      </c>
      <c r="D202" s="32">
        <v>4.3175107000000001E-4</v>
      </c>
      <c r="E202" s="32">
        <v>7.9910142999999997E-5</v>
      </c>
      <c r="F202" s="32">
        <v>1.3983828E-4</v>
      </c>
      <c r="G202" s="32">
        <v>1.2445680999999999E-4</v>
      </c>
      <c r="H202" s="93">
        <v>-1.4367056E-5</v>
      </c>
      <c r="I202" s="32">
        <v>4.9486512999999997E-5</v>
      </c>
      <c r="J202" s="32"/>
      <c r="K202" s="32"/>
      <c r="L202" s="32"/>
      <c r="M202" s="32"/>
      <c r="N202" s="32"/>
      <c r="O202" s="66"/>
      <c r="P202" s="66"/>
      <c r="Q202" s="66"/>
      <c r="AB202" s="76"/>
      <c r="AC202" s="76"/>
      <c r="AD202" s="76"/>
      <c r="AE202" s="76"/>
      <c r="AF202" s="76"/>
      <c r="AG202" s="76"/>
      <c r="BZ202" s="80"/>
      <c r="CA202" s="78"/>
      <c r="CB202" s="78"/>
      <c r="CC202" s="78"/>
      <c r="CE202" s="81"/>
      <c r="CF202" s="74"/>
      <c r="CG202" s="74"/>
      <c r="CH202" s="74"/>
      <c r="CI202" s="74"/>
      <c r="CJ202" s="74"/>
      <c r="CK202" s="74"/>
      <c r="CL202" s="74"/>
      <c r="CM202" s="74"/>
      <c r="CN202" s="74"/>
    </row>
    <row r="203" spans="1:100">
      <c r="A203" s="98">
        <v>25</v>
      </c>
      <c r="C203" s="98" t="s">
        <v>6</v>
      </c>
      <c r="D203" s="32"/>
      <c r="E203" s="32"/>
      <c r="F203" s="32"/>
      <c r="G203" s="32"/>
      <c r="H203" s="93">
        <v>3.1104628999999999</v>
      </c>
      <c r="I203" s="32"/>
      <c r="J203" s="32"/>
      <c r="K203" s="32"/>
      <c r="L203" s="32"/>
      <c r="M203" s="57"/>
      <c r="N203" s="32"/>
      <c r="O203" s="66">
        <v>0.86594855000000004</v>
      </c>
      <c r="P203" s="66">
        <v>0.56686597000000005</v>
      </c>
      <c r="Q203" s="66">
        <v>1.0725112999999999</v>
      </c>
      <c r="AB203" s="9"/>
      <c r="AC203" s="9"/>
      <c r="AD203" s="9"/>
      <c r="AE203" s="9"/>
      <c r="AF203" s="9"/>
      <c r="AG203" s="9"/>
      <c r="AI203" s="27"/>
      <c r="AJ203" s="20"/>
      <c r="AK203" s="20"/>
      <c r="AL203" s="20"/>
      <c r="AM203" s="20"/>
      <c r="AN203" s="82"/>
      <c r="BB203" s="78"/>
      <c r="BE203" s="78"/>
      <c r="BH203" s="78"/>
      <c r="BK203" s="78"/>
      <c r="BN203" s="78"/>
      <c r="BQ203" s="78"/>
    </row>
    <row r="204" spans="1:100">
      <c r="A204" s="7">
        <v>25</v>
      </c>
      <c r="B204" s="7"/>
      <c r="C204" s="7" t="s">
        <v>1</v>
      </c>
      <c r="D204" s="32">
        <v>31.364916000000001</v>
      </c>
      <c r="E204" s="32">
        <v>7.0030863999999999</v>
      </c>
      <c r="F204" s="32">
        <v>10.970459999999999</v>
      </c>
      <c r="G204" s="32">
        <v>11.664785999999999</v>
      </c>
      <c r="H204" s="93">
        <v>1.4918129999999999E-4</v>
      </c>
      <c r="I204" s="32">
        <v>1.9648585999999999</v>
      </c>
      <c r="J204" s="32"/>
      <c r="K204" s="32">
        <v>0.34976829999999998</v>
      </c>
      <c r="L204" s="32">
        <v>0.37190506000000001</v>
      </c>
      <c r="M204" s="32">
        <v>6.2644973000000007E-2</v>
      </c>
      <c r="N204" s="32">
        <v>0.22327767000000001</v>
      </c>
      <c r="O204" s="66"/>
      <c r="P204" s="66"/>
      <c r="Q204" s="66"/>
      <c r="R204" s="76"/>
      <c r="S204" s="83">
        <f>(F204-O203*H204)/D204</f>
        <v>0.34976439333265158</v>
      </c>
      <c r="T204" s="83">
        <f>(G204-P203*H204)/D204</f>
        <v>0.3719028431065356</v>
      </c>
      <c r="U204" s="83">
        <f>(I204-Q203*H204)/D204</f>
        <v>6.2640008389309929E-2</v>
      </c>
      <c r="V204" s="84"/>
      <c r="W204" s="83">
        <f t="shared" ref="W204:W208" si="119">LN(S204)</f>
        <v>-1.0504955130805955</v>
      </c>
      <c r="X204" s="83">
        <f t="shared" ref="X204:X208" si="120">LN(T204)</f>
        <v>-0.98912263326577221</v>
      </c>
      <c r="Y204" s="83">
        <f t="shared" ref="Y204:Y208" si="121">LN(U204)</f>
        <v>-2.7703510933706403</v>
      </c>
      <c r="Z204" s="83">
        <f>LN(N204)</f>
        <v>-1.4993391251363581</v>
      </c>
      <c r="AA204" s="77"/>
      <c r="AB204" s="20">
        <f t="array" ref="AB204:AC205">LINEST(W204:W208,Z204:Z208,TRUE,TRUE)</f>
        <v>1.9843972118837738</v>
      </c>
      <c r="AC204" s="60">
        <v>1.9247930635041919</v>
      </c>
      <c r="AD204" s="20">
        <f t="array" ref="AD204:AE205">LINEST(X204:X208,Z204:Z208,TRUE,TRUE)</f>
        <v>3.9602844327119309</v>
      </c>
      <c r="AE204" s="60">
        <v>4.9486913180140757</v>
      </c>
      <c r="AF204" s="20">
        <f t="array" ref="AF204:AG205">LINEST(Y204:Y208,Z204:Z208,TRUE,TRUE)</f>
        <v>5.9406798842759478</v>
      </c>
      <c r="AG204" s="20">
        <v>6.1367430545764332</v>
      </c>
      <c r="AI204" s="41">
        <f>EXP(AC204)*$AI$4^AB204</f>
        <v>0.33312580905090755</v>
      </c>
      <c r="AJ204" s="41">
        <f>AI204*SQRT(AC205^2+(LN($AI$4))^2*AB205^2+(AB204/$AI$4)^2*$AJ$4^2-2*LN($AI$4)*AVERAGE(Z204:Z208)*AB205^2)</f>
        <v>5.201700188304921E-4</v>
      </c>
      <c r="AK204" s="59"/>
      <c r="AL204" s="41">
        <f>EXP(AE204)*$AI$4^AD204</f>
        <v>0.33743022793692112</v>
      </c>
      <c r="AM204" s="41">
        <f>AL204*SQRT(AE205^2+(LN($AI$4))^2*AD205^2+(AD204/$AI$4)^2*$AJ$4^2-2*LN($AI$4)*AVERAGE(Z204:Z208)*AD205^2)</f>
        <v>1.0514296207054707E-3</v>
      </c>
      <c r="AN204" s="83"/>
      <c r="AO204" s="41">
        <f>EXP(AG204)*$AI$4^AF204</f>
        <v>5.4134985971241154E-2</v>
      </c>
      <c r="AP204" s="41">
        <f>AO204*SQRT(AG205^2+(LN($AI$4))^2*AF205^2+(AF204/$AI$4)^2*$AJ$4^2-2*LN($AI$4)*AVERAGE(Z204:Z208)*AF205^2)</f>
        <v>2.5158473846135832E-4</v>
      </c>
      <c r="BB204" s="69"/>
      <c r="BC204" s="69"/>
      <c r="BE204" s="69"/>
      <c r="BF204" s="69"/>
      <c r="BH204" s="69"/>
      <c r="BI204" s="69"/>
      <c r="BK204" s="69"/>
      <c r="BL204" s="69"/>
      <c r="BN204" s="69"/>
      <c r="BO204" s="69"/>
      <c r="BQ204" s="69"/>
      <c r="BR204" s="69"/>
      <c r="BY204" s="69"/>
      <c r="BZ204" s="69"/>
      <c r="CD204" s="86"/>
      <c r="CM204" s="78"/>
      <c r="CN204" s="78"/>
    </row>
    <row r="205" spans="1:100">
      <c r="A205" s="7">
        <v>25</v>
      </c>
      <c r="B205" s="7"/>
      <c r="C205" s="7" t="s">
        <v>2</v>
      </c>
      <c r="D205" s="32">
        <v>30.878049000000001</v>
      </c>
      <c r="E205" s="32">
        <v>6.8928596000000004</v>
      </c>
      <c r="F205" s="32">
        <v>10.79551</v>
      </c>
      <c r="G205" s="32">
        <v>11.47378</v>
      </c>
      <c r="H205" s="93">
        <v>1.5291725E-4</v>
      </c>
      <c r="I205" s="32">
        <v>1.9318401000000001</v>
      </c>
      <c r="J205" s="32"/>
      <c r="K205" s="32">
        <v>0.34961745</v>
      </c>
      <c r="L205" s="32">
        <v>0.37158339000000001</v>
      </c>
      <c r="M205" s="32">
        <v>6.2563485000000002E-2</v>
      </c>
      <c r="N205" s="32">
        <v>0.22322842000000001</v>
      </c>
      <c r="O205" s="66"/>
      <c r="P205" s="66"/>
      <c r="Q205" s="66"/>
      <c r="R205" s="76"/>
      <c r="S205" s="83">
        <f>(F205-O203*H205)/D205</f>
        <v>0.34961333151356466</v>
      </c>
      <c r="T205" s="83">
        <f>(G205-P203*H205)/D205</f>
        <v>0.37158090255037646</v>
      </c>
      <c r="U205" s="83">
        <f>(I205-Q203*H205)/D205</f>
        <v>6.2558230104544824E-2</v>
      </c>
      <c r="V205" s="84"/>
      <c r="W205" s="83">
        <f t="shared" si="119"/>
        <v>-1.0509275023077884</v>
      </c>
      <c r="X205" s="83">
        <f t="shared" si="120"/>
        <v>-0.98998866585400669</v>
      </c>
      <c r="Y205" s="83">
        <f t="shared" si="121"/>
        <v>-2.771657474313046</v>
      </c>
      <c r="Z205" s="83">
        <f t="shared" ref="Z205:Z208" si="122">LN(N205)</f>
        <v>-1.4995597268316216</v>
      </c>
      <c r="AA205" s="77"/>
      <c r="AB205" s="20">
        <v>8.4726273418297259E-3</v>
      </c>
      <c r="AC205" s="60">
        <v>1.2710300210711945E-2</v>
      </c>
      <c r="AD205" s="20">
        <v>1.6818240969037578E-2</v>
      </c>
      <c r="AE205" s="60">
        <v>2.5230059473664808E-2</v>
      </c>
      <c r="AF205" s="20">
        <v>1.3900165890151268E-2</v>
      </c>
      <c r="AG205" s="20">
        <v>2.0852478731156646E-2</v>
      </c>
      <c r="AI205" s="62"/>
      <c r="AJ205" s="82"/>
      <c r="AK205" s="82"/>
      <c r="AL205" s="82"/>
      <c r="AM205" s="82"/>
      <c r="AN205" s="82"/>
      <c r="BB205" s="76"/>
      <c r="BC205" s="76"/>
      <c r="BE205" s="76"/>
      <c r="BF205" s="76"/>
      <c r="BH205" s="76"/>
      <c r="BI205" s="76"/>
      <c r="BK205" s="76"/>
      <c r="BL205" s="76"/>
      <c r="BN205" s="76"/>
      <c r="BO205" s="76"/>
      <c r="BQ205" s="76"/>
      <c r="BR205" s="76"/>
      <c r="BW205" s="85"/>
      <c r="BX205" s="85"/>
      <c r="BY205" s="83"/>
      <c r="BZ205" s="83"/>
      <c r="CA205" s="83"/>
      <c r="CB205" s="83"/>
      <c r="CC205" s="83"/>
    </row>
    <row r="206" spans="1:100">
      <c r="A206" s="7">
        <v>25</v>
      </c>
      <c r="B206" s="7"/>
      <c r="C206" s="7" t="s">
        <v>3</v>
      </c>
      <c r="D206" s="32">
        <v>29.089487999999999</v>
      </c>
      <c r="E206" s="32">
        <v>6.4898159</v>
      </c>
      <c r="F206" s="32">
        <v>10.158562</v>
      </c>
      <c r="G206" s="32">
        <v>10.784461</v>
      </c>
      <c r="H206" s="93">
        <v>1.4493855E-4</v>
      </c>
      <c r="I206" s="32">
        <v>1.8136635999999999</v>
      </c>
      <c r="J206" s="32"/>
      <c r="K206" s="32">
        <v>0.34921749000000002</v>
      </c>
      <c r="L206" s="32">
        <v>0.37073361999999999</v>
      </c>
      <c r="M206" s="32">
        <v>6.2347646E-2</v>
      </c>
      <c r="N206" s="32">
        <v>0.22309825</v>
      </c>
      <c r="O206" s="66"/>
      <c r="P206" s="66"/>
      <c r="Q206" s="66"/>
      <c r="R206" s="76"/>
      <c r="S206" s="83">
        <f>(F206-O203*H206)/D206</f>
        <v>0.34921331343723849</v>
      </c>
      <c r="T206" s="83">
        <f>(G206-P203*H206)/D206</f>
        <v>0.37073113281568465</v>
      </c>
      <c r="U206" s="83">
        <f>(I206-Q203*H206)/D206</f>
        <v>6.2342388142662374E-2</v>
      </c>
      <c r="V206" s="84"/>
      <c r="W206" s="83">
        <f t="shared" si="119"/>
        <v>-1.052072330207257</v>
      </c>
      <c r="X206" s="83">
        <f t="shared" si="120"/>
        <v>-0.99227818849518101</v>
      </c>
      <c r="Y206" s="83">
        <f t="shared" si="121"/>
        <v>-2.7751136970247132</v>
      </c>
      <c r="Z206" s="83">
        <f t="shared" si="122"/>
        <v>-1.5001430215905509</v>
      </c>
      <c r="AA206" s="28"/>
      <c r="AB206" s="47">
        <f t="shared" ref="AB206:AG206" si="123">ABS(AB205/AB204)</f>
        <v>4.2696226799203785E-3</v>
      </c>
      <c r="AC206" s="47">
        <f t="shared" si="123"/>
        <v>6.603463225065942E-3</v>
      </c>
      <c r="AD206" s="47">
        <f t="shared" si="123"/>
        <v>4.2467255205507429E-3</v>
      </c>
      <c r="AE206" s="47">
        <f t="shared" si="123"/>
        <v>5.0983296092490379E-3</v>
      </c>
      <c r="AF206" s="47">
        <f t="shared" si="123"/>
        <v>2.3398274542519681E-3</v>
      </c>
      <c r="AG206" s="47">
        <f t="shared" si="123"/>
        <v>3.3979716187735863E-3</v>
      </c>
      <c r="AI206" s="27"/>
      <c r="AJ206" s="82"/>
      <c r="AK206" s="82"/>
      <c r="AL206" s="82"/>
      <c r="AM206" s="82"/>
      <c r="AN206" s="82"/>
      <c r="BB206" s="76"/>
      <c r="BC206" s="76"/>
      <c r="BE206" s="76"/>
      <c r="BF206" s="76"/>
      <c r="BH206" s="76"/>
      <c r="BI206" s="76"/>
      <c r="BK206" s="76"/>
      <c r="BL206" s="76"/>
      <c r="BN206" s="76"/>
      <c r="BO206" s="76"/>
      <c r="BQ206" s="76"/>
      <c r="BR206" s="76"/>
      <c r="BW206" s="85"/>
      <c r="BX206" s="85"/>
      <c r="BY206" s="83"/>
      <c r="BZ206" s="83"/>
      <c r="CA206" s="83"/>
      <c r="CB206" s="83"/>
      <c r="CC206" s="83"/>
      <c r="CD206" s="76"/>
      <c r="CE206" s="76"/>
      <c r="CF206" s="76"/>
      <c r="CG206" s="76"/>
      <c r="CH206" s="76"/>
      <c r="CI206" s="76"/>
      <c r="CJ206" s="76"/>
      <c r="CK206" s="76"/>
      <c r="CL206" s="76"/>
      <c r="CM206" s="76"/>
      <c r="CN206" s="76"/>
      <c r="CO206" s="76"/>
      <c r="CP206" s="76"/>
      <c r="CQ206" s="76"/>
      <c r="CR206" s="76"/>
      <c r="CS206" s="76"/>
      <c r="CT206" s="76"/>
      <c r="CU206" s="76"/>
      <c r="CV206" s="76"/>
    </row>
    <row r="207" spans="1:100">
      <c r="A207" s="7">
        <v>25</v>
      </c>
      <c r="B207" s="7"/>
      <c r="C207" s="7" t="s">
        <v>4</v>
      </c>
      <c r="D207" s="32">
        <v>27.127734</v>
      </c>
      <c r="E207" s="32">
        <v>6.0495612999999997</v>
      </c>
      <c r="F207" s="32">
        <v>9.4651356</v>
      </c>
      <c r="G207" s="32">
        <v>10.039517999999999</v>
      </c>
      <c r="H207" s="93">
        <v>1.3145090999999999E-4</v>
      </c>
      <c r="I207" s="32">
        <v>1.6869715999999999</v>
      </c>
      <c r="J207" s="32"/>
      <c r="K207" s="32">
        <v>0.34890921000000003</v>
      </c>
      <c r="L207" s="32">
        <v>0.37008160000000001</v>
      </c>
      <c r="M207" s="32">
        <v>6.2185826E-2</v>
      </c>
      <c r="N207" s="32">
        <v>0.22300257000000001</v>
      </c>
      <c r="O207" s="66"/>
      <c r="P207" s="66"/>
      <c r="Q207" s="66"/>
      <c r="R207" s="76"/>
      <c r="S207" s="83">
        <f>(F207-O203*H207)/D207</f>
        <v>0.34890572763191685</v>
      </c>
      <c r="T207" s="83">
        <f>(G207-P203*H207)/D207</f>
        <v>0.37008043078542407</v>
      </c>
      <c r="U207" s="83">
        <f>(I207-Q203*H207)/D207</f>
        <v>6.2181036477784307E-2</v>
      </c>
      <c r="V207" s="84"/>
      <c r="W207" s="83">
        <f t="shared" si="119"/>
        <v>-1.052953514667585</v>
      </c>
      <c r="X207" s="83">
        <f t="shared" si="120"/>
        <v>-0.99403491646643838</v>
      </c>
      <c r="Y207" s="83">
        <f t="shared" si="121"/>
        <v>-2.7777052055006788</v>
      </c>
      <c r="Z207" s="83">
        <f t="shared" si="122"/>
        <v>-1.5005719829247495</v>
      </c>
      <c r="AA207" s="60"/>
      <c r="AB207" s="88"/>
      <c r="AD207" s="88"/>
      <c r="AF207" s="88"/>
      <c r="AI207" s="27"/>
      <c r="AJ207" s="82"/>
      <c r="AK207" s="82"/>
      <c r="AL207" s="82"/>
      <c r="AM207" s="82"/>
      <c r="AN207" s="82"/>
      <c r="BB207" s="76"/>
      <c r="BC207" s="76"/>
      <c r="BE207" s="76"/>
      <c r="BF207" s="76"/>
      <c r="BH207" s="76"/>
      <c r="BI207" s="76"/>
      <c r="BK207" s="76"/>
      <c r="BL207" s="76"/>
      <c r="BN207" s="76"/>
      <c r="BO207" s="76"/>
      <c r="BQ207" s="76"/>
      <c r="BR207" s="76"/>
      <c r="BW207" s="85"/>
      <c r="BX207" s="85"/>
      <c r="BY207" s="83"/>
      <c r="BZ207" s="83"/>
      <c r="CA207" s="83"/>
      <c r="CB207" s="83"/>
      <c r="CD207" s="76"/>
      <c r="CE207" s="76"/>
      <c r="CF207" s="76"/>
      <c r="CG207" s="76"/>
      <c r="CH207" s="76"/>
      <c r="CI207" s="76"/>
      <c r="CJ207" s="76"/>
      <c r="CK207" s="76"/>
      <c r="CL207" s="76"/>
      <c r="CM207" s="76"/>
      <c r="CN207" s="76"/>
      <c r="CO207" s="76"/>
      <c r="CP207" s="76"/>
      <c r="CQ207" s="76"/>
      <c r="CR207" s="76"/>
      <c r="CS207" s="76"/>
      <c r="CT207" s="76"/>
      <c r="CU207" s="76"/>
      <c r="CV207" s="76"/>
    </row>
    <row r="208" spans="1:100">
      <c r="A208" s="7">
        <v>25</v>
      </c>
      <c r="B208" s="7"/>
      <c r="C208" s="7" t="s">
        <v>5</v>
      </c>
      <c r="D208" s="32">
        <v>24.878406999999999</v>
      </c>
      <c r="E208" s="32">
        <v>5.5445415999999996</v>
      </c>
      <c r="F208" s="32">
        <v>8.6698976000000005</v>
      </c>
      <c r="G208" s="32">
        <v>9.1850918000000004</v>
      </c>
      <c r="H208" s="93">
        <v>1.1879576E-4</v>
      </c>
      <c r="I208" s="32">
        <v>1.5415152999999999</v>
      </c>
      <c r="J208" s="32"/>
      <c r="K208" s="32">
        <v>0.34848993</v>
      </c>
      <c r="L208" s="32">
        <v>0.36919735999999997</v>
      </c>
      <c r="M208" s="32">
        <v>6.1961550999999997E-2</v>
      </c>
      <c r="N208" s="32">
        <v>0.22286534999999999</v>
      </c>
      <c r="O208" s="66"/>
      <c r="P208" s="66"/>
      <c r="Q208" s="66"/>
      <c r="R208" s="76"/>
      <c r="S208" s="83">
        <f>(F208-O203*H208)/D208</f>
        <v>0.3484867310428631</v>
      </c>
      <c r="T208" s="83">
        <f>(G208-P203*H208)/D208</f>
        <v>0.3691966474672706</v>
      </c>
      <c r="U208" s="83">
        <f>(I208-Q203*H208)/D208</f>
        <v>6.1956856409858069E-2</v>
      </c>
      <c r="V208" s="84"/>
      <c r="W208" s="83">
        <f t="shared" si="119"/>
        <v>-1.0541551239888689</v>
      </c>
      <c r="X208" s="83">
        <f t="shared" si="120"/>
        <v>-0.99642585692752139</v>
      </c>
      <c r="Y208" s="83">
        <f t="shared" si="121"/>
        <v>-2.7813170005201528</v>
      </c>
      <c r="Z208" s="83">
        <f t="shared" si="122"/>
        <v>-1.5011875015488851</v>
      </c>
      <c r="AB208" s="28"/>
      <c r="AD208" s="28"/>
      <c r="AF208" s="28"/>
      <c r="AJ208" s="82"/>
      <c r="AK208" s="82"/>
      <c r="AL208" s="82"/>
      <c r="AM208" s="82"/>
      <c r="AN208" s="82"/>
      <c r="BB208" s="76"/>
      <c r="BC208" s="76"/>
      <c r="BE208" s="76"/>
      <c r="BF208" s="76"/>
      <c r="BH208" s="76"/>
      <c r="BI208" s="76"/>
      <c r="BK208" s="76"/>
      <c r="BL208" s="76"/>
      <c r="BN208" s="76"/>
      <c r="BO208" s="76"/>
      <c r="BQ208" s="76"/>
      <c r="BR208" s="76"/>
      <c r="BW208" s="85"/>
      <c r="BX208" s="85"/>
      <c r="BY208" s="83"/>
      <c r="BZ208" s="83"/>
      <c r="CA208" s="83"/>
      <c r="CB208" s="83"/>
      <c r="CC208" s="83"/>
    </row>
    <row r="209" spans="1:100">
      <c r="C209" s="7"/>
      <c r="D209" s="89"/>
      <c r="E209" s="89"/>
      <c r="F209" s="33"/>
      <c r="G209" s="33"/>
      <c r="H209" s="99"/>
      <c r="I209" s="33"/>
      <c r="J209" s="5"/>
      <c r="K209" s="84"/>
      <c r="L209" s="84"/>
      <c r="M209" s="84"/>
      <c r="N209" s="84"/>
      <c r="O209" s="83"/>
      <c r="P209" s="83"/>
      <c r="Q209" s="83"/>
      <c r="R209" s="84"/>
      <c r="S209" s="84"/>
      <c r="T209" s="84"/>
      <c r="U209" s="84"/>
      <c r="V209" s="84"/>
      <c r="W209" s="84"/>
      <c r="X209" s="84"/>
      <c r="Y209" s="84"/>
      <c r="Z209" s="90"/>
      <c r="AA209" s="28"/>
      <c r="AB209" s="91"/>
      <c r="AC209" s="91"/>
      <c r="AD209" s="91"/>
      <c r="AE209" s="92"/>
      <c r="AF209" s="92"/>
      <c r="AG209" s="92"/>
      <c r="AJ209" s="76"/>
      <c r="AK209" s="76"/>
      <c r="AL209" s="76"/>
      <c r="AM209" s="76"/>
      <c r="AN209" s="76"/>
      <c r="BB209" s="76"/>
      <c r="BC209" s="76"/>
      <c r="BE209" s="76"/>
      <c r="BF209" s="76"/>
      <c r="BH209" s="76"/>
      <c r="BI209" s="76"/>
      <c r="BK209" s="76"/>
      <c r="BL209" s="76"/>
      <c r="BN209" s="76"/>
      <c r="BO209" s="76"/>
      <c r="BQ209" s="76"/>
      <c r="BR209" s="76"/>
      <c r="BW209" s="85"/>
      <c r="BX209" s="85"/>
      <c r="BY209" s="83"/>
      <c r="BZ209" s="83"/>
      <c r="CA209" s="83"/>
      <c r="CB209" s="83"/>
      <c r="CC209" s="83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</row>
    <row r="210" spans="1:100">
      <c r="A210" s="7">
        <v>26</v>
      </c>
      <c r="B210" s="31">
        <v>43641</v>
      </c>
      <c r="C210" s="7" t="s">
        <v>0</v>
      </c>
      <c r="D210" s="32">
        <v>1.7648248E-4</v>
      </c>
      <c r="E210" s="32">
        <v>3.7416012000000002E-5</v>
      </c>
      <c r="F210" s="32">
        <v>5.9841427E-5</v>
      </c>
      <c r="G210" s="66">
        <v>5.3942084999999999E-5</v>
      </c>
      <c r="H210" s="93">
        <v>2.9191173999999998E-7</v>
      </c>
      <c r="I210" s="32">
        <v>4.8984143999999998E-5</v>
      </c>
      <c r="J210" s="32"/>
      <c r="K210" s="32"/>
      <c r="L210" s="32"/>
      <c r="M210" s="32"/>
      <c r="N210" s="32"/>
      <c r="O210" s="66"/>
      <c r="P210" s="66"/>
      <c r="Q210" s="66"/>
      <c r="AG210" s="78"/>
      <c r="BZ210" s="80"/>
      <c r="CA210" s="78"/>
      <c r="CB210" s="78"/>
      <c r="CC210" s="78"/>
      <c r="CE210" s="81"/>
      <c r="CF210" s="74"/>
      <c r="CG210" s="74"/>
      <c r="CH210" s="74"/>
      <c r="CI210" s="74"/>
      <c r="CJ210" s="74"/>
      <c r="CK210" s="74"/>
      <c r="CL210" s="74"/>
      <c r="CM210" s="74"/>
      <c r="CN210" s="74"/>
    </row>
    <row r="211" spans="1:100">
      <c r="A211" s="7">
        <v>26</v>
      </c>
      <c r="B211" s="7"/>
      <c r="C211" s="98" t="s">
        <v>6</v>
      </c>
      <c r="D211" s="32"/>
      <c r="E211" s="32"/>
      <c r="F211" s="32"/>
      <c r="G211" s="32"/>
      <c r="H211" s="93">
        <v>3.1064565000000002</v>
      </c>
      <c r="I211" s="32"/>
      <c r="J211" s="32"/>
      <c r="K211" s="32"/>
      <c r="L211" s="32"/>
      <c r="M211" s="57"/>
      <c r="N211" s="32"/>
      <c r="O211" s="66">
        <v>0.86277731000000002</v>
      </c>
      <c r="P211" s="66">
        <v>0.56634245000000005</v>
      </c>
      <c r="Q211" s="66">
        <v>1.0739269</v>
      </c>
      <c r="AB211" s="9"/>
      <c r="AC211" s="9"/>
      <c r="AD211" s="9"/>
      <c r="AE211" s="9"/>
      <c r="AF211" s="9"/>
      <c r="AG211" s="9"/>
      <c r="AI211" s="27"/>
      <c r="AJ211" s="20"/>
      <c r="AK211" s="20"/>
      <c r="AL211" s="20"/>
      <c r="AM211" s="20"/>
      <c r="AN211" s="82"/>
      <c r="BB211" s="78"/>
      <c r="BE211" s="78"/>
      <c r="BH211" s="78"/>
      <c r="BK211" s="78"/>
      <c r="BN211" s="78"/>
      <c r="BQ211" s="78"/>
    </row>
    <row r="212" spans="1:100">
      <c r="A212" s="7">
        <v>26</v>
      </c>
      <c r="B212" s="7"/>
      <c r="C212" s="7" t="s">
        <v>1</v>
      </c>
      <c r="D212" s="32">
        <v>32.170253000000002</v>
      </c>
      <c r="E212" s="32">
        <v>7.1871891999999997</v>
      </c>
      <c r="F212" s="32">
        <v>11.266807999999999</v>
      </c>
      <c r="G212" s="32">
        <v>11.995422</v>
      </c>
      <c r="H212" s="93">
        <v>1.4864066999999999E-4</v>
      </c>
      <c r="I212" s="32">
        <v>2.0229989000000002</v>
      </c>
      <c r="J212" s="32"/>
      <c r="K212" s="66">
        <v>0.35022444000000003</v>
      </c>
      <c r="L212" s="66">
        <v>0.37287303999999999</v>
      </c>
      <c r="M212" s="66">
        <v>6.2884150999999999E-2</v>
      </c>
      <c r="N212" s="66">
        <v>0.22341103000000001</v>
      </c>
      <c r="O212" s="66"/>
      <c r="P212" s="66"/>
      <c r="Q212" s="66"/>
      <c r="R212" s="76"/>
      <c r="S212" s="83">
        <f>(F212-O211*H212)/D212</f>
        <v>0.35022042743035248</v>
      </c>
      <c r="T212" s="83">
        <f>(G212-P211*H212)/D212</f>
        <v>0.37287048437196879</v>
      </c>
      <c r="U212" s="83">
        <f>(I212-Q211*H212)/D212</f>
        <v>6.2879184406353678E-2</v>
      </c>
      <c r="V212" s="84"/>
      <c r="W212" s="83">
        <f t="shared" ref="W212:W216" si="124">LN(S212)</f>
        <v>-1.0491925300766964</v>
      </c>
      <c r="X212" s="83">
        <f t="shared" ref="X212:X216" si="125">LN(T212)</f>
        <v>-0.98652414652033671</v>
      </c>
      <c r="Y212" s="83">
        <f t="shared" ref="Y212:Y216" si="126">LN(U212)</f>
        <v>-2.7665401015821742</v>
      </c>
      <c r="Z212" s="83">
        <f>LN(N212)</f>
        <v>-1.4987420202444623</v>
      </c>
      <c r="AA212" s="77"/>
      <c r="AB212" s="20">
        <f t="array" ref="AB212:AC213">LINEST(W212:W216,Z212:Z216,TRUE,TRUE)</f>
        <v>2.0022058393778326</v>
      </c>
      <c r="AC212" s="60">
        <v>1.9515860343412419</v>
      </c>
      <c r="AD212" s="20">
        <f t="array" ref="AD212:AE213">LINEST(X212:X216,Z212:Z216,TRUE,TRUE)</f>
        <v>4.0131651029088165</v>
      </c>
      <c r="AE212" s="60">
        <v>5.0281673073559103</v>
      </c>
      <c r="AF212" s="20">
        <f t="array" ref="AF212:AG213">LINEST(Y212:Y216,Z212:Z216,TRUE,TRUE)</f>
        <v>6.0157138077117036</v>
      </c>
      <c r="AG212" s="20">
        <v>6.2494636710358913</v>
      </c>
      <c r="AI212" s="41">
        <f>EXP(AC212)*$AI$4^AB212</f>
        <v>0.33301068623154917</v>
      </c>
      <c r="AJ212" s="41">
        <f>AI212*SQRT(AC213^2+(LN($AI$4))^2*AB213^2+(AB212/$AI$4)^2*$AJ$4^2-2*LN($AI$4)*AVERAGE(Z212:Z216)*AB213^2)</f>
        <v>5.2728688544474852E-4</v>
      </c>
      <c r="AK212" s="59"/>
      <c r="AL212" s="41">
        <f>EXP(AE212)*$AI$4^AD212</f>
        <v>0.33705622431093502</v>
      </c>
      <c r="AM212" s="41">
        <f>AL212*SQRT(AE213^2+(LN($AI$4))^2*AD213^2+(AD212/$AI$4)^2*$AJ$4^2-2*LN($AI$4)*AVERAGE(Z212:Z216)*AD213^2)</f>
        <v>1.0591296290666753E-3</v>
      </c>
      <c r="AN212" s="83"/>
      <c r="AO212" s="41">
        <f>EXP(AG212)*$AI$4^AF212</f>
        <v>5.4047154188688253E-2</v>
      </c>
      <c r="AP212" s="41">
        <f>AO212*SQRT(AG213^2+(LN($AI$4))^2*AF213^2+(AF212/$AI$4)^2*$AJ$4^2-2*LN($AI$4)*AVERAGE(Z212:Z216)*AF213^2)</f>
        <v>2.5539052210308253E-4</v>
      </c>
      <c r="BB212" s="69"/>
      <c r="BC212" s="69"/>
      <c r="BE212" s="69"/>
      <c r="BF212" s="69"/>
      <c r="BH212" s="69"/>
      <c r="BI212" s="69"/>
      <c r="BK212" s="69"/>
      <c r="BL212" s="69"/>
      <c r="BN212" s="69"/>
      <c r="BO212" s="69"/>
      <c r="BQ212" s="69"/>
      <c r="BR212" s="69"/>
      <c r="BY212" s="69"/>
      <c r="BZ212" s="69"/>
      <c r="CD212" s="86"/>
      <c r="CM212" s="78"/>
      <c r="CN212" s="78"/>
    </row>
    <row r="213" spans="1:100">
      <c r="A213" s="7">
        <v>26</v>
      </c>
      <c r="B213" s="7"/>
      <c r="C213" s="7" t="s">
        <v>2</v>
      </c>
      <c r="D213" s="32">
        <v>30.847082</v>
      </c>
      <c r="E213" s="32">
        <v>6.8894419999999998</v>
      </c>
      <c r="F213" s="32">
        <v>10.796308</v>
      </c>
      <c r="G213" s="32">
        <v>11.487325</v>
      </c>
      <c r="H213" s="93">
        <v>1.5600683999999999E-4</v>
      </c>
      <c r="I213" s="32">
        <v>1.9361033000000001</v>
      </c>
      <c r="J213" s="32"/>
      <c r="K213" s="66">
        <v>0.34999341</v>
      </c>
      <c r="L213" s="66">
        <v>0.37239375000000002</v>
      </c>
      <c r="M213" s="66">
        <v>6.2764024000000002E-2</v>
      </c>
      <c r="N213" s="66">
        <v>0.22334138000000001</v>
      </c>
      <c r="O213" s="66"/>
      <c r="P213" s="66"/>
      <c r="Q213" s="66"/>
      <c r="R213" s="76"/>
      <c r="S213" s="83">
        <f>(F213-O211*H213)/D213</f>
        <v>0.34999010281874449</v>
      </c>
      <c r="T213" s="83">
        <f>(G213-P211*H213)/D213</f>
        <v>0.37239297534541571</v>
      </c>
      <c r="U213" s="83">
        <f>(I213-Q211*H213)/D213</f>
        <v>6.2759121269815407E-2</v>
      </c>
      <c r="V213" s="84"/>
      <c r="W213" s="83">
        <f t="shared" si="124"/>
        <v>-1.0498504025592283</v>
      </c>
      <c r="X213" s="83">
        <f t="shared" si="125"/>
        <v>-0.98780559695419512</v>
      </c>
      <c r="Y213" s="83">
        <f t="shared" si="126"/>
        <v>-2.7684513526523018</v>
      </c>
      <c r="Z213" s="83">
        <f t="shared" ref="Z213:Z216" si="127">LN(N213)</f>
        <v>-1.4990538260635482</v>
      </c>
      <c r="AA213" s="77"/>
      <c r="AB213" s="20">
        <v>1.063260515774065E-2</v>
      </c>
      <c r="AC213" s="60">
        <v>1.5945943710076172E-2</v>
      </c>
      <c r="AD213" s="20">
        <v>1.0734003141438825E-2</v>
      </c>
      <c r="AE213" s="60">
        <v>1.6098012419144075E-2</v>
      </c>
      <c r="AF213" s="20">
        <v>2.2392496863555461E-2</v>
      </c>
      <c r="AG213" s="20">
        <v>3.3582502991222458E-2</v>
      </c>
      <c r="AI213" s="27"/>
      <c r="AJ213" s="82"/>
      <c r="AK213" s="82"/>
      <c r="AL213" s="82"/>
      <c r="AM213" s="82"/>
      <c r="AN213" s="82"/>
      <c r="BB213" s="76"/>
      <c r="BC213" s="76"/>
      <c r="BE213" s="76"/>
      <c r="BF213" s="76"/>
      <c r="BH213" s="76"/>
      <c r="BI213" s="76"/>
      <c r="BK213" s="76"/>
      <c r="BL213" s="76"/>
      <c r="BN213" s="76"/>
      <c r="BO213" s="76"/>
      <c r="BQ213" s="76"/>
      <c r="BR213" s="76"/>
      <c r="BW213" s="85"/>
      <c r="BX213" s="85"/>
      <c r="BY213" s="83"/>
      <c r="BZ213" s="83"/>
      <c r="CA213" s="83"/>
      <c r="CB213" s="83"/>
      <c r="CC213" s="83"/>
    </row>
    <row r="214" spans="1:100">
      <c r="A214" s="7">
        <v>26</v>
      </c>
      <c r="B214" s="7"/>
      <c r="C214" s="7" t="s">
        <v>3</v>
      </c>
      <c r="D214" s="32">
        <v>29.149179</v>
      </c>
      <c r="E214" s="32">
        <v>6.5062895000000003</v>
      </c>
      <c r="F214" s="32">
        <v>10.18998</v>
      </c>
      <c r="G214" s="32">
        <v>10.829117</v>
      </c>
      <c r="H214" s="93">
        <v>1.4289604E-4</v>
      </c>
      <c r="I214" s="32">
        <v>1.8230379000000001</v>
      </c>
      <c r="J214" s="32"/>
      <c r="K214" s="66">
        <v>0.34957962999999997</v>
      </c>
      <c r="L214" s="66">
        <v>0.37150534000000002</v>
      </c>
      <c r="M214" s="66">
        <v>6.2541333000000005E-2</v>
      </c>
      <c r="N214" s="66">
        <v>0.22320641999999999</v>
      </c>
      <c r="O214" s="66"/>
      <c r="P214" s="66"/>
      <c r="Q214" s="66"/>
      <c r="R214" s="76"/>
      <c r="S214" s="83">
        <f>(F214-O211*H214)/D214</f>
        <v>0.34957611370594688</v>
      </c>
      <c r="T214" s="83">
        <f>(G214-P211*H214)/D214</f>
        <v>0.3715039820471997</v>
      </c>
      <c r="U214" s="83">
        <f>(I214-Q211*H214)/D214</f>
        <v>6.2536390479427939E-2</v>
      </c>
      <c r="V214" s="84"/>
      <c r="W214" s="83">
        <f t="shared" si="124"/>
        <v>-1.0510339621747313</v>
      </c>
      <c r="X214" s="83">
        <f t="shared" si="125"/>
        <v>-0.99019569604677704</v>
      </c>
      <c r="Y214" s="83">
        <f t="shared" si="126"/>
        <v>-2.7720066440093416</v>
      </c>
      <c r="Z214" s="83">
        <f t="shared" si="127"/>
        <v>-1.4996582854477809</v>
      </c>
      <c r="AA214" s="28"/>
      <c r="AB214" s="47">
        <f t="shared" ref="AB214:AG214" si="128">ABS(AB213/AB212)</f>
        <v>5.3104455838789465E-3</v>
      </c>
      <c r="AC214" s="47">
        <f t="shared" si="128"/>
        <v>8.1707613343619395E-3</v>
      </c>
      <c r="AD214" s="47">
        <f t="shared" si="128"/>
        <v>2.674697618011933E-3</v>
      </c>
      <c r="AE214" s="47">
        <f t="shared" si="128"/>
        <v>3.2015665818425809E-3</v>
      </c>
      <c r="AF214" s="47">
        <f t="shared" si="128"/>
        <v>3.7223341367818934E-3</v>
      </c>
      <c r="AG214" s="47">
        <f t="shared" si="128"/>
        <v>5.3736616066536683E-3</v>
      </c>
      <c r="AI214" s="27"/>
      <c r="AJ214" s="82"/>
      <c r="AK214" s="82"/>
      <c r="AL214" s="82"/>
      <c r="AM214" s="82"/>
      <c r="AN214" s="82"/>
      <c r="BB214" s="76"/>
      <c r="BC214" s="76"/>
      <c r="BE214" s="76"/>
      <c r="BF214" s="76"/>
      <c r="BH214" s="76"/>
      <c r="BI214" s="76"/>
      <c r="BK214" s="76"/>
      <c r="BL214" s="76"/>
      <c r="BN214" s="76"/>
      <c r="BO214" s="76"/>
      <c r="BQ214" s="76"/>
      <c r="BR214" s="76"/>
      <c r="BW214" s="85"/>
      <c r="BX214" s="85"/>
      <c r="BY214" s="83"/>
      <c r="BZ214" s="83"/>
      <c r="CA214" s="83"/>
      <c r="CB214" s="83"/>
      <c r="CC214" s="83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</row>
    <row r="215" spans="1:100">
      <c r="A215" s="7">
        <v>26</v>
      </c>
      <c r="B215" s="7"/>
      <c r="C215" s="7" t="s">
        <v>4</v>
      </c>
      <c r="D215" s="32">
        <v>27.489803999999999</v>
      </c>
      <c r="E215" s="32">
        <v>6.1321751000000004</v>
      </c>
      <c r="F215" s="32">
        <v>9.5982894000000005</v>
      </c>
      <c r="G215" s="32">
        <v>10.187683</v>
      </c>
      <c r="H215" s="93">
        <v>1.4246235999999999E-4</v>
      </c>
      <c r="I215" s="32">
        <v>1.7129289999999999</v>
      </c>
      <c r="J215" s="32"/>
      <c r="K215" s="66">
        <v>0.34915626</v>
      </c>
      <c r="L215" s="66">
        <v>0.37059466000000002</v>
      </c>
      <c r="M215" s="66">
        <v>6.2310454000000001E-2</v>
      </c>
      <c r="N215" s="66">
        <v>0.22307030999999999</v>
      </c>
      <c r="O215" s="66"/>
      <c r="P215" s="66"/>
      <c r="Q215" s="66"/>
      <c r="R215" s="76"/>
      <c r="S215" s="83">
        <f>(F215-O211*H215)/D215</f>
        <v>0.34915368937182178</v>
      </c>
      <c r="T215" s="83">
        <f>(G215-P211*H215)/D215</f>
        <v>0.37059566948960437</v>
      </c>
      <c r="U215" s="83">
        <f>(I215-Q211*H215)/D215</f>
        <v>6.2305864597628942E-2</v>
      </c>
      <c r="V215" s="84"/>
      <c r="W215" s="83">
        <f t="shared" si="124"/>
        <v>-1.0522430830215272</v>
      </c>
      <c r="X215" s="83">
        <f t="shared" si="125"/>
        <v>-0.99264365033243496</v>
      </c>
      <c r="Y215" s="83">
        <f t="shared" si="126"/>
        <v>-2.7756997228257294</v>
      </c>
      <c r="Z215" s="83">
        <f t="shared" si="127"/>
        <v>-1.5002682657361113</v>
      </c>
      <c r="AA215" s="60"/>
      <c r="AB215" s="88"/>
      <c r="AD215" s="88"/>
      <c r="AF215" s="88"/>
      <c r="AI215" s="27"/>
      <c r="AJ215" s="82"/>
      <c r="AK215" s="82"/>
      <c r="AL215" s="82"/>
      <c r="AM215" s="82"/>
      <c r="AN215" s="82"/>
      <c r="BB215" s="76"/>
      <c r="BC215" s="76"/>
      <c r="BE215" s="76"/>
      <c r="BF215" s="76"/>
      <c r="BH215" s="76"/>
      <c r="BI215" s="76"/>
      <c r="BK215" s="76"/>
      <c r="BL215" s="76"/>
      <c r="BN215" s="76"/>
      <c r="BO215" s="76"/>
      <c r="BQ215" s="76"/>
      <c r="BR215" s="76"/>
      <c r="BW215" s="85"/>
      <c r="BX215" s="85"/>
      <c r="BY215" s="83"/>
      <c r="BZ215" s="83"/>
      <c r="CA215" s="83"/>
      <c r="CB215" s="83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</row>
    <row r="216" spans="1:100">
      <c r="A216" s="7">
        <v>26</v>
      </c>
      <c r="B216" s="7"/>
      <c r="C216" s="7" t="s">
        <v>5</v>
      </c>
      <c r="D216" s="32">
        <v>24.999669000000001</v>
      </c>
      <c r="E216" s="32">
        <v>5.5732698999999997</v>
      </c>
      <c r="F216" s="32">
        <v>8.7178655999999997</v>
      </c>
      <c r="G216" s="32">
        <v>9.2417900999999993</v>
      </c>
      <c r="H216" s="93">
        <v>1.2839317E-4</v>
      </c>
      <c r="I216" s="32">
        <v>1.551939</v>
      </c>
      <c r="J216" s="32"/>
      <c r="K216" s="66">
        <v>0.34871765999999998</v>
      </c>
      <c r="L216" s="66">
        <v>0.36967322000000002</v>
      </c>
      <c r="M216" s="66">
        <v>6.2077629000000002E-2</v>
      </c>
      <c r="N216" s="66">
        <v>0.22293328000000001</v>
      </c>
      <c r="O216" s="66"/>
      <c r="P216" s="66"/>
      <c r="Q216" s="66"/>
      <c r="R216" s="76"/>
      <c r="S216" s="83">
        <f>(F216-O211*H216)/D216</f>
        <v>0.34871480999553089</v>
      </c>
      <c r="T216" s="83">
        <f>(G216-P211*H216)/D216</f>
        <v>0.36967358989823174</v>
      </c>
      <c r="U216" s="83">
        <f>(I216-Q211*H216)/D216</f>
        <v>6.2072866449590224E-2</v>
      </c>
      <c r="V216" s="84"/>
      <c r="W216" s="83">
        <f t="shared" si="124"/>
        <v>-1.0535008541762569</v>
      </c>
      <c r="X216" s="83">
        <f t="shared" si="125"/>
        <v>-0.99513485216623954</v>
      </c>
      <c r="Y216" s="83">
        <f t="shared" si="126"/>
        <v>-2.7794463187047209</v>
      </c>
      <c r="Z216" s="83">
        <f t="shared" si="127"/>
        <v>-1.5008827451142333</v>
      </c>
      <c r="AB216" s="28"/>
      <c r="AD216" s="28"/>
      <c r="AF216" s="28"/>
      <c r="AJ216" s="82"/>
      <c r="AK216" s="82"/>
      <c r="AL216" s="82"/>
      <c r="AM216" s="82"/>
      <c r="AN216" s="82"/>
      <c r="BB216" s="76"/>
      <c r="BC216" s="76"/>
      <c r="BE216" s="76"/>
      <c r="BF216" s="76"/>
      <c r="BH216" s="76"/>
      <c r="BI216" s="76"/>
      <c r="BK216" s="76"/>
      <c r="BL216" s="76"/>
      <c r="BN216" s="76"/>
      <c r="BO216" s="76"/>
      <c r="BQ216" s="76"/>
      <c r="BR216" s="76"/>
      <c r="BW216" s="85"/>
      <c r="BX216" s="85"/>
      <c r="BY216" s="83"/>
      <c r="BZ216" s="83"/>
      <c r="CA216" s="83"/>
      <c r="CB216" s="83"/>
      <c r="CC216" s="83"/>
    </row>
    <row r="217" spans="1:100">
      <c r="C217" s="7"/>
      <c r="D217" s="89"/>
      <c r="E217" s="89"/>
      <c r="F217" s="33"/>
      <c r="G217" s="33"/>
      <c r="H217" s="99"/>
      <c r="I217" s="33"/>
      <c r="J217" s="5"/>
      <c r="K217" s="84"/>
      <c r="L217" s="84"/>
      <c r="M217" s="84"/>
      <c r="N217" s="84"/>
      <c r="O217" s="83"/>
      <c r="P217" s="83"/>
      <c r="Q217" s="83"/>
      <c r="R217" s="84"/>
      <c r="S217" s="84"/>
      <c r="T217" s="84"/>
      <c r="U217" s="84"/>
      <c r="V217" s="84"/>
      <c r="W217" s="84"/>
      <c r="X217" s="84"/>
      <c r="Y217" s="84"/>
      <c r="Z217" s="90"/>
      <c r="AA217" s="28"/>
      <c r="AB217" s="91"/>
      <c r="AC217" s="91"/>
      <c r="AD217" s="91"/>
      <c r="AE217" s="92"/>
      <c r="AF217" s="92"/>
      <c r="AG217" s="92"/>
      <c r="AJ217" s="76"/>
      <c r="AK217" s="76"/>
      <c r="AL217" s="76"/>
      <c r="AM217" s="76"/>
      <c r="AN217" s="76"/>
      <c r="BB217" s="76"/>
      <c r="BC217" s="76"/>
      <c r="BE217" s="76"/>
      <c r="BF217" s="76"/>
      <c r="BH217" s="76"/>
      <c r="BI217" s="76"/>
      <c r="BK217" s="76"/>
      <c r="BL217" s="76"/>
      <c r="BN217" s="76"/>
      <c r="BO217" s="76"/>
      <c r="BQ217" s="76"/>
      <c r="BR217" s="76"/>
      <c r="BW217" s="85"/>
      <c r="BX217" s="85"/>
      <c r="BY217" s="83"/>
      <c r="BZ217" s="83"/>
      <c r="CA217" s="83"/>
      <c r="CB217" s="83"/>
      <c r="CC217" s="83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</row>
    <row r="218" spans="1:100">
      <c r="A218" s="98">
        <v>27</v>
      </c>
      <c r="B218" s="31">
        <v>43641</v>
      </c>
      <c r="C218" s="7" t="s">
        <v>0</v>
      </c>
      <c r="D218" s="32">
        <v>1.7648248E-4</v>
      </c>
      <c r="E218" s="32">
        <v>3.7416012000000002E-5</v>
      </c>
      <c r="F218" s="32">
        <v>5.9841427E-5</v>
      </c>
      <c r="G218" s="32">
        <v>5.3942084999999999E-5</v>
      </c>
      <c r="H218" s="93">
        <v>2.9191173999999998E-7</v>
      </c>
      <c r="I218" s="32">
        <v>4.8984143999999998E-5</v>
      </c>
      <c r="J218" s="32"/>
      <c r="K218" s="32"/>
      <c r="L218" s="32"/>
      <c r="M218" s="32"/>
      <c r="N218" s="32"/>
      <c r="O218" s="66"/>
      <c r="P218" s="66"/>
      <c r="Q218" s="66"/>
      <c r="AG218" s="78"/>
      <c r="BZ218" s="80"/>
      <c r="CA218" s="78"/>
      <c r="CB218" s="78"/>
      <c r="CC218" s="78"/>
      <c r="CE218" s="81"/>
      <c r="CF218" s="74"/>
      <c r="CG218" s="74"/>
      <c r="CH218" s="74"/>
      <c r="CI218" s="74"/>
      <c r="CJ218" s="74"/>
      <c r="CK218" s="74"/>
      <c r="CL218" s="74"/>
      <c r="CM218" s="74"/>
      <c r="CN218" s="74"/>
    </row>
    <row r="219" spans="1:100">
      <c r="A219" s="7">
        <v>27</v>
      </c>
      <c r="B219" s="7"/>
      <c r="C219" s="98" t="s">
        <v>6</v>
      </c>
      <c r="D219" s="32"/>
      <c r="E219" s="32"/>
      <c r="F219" s="32"/>
      <c r="G219" s="32"/>
      <c r="H219" s="93">
        <v>3.1064565000000002</v>
      </c>
      <c r="I219" s="32"/>
      <c r="J219" s="32"/>
      <c r="K219" s="32"/>
      <c r="L219" s="32"/>
      <c r="M219" s="57"/>
      <c r="N219" s="32"/>
      <c r="O219" s="66">
        <v>0.86277731000000002</v>
      </c>
      <c r="P219" s="66">
        <v>0.56634245000000005</v>
      </c>
      <c r="Q219" s="66">
        <v>1.0739269</v>
      </c>
      <c r="AB219" s="9"/>
      <c r="AC219" s="9"/>
      <c r="AD219" s="9"/>
      <c r="AE219" s="9"/>
      <c r="AF219" s="9"/>
      <c r="AG219" s="9"/>
      <c r="AI219" s="27"/>
      <c r="AJ219" s="20"/>
      <c r="AK219" s="20"/>
      <c r="AL219" s="20"/>
      <c r="AM219" s="20"/>
      <c r="AN219" s="82"/>
      <c r="BB219" s="78"/>
      <c r="BE219" s="78"/>
      <c r="BH219" s="78"/>
      <c r="BK219" s="78"/>
      <c r="BN219" s="78"/>
      <c r="BQ219" s="78"/>
    </row>
    <row r="220" spans="1:100">
      <c r="A220" s="7">
        <v>27</v>
      </c>
      <c r="B220" s="7"/>
      <c r="C220" s="7" t="s">
        <v>1</v>
      </c>
      <c r="D220" s="32">
        <v>32.097324</v>
      </c>
      <c r="E220" s="32">
        <v>7.1717105999999999</v>
      </c>
      <c r="F220" s="32">
        <v>11.243683000000001</v>
      </c>
      <c r="G220" s="32">
        <v>11.973416</v>
      </c>
      <c r="H220" s="93">
        <v>1.5610290000000001E-4</v>
      </c>
      <c r="I220" s="32">
        <v>2.0197816</v>
      </c>
      <c r="J220" s="32"/>
      <c r="K220" s="66">
        <v>0.35029959999999999</v>
      </c>
      <c r="L220" s="66">
        <v>0.37303451999999998</v>
      </c>
      <c r="M220" s="66">
        <v>6.2926737999999996E-2</v>
      </c>
      <c r="N220" s="66">
        <v>0.22343637</v>
      </c>
      <c r="O220" s="66"/>
      <c r="P220" s="66"/>
      <c r="Q220" s="66"/>
      <c r="R220" s="76"/>
      <c r="S220" s="83">
        <f>(F220-O219*H220)/D220</f>
        <v>0.35029550494489375</v>
      </c>
      <c r="T220" s="83">
        <f>(G220-P219*H220)/D220</f>
        <v>0.37303195719061072</v>
      </c>
      <c r="U220" s="83">
        <f>(I220-Q219*H220)/D220</f>
        <v>6.2921568068930678E-2</v>
      </c>
      <c r="V220" s="84"/>
      <c r="W220" s="83">
        <f t="shared" ref="W220:W224" si="129">LN(S220)</f>
        <v>-1.0489781808767455</v>
      </c>
      <c r="X220" s="83">
        <f t="shared" ref="X220:X224" si="130">LN(T220)</f>
        <v>-0.98609118689407227</v>
      </c>
      <c r="Y220" s="83">
        <f t="shared" ref="Y220:Y224" si="131">LN(U220)</f>
        <v>-2.7658662794730584</v>
      </c>
      <c r="Z220" s="83">
        <f>LN(N220)</f>
        <v>-1.498628603449256</v>
      </c>
      <c r="AA220" s="77"/>
      <c r="AB220" s="20">
        <f t="array" ref="AB220:AC221">LINEST(W220:W224,Z220:Z224,TRUE,TRUE)</f>
        <v>2.0054236157255789</v>
      </c>
      <c r="AC220" s="60">
        <v>1.9563961347450953</v>
      </c>
      <c r="AD220" s="20">
        <f t="array" ref="AD220:AE221">LINEST(X220:X224,Z220:Z224,TRUE,TRUE)</f>
        <v>4.0158936104596012</v>
      </c>
      <c r="AE220" s="60">
        <v>5.0322324799741924</v>
      </c>
      <c r="AF220" s="20">
        <f t="array" ref="AF220:AG221">LINEST(Y220:Y224,Z220:Z224,TRUE,TRUE)</f>
        <v>6.020484083074547</v>
      </c>
      <c r="AG220" s="20">
        <v>6.2565847945978117</v>
      </c>
      <c r="AI220" s="41">
        <f>EXP(AC220)*$AI$4^AB220</f>
        <v>0.33297955870765744</v>
      </c>
      <c r="AJ220" s="41">
        <f>AI220*SQRT(AC221^2+(LN($AI$4))^2*AB221^2+(AB220/$AI$4)^2*$AJ$4^2-2*LN($AI$4)*AVERAGE(Z220:Z224)*AB221^2)</f>
        <v>5.236679536180347E-4</v>
      </c>
      <c r="AK220" s="59"/>
      <c r="AL220" s="41">
        <f>EXP(AE220)*$AI$4^AD220</f>
        <v>0.33702494451841658</v>
      </c>
      <c r="AM220" s="41">
        <f>AL220*SQRT(AE221^2+(LN($AI$4))^2*AD221^2+(AD220/$AI$4)^2*$AJ$4^2-2*LN($AI$4)*AVERAGE(Z220:Z224)*AD221^2)</f>
        <v>1.0594473416346718E-3</v>
      </c>
      <c r="AN220" s="83"/>
      <c r="AO220" s="41">
        <f>EXP(AG220)*$AI$4^AF220</f>
        <v>5.4039138964122602E-2</v>
      </c>
      <c r="AP220" s="41">
        <f>AO220*SQRT(AG221^2+(LN($AI$4))^2*AF221^2+(AF220/$AI$4)^2*$AJ$4^2-2*LN($AI$4)*AVERAGE(Z220:Z224)*AF221^2)</f>
        <v>2.5523604905068397E-4</v>
      </c>
      <c r="BB220" s="69"/>
      <c r="BC220" s="69"/>
      <c r="BE220" s="69"/>
      <c r="BF220" s="69"/>
      <c r="BH220" s="69"/>
      <c r="BI220" s="69"/>
      <c r="BK220" s="69"/>
      <c r="BL220" s="69"/>
      <c r="BN220" s="69"/>
      <c r="BO220" s="69"/>
      <c r="BQ220" s="69"/>
      <c r="BR220" s="69"/>
      <c r="BY220" s="69"/>
      <c r="BZ220" s="69"/>
      <c r="CD220" s="86"/>
      <c r="CM220" s="78"/>
      <c r="CN220" s="78"/>
    </row>
    <row r="221" spans="1:100">
      <c r="A221" s="7">
        <v>27</v>
      </c>
      <c r="B221" s="7"/>
      <c r="C221" s="7" t="s">
        <v>2</v>
      </c>
      <c r="D221" s="32">
        <v>31.185597999999999</v>
      </c>
      <c r="E221" s="32">
        <v>6.9651316000000003</v>
      </c>
      <c r="F221" s="32">
        <v>10.915105000000001</v>
      </c>
      <c r="G221" s="32">
        <v>11.614032999999999</v>
      </c>
      <c r="H221" s="93">
        <v>1.5136372999999999E-4</v>
      </c>
      <c r="I221" s="32">
        <v>1.9575296</v>
      </c>
      <c r="J221" s="32"/>
      <c r="K221" s="66">
        <v>0.35000418999999999</v>
      </c>
      <c r="L221" s="66">
        <v>0.37241552</v>
      </c>
      <c r="M221" s="66">
        <v>6.2770116000000001E-2</v>
      </c>
      <c r="N221" s="66">
        <v>0.22334432000000001</v>
      </c>
      <c r="O221" s="66"/>
      <c r="P221" s="66"/>
      <c r="Q221" s="66"/>
      <c r="R221" s="76"/>
      <c r="S221" s="83">
        <f>(F221-O219*H221)/D221</f>
        <v>0.35000048441617831</v>
      </c>
      <c r="T221" s="83">
        <f>(G221-P219*H221)/D221</f>
        <v>0.37241380704946914</v>
      </c>
      <c r="U221" s="83">
        <f>(I221-Q219*H221)/D221</f>
        <v>6.2765095811812513E-2</v>
      </c>
      <c r="V221" s="84"/>
      <c r="W221" s="83">
        <f t="shared" si="129"/>
        <v>-1.0498207404534117</v>
      </c>
      <c r="X221" s="83">
        <f t="shared" si="130"/>
        <v>-0.98774965840865214</v>
      </c>
      <c r="Y221" s="83">
        <f t="shared" si="131"/>
        <v>-2.7683561591965606</v>
      </c>
      <c r="Z221" s="83">
        <f t="shared" ref="Z221:Z224" si="132">LN(N221)</f>
        <v>-1.4990406624453707</v>
      </c>
      <c r="AA221" s="77"/>
      <c r="AB221" s="20">
        <v>6.4418819160132028E-3</v>
      </c>
      <c r="AC221" s="60">
        <v>9.6603818542526903E-3</v>
      </c>
      <c r="AD221" s="20">
        <v>1.0238479518704345E-2</v>
      </c>
      <c r="AE221" s="60">
        <v>1.5353839615061111E-2</v>
      </c>
      <c r="AF221" s="20">
        <v>2.00889244511064E-2</v>
      </c>
      <c r="AG221" s="20">
        <v>3.0125774388461129E-2</v>
      </c>
      <c r="AI221" s="27"/>
      <c r="AJ221" s="82"/>
      <c r="AK221" s="82"/>
      <c r="AL221" s="82"/>
      <c r="AM221" s="82"/>
      <c r="AN221" s="82"/>
      <c r="BB221" s="76"/>
      <c r="BC221" s="76"/>
      <c r="BE221" s="76"/>
      <c r="BF221" s="76"/>
      <c r="BH221" s="76"/>
      <c r="BI221" s="76"/>
      <c r="BK221" s="76"/>
      <c r="BL221" s="76"/>
      <c r="BN221" s="76"/>
      <c r="BO221" s="76"/>
      <c r="BQ221" s="76"/>
      <c r="BR221" s="76"/>
      <c r="BW221" s="85"/>
      <c r="BX221" s="85"/>
      <c r="BY221" s="83"/>
      <c r="BZ221" s="83"/>
      <c r="CA221" s="83"/>
      <c r="CB221" s="83"/>
      <c r="CC221" s="83"/>
    </row>
    <row r="222" spans="1:100">
      <c r="A222" s="7">
        <v>27</v>
      </c>
      <c r="B222" s="7"/>
      <c r="C222" s="7" t="s">
        <v>3</v>
      </c>
      <c r="D222" s="32">
        <v>29.59468</v>
      </c>
      <c r="E222" s="32">
        <v>6.6060810999999999</v>
      </c>
      <c r="F222" s="32">
        <v>10.346515999999999</v>
      </c>
      <c r="G222" s="32">
        <v>10.996323</v>
      </c>
      <c r="H222" s="93">
        <v>1.5115712E-4</v>
      </c>
      <c r="I222" s="32">
        <v>1.8513040999999999</v>
      </c>
      <c r="J222" s="32"/>
      <c r="K222" s="66">
        <v>0.34960725999999998</v>
      </c>
      <c r="L222" s="66">
        <v>0.37156408000000002</v>
      </c>
      <c r="M222" s="66">
        <v>6.2555284000000003E-2</v>
      </c>
      <c r="N222" s="66">
        <v>0.22321854999999999</v>
      </c>
      <c r="O222" s="66"/>
      <c r="P222" s="66"/>
      <c r="Q222" s="66"/>
      <c r="R222" s="76"/>
      <c r="S222" s="83">
        <f>(F222-O219*H222)/D222</f>
        <v>0.34960288758204577</v>
      </c>
      <c r="T222" s="83">
        <f>(G222-P219*H222)/D222</f>
        <v>0.37156128714033487</v>
      </c>
      <c r="U222" s="83">
        <f>(I222-Q219*H222)/D222</f>
        <v>6.2549815314870957E-2</v>
      </c>
      <c r="V222" s="84"/>
      <c r="W222" s="83">
        <f t="shared" si="129"/>
        <v>-1.0509573755608237</v>
      </c>
      <c r="X222" s="83">
        <f t="shared" si="130"/>
        <v>-0.99004145631676932</v>
      </c>
      <c r="Y222" s="83">
        <f t="shared" si="131"/>
        <v>-2.7717919946735607</v>
      </c>
      <c r="Z222" s="83">
        <f t="shared" si="132"/>
        <v>-1.499603942609373</v>
      </c>
      <c r="AA222" s="28"/>
      <c r="AB222" s="47">
        <f t="shared" ref="AB222:AG222" si="133">ABS(AB221/AB220)</f>
        <v>3.2122300074154042E-3</v>
      </c>
      <c r="AC222" s="47">
        <f t="shared" si="133"/>
        <v>4.9378455020876282E-3</v>
      </c>
      <c r="AD222" s="47">
        <f t="shared" si="133"/>
        <v>2.5494897305141997E-3</v>
      </c>
      <c r="AE222" s="47">
        <f t="shared" si="133"/>
        <v>3.051099025365349E-3</v>
      </c>
      <c r="AF222" s="47">
        <f t="shared" si="133"/>
        <v>3.3367623224156697E-3</v>
      </c>
      <c r="AG222" s="47">
        <f t="shared" si="133"/>
        <v>4.815050922745096E-3</v>
      </c>
      <c r="AI222" s="27"/>
      <c r="AJ222" s="82"/>
      <c r="AK222" s="82"/>
      <c r="AL222" s="82"/>
      <c r="AM222" s="82"/>
      <c r="AN222" s="82"/>
      <c r="BB222" s="76"/>
      <c r="BC222" s="76"/>
      <c r="BE222" s="76"/>
      <c r="BF222" s="76"/>
      <c r="BH222" s="76"/>
      <c r="BI222" s="76"/>
      <c r="BK222" s="76"/>
      <c r="BL222" s="76"/>
      <c r="BN222" s="76"/>
      <c r="BO222" s="76"/>
      <c r="BQ222" s="76"/>
      <c r="BR222" s="76"/>
      <c r="BW222" s="85"/>
      <c r="BX222" s="85"/>
      <c r="BY222" s="83"/>
      <c r="BZ222" s="83"/>
      <c r="CA222" s="83"/>
      <c r="CB222" s="83"/>
      <c r="CC222" s="83"/>
      <c r="CD222" s="76"/>
      <c r="CE222" s="76"/>
      <c r="CF222" s="76"/>
      <c r="CG222" s="76"/>
      <c r="CH222" s="76"/>
      <c r="CI222" s="76"/>
      <c r="CJ222" s="76"/>
      <c r="CK222" s="76"/>
      <c r="CL222" s="76"/>
      <c r="CM222" s="76"/>
      <c r="CN222" s="76"/>
      <c r="CO222" s="76"/>
      <c r="CP222" s="76"/>
      <c r="CQ222" s="76"/>
      <c r="CR222" s="76"/>
      <c r="CS222" s="76"/>
      <c r="CT222" s="76"/>
      <c r="CU222" s="76"/>
      <c r="CV222" s="76"/>
    </row>
    <row r="223" spans="1:100">
      <c r="A223" s="7">
        <v>27</v>
      </c>
      <c r="B223" s="7"/>
      <c r="C223" s="7" t="s">
        <v>4</v>
      </c>
      <c r="D223" s="32">
        <v>27.332718</v>
      </c>
      <c r="E223" s="32">
        <v>6.0981129000000003</v>
      </c>
      <c r="F223" s="32">
        <v>9.5461872999999997</v>
      </c>
      <c r="G223" s="32">
        <v>10.135532</v>
      </c>
      <c r="H223" s="93">
        <v>1.4700720000000001E-4</v>
      </c>
      <c r="I223" s="32">
        <v>1.7046505000000001</v>
      </c>
      <c r="J223" s="32"/>
      <c r="K223" s="66">
        <v>0.34925684000000001</v>
      </c>
      <c r="L223" s="66">
        <v>0.37081651999999998</v>
      </c>
      <c r="M223" s="66">
        <v>6.2365652000000001E-2</v>
      </c>
      <c r="N223" s="66">
        <v>0.22310605999999999</v>
      </c>
      <c r="O223" s="66"/>
      <c r="P223" s="66"/>
      <c r="Q223" s="66"/>
      <c r="R223" s="76"/>
      <c r="S223" s="83">
        <f>(F223-O219*H223)/D223</f>
        <v>0.34925397706599959</v>
      </c>
      <c r="T223" s="83">
        <f>(G223-P219*H223)/D223</f>
        <v>0.37081744828970847</v>
      </c>
      <c r="U223" s="83">
        <f>(I223-Q219*H223)/D223</f>
        <v>6.236089016150631E-2</v>
      </c>
      <c r="V223" s="84"/>
      <c r="W223" s="83">
        <f t="shared" si="129"/>
        <v>-1.0519558934625162</v>
      </c>
      <c r="X223" s="83">
        <f t="shared" si="130"/>
        <v>-0.99204539060003849</v>
      </c>
      <c r="Y223" s="83">
        <f t="shared" si="131"/>
        <v>-2.7748169603353285</v>
      </c>
      <c r="Z223" s="83">
        <f t="shared" si="132"/>
        <v>-1.5001080152052437</v>
      </c>
      <c r="AA223" s="60"/>
      <c r="AB223" s="88"/>
      <c r="AD223" s="88"/>
      <c r="AF223" s="88"/>
      <c r="AI223" s="27"/>
      <c r="AJ223" s="82"/>
      <c r="AK223" s="82"/>
      <c r="AL223" s="82"/>
      <c r="AM223" s="82"/>
      <c r="AN223" s="82"/>
      <c r="BB223" s="76"/>
      <c r="BC223" s="76"/>
      <c r="BE223" s="76"/>
      <c r="BF223" s="76"/>
      <c r="BH223" s="76"/>
      <c r="BI223" s="76"/>
      <c r="BK223" s="76"/>
      <c r="BL223" s="76"/>
      <c r="BN223" s="76"/>
      <c r="BO223" s="76"/>
      <c r="BQ223" s="76"/>
      <c r="BR223" s="76"/>
      <c r="BW223" s="85"/>
      <c r="BX223" s="85"/>
      <c r="BY223" s="83"/>
      <c r="BZ223" s="83"/>
      <c r="CA223" s="83"/>
      <c r="CB223" s="83"/>
      <c r="CD223" s="76"/>
      <c r="CE223" s="76"/>
      <c r="CF223" s="76"/>
      <c r="CG223" s="76"/>
      <c r="CH223" s="76"/>
      <c r="CI223" s="76"/>
      <c r="CJ223" s="76"/>
      <c r="CK223" s="76"/>
      <c r="CL223" s="76"/>
      <c r="CM223" s="76"/>
      <c r="CN223" s="76"/>
      <c r="CO223" s="76"/>
      <c r="CP223" s="76"/>
      <c r="CQ223" s="76"/>
      <c r="CR223" s="76"/>
      <c r="CS223" s="76"/>
      <c r="CT223" s="76"/>
      <c r="CU223" s="76"/>
      <c r="CV223" s="76"/>
    </row>
    <row r="224" spans="1:100">
      <c r="A224" s="7">
        <v>27</v>
      </c>
      <c r="B224" s="7"/>
      <c r="C224" s="7" t="s">
        <v>5</v>
      </c>
      <c r="D224" s="32">
        <v>25.940998</v>
      </c>
      <c r="E224" s="32">
        <v>5.7840499999999997</v>
      </c>
      <c r="F224" s="32">
        <v>9.0490049999999993</v>
      </c>
      <c r="G224" s="32">
        <v>9.5958731000000004</v>
      </c>
      <c r="H224" s="93">
        <v>1.3616301E-4</v>
      </c>
      <c r="I224" s="32">
        <v>1.6119625</v>
      </c>
      <c r="J224" s="32"/>
      <c r="K224" s="66">
        <v>0.34882837999999999</v>
      </c>
      <c r="L224" s="66">
        <v>0.36990739</v>
      </c>
      <c r="M224" s="66">
        <v>6.2138498E-2</v>
      </c>
      <c r="N224" s="66">
        <v>0.22296885</v>
      </c>
      <c r="O224" s="66"/>
      <c r="P224" s="66"/>
      <c r="Q224" s="66"/>
      <c r="R224" s="76"/>
      <c r="S224" s="83">
        <f>(F224-O219*H224)/D224</f>
        <v>0.3488257283565</v>
      </c>
      <c r="T224" s="83">
        <f>(G224-P219*H224)/D224</f>
        <v>0.3699085125833369</v>
      </c>
      <c r="U224" s="83">
        <f>(I224-Q219*H224)/D224</f>
        <v>6.213393451095351E-2</v>
      </c>
      <c r="V224" s="84"/>
      <c r="W224" s="83">
        <f t="shared" si="129"/>
        <v>-1.0531828271776655</v>
      </c>
      <c r="X224" s="83">
        <f t="shared" si="130"/>
        <v>-0.99449956720675248</v>
      </c>
      <c r="Y224" s="83">
        <f t="shared" si="131"/>
        <v>-2.7784629898400892</v>
      </c>
      <c r="Z224" s="83">
        <f t="shared" si="132"/>
        <v>-1.5007232033776847</v>
      </c>
      <c r="AB224" s="28"/>
      <c r="AD224" s="28"/>
      <c r="AF224" s="28"/>
      <c r="AJ224" s="82"/>
      <c r="AK224" s="82"/>
      <c r="AL224" s="82"/>
      <c r="AM224" s="82"/>
      <c r="AN224" s="82"/>
      <c r="BB224" s="76"/>
      <c r="BC224" s="76"/>
      <c r="BE224" s="76"/>
      <c r="BF224" s="76"/>
      <c r="BH224" s="76"/>
      <c r="BI224" s="76"/>
      <c r="BK224" s="76"/>
      <c r="BL224" s="76"/>
      <c r="BN224" s="76"/>
      <c r="BO224" s="76"/>
      <c r="BQ224" s="76"/>
      <c r="BR224" s="76"/>
      <c r="BW224" s="85"/>
      <c r="BX224" s="85"/>
      <c r="BY224" s="83"/>
      <c r="BZ224" s="83"/>
      <c r="CA224" s="83"/>
      <c r="CB224" s="83"/>
      <c r="CC224" s="83"/>
    </row>
    <row r="225" spans="1:100">
      <c r="C225" s="7"/>
      <c r="D225" s="89"/>
      <c r="E225" s="89"/>
      <c r="F225" s="33"/>
      <c r="G225" s="33"/>
      <c r="H225" s="99"/>
      <c r="I225" s="33"/>
      <c r="J225" s="5"/>
      <c r="K225" s="84"/>
      <c r="L225" s="84"/>
      <c r="M225" s="84"/>
      <c r="N225" s="84"/>
      <c r="O225" s="83"/>
      <c r="P225" s="83"/>
      <c r="Q225" s="83"/>
      <c r="R225" s="84"/>
      <c r="S225" s="84"/>
      <c r="T225" s="84"/>
      <c r="U225" s="84"/>
      <c r="V225" s="84"/>
      <c r="W225" s="84"/>
      <c r="X225" s="84"/>
      <c r="Y225" s="84"/>
      <c r="Z225" s="90"/>
      <c r="AA225" s="28"/>
      <c r="AB225" s="91"/>
      <c r="AC225" s="91"/>
      <c r="AD225" s="91"/>
      <c r="AE225" s="92"/>
      <c r="AF225" s="92"/>
      <c r="AG225" s="92"/>
      <c r="AJ225" s="76"/>
      <c r="AK225" s="76"/>
      <c r="AL225" s="76"/>
      <c r="AM225" s="76"/>
      <c r="AN225" s="76"/>
      <c r="BB225" s="76"/>
      <c r="BC225" s="76"/>
      <c r="BE225" s="76"/>
      <c r="BF225" s="76"/>
      <c r="BH225" s="76"/>
      <c r="BI225" s="76"/>
      <c r="BK225" s="76"/>
      <c r="BL225" s="76"/>
      <c r="BN225" s="76"/>
      <c r="BO225" s="76"/>
      <c r="BQ225" s="76"/>
      <c r="BR225" s="76"/>
      <c r="BW225" s="85"/>
      <c r="BX225" s="85"/>
      <c r="BY225" s="83"/>
      <c r="BZ225" s="83"/>
      <c r="CA225" s="83"/>
      <c r="CB225" s="83"/>
      <c r="CC225" s="83"/>
      <c r="CD225" s="76"/>
      <c r="CE225" s="76"/>
      <c r="CF225" s="76"/>
      <c r="CG225" s="76"/>
      <c r="CH225" s="76"/>
      <c r="CI225" s="76"/>
      <c r="CJ225" s="76"/>
      <c r="CK225" s="76"/>
      <c r="CL225" s="76"/>
      <c r="CM225" s="76"/>
      <c r="CN225" s="76"/>
      <c r="CO225" s="76"/>
      <c r="CP225" s="76"/>
      <c r="CQ225" s="76"/>
      <c r="CR225" s="76"/>
      <c r="CS225" s="76"/>
      <c r="CT225" s="76"/>
      <c r="CU225" s="76"/>
      <c r="CV225" s="76"/>
    </row>
    <row r="226" spans="1:100">
      <c r="A226" s="7">
        <v>28</v>
      </c>
      <c r="B226" s="31">
        <v>43641</v>
      </c>
      <c r="C226" s="7" t="s">
        <v>0</v>
      </c>
      <c r="D226" s="32">
        <v>1.7648248E-4</v>
      </c>
      <c r="E226" s="32">
        <v>3.7416012000000002E-5</v>
      </c>
      <c r="F226" s="32">
        <v>5.9841427E-5</v>
      </c>
      <c r="G226" s="32">
        <v>5.3942084999999999E-5</v>
      </c>
      <c r="H226" s="93">
        <v>2.9191173999999998E-7</v>
      </c>
      <c r="I226" s="32">
        <v>4.8984143999999998E-5</v>
      </c>
      <c r="J226" s="32"/>
      <c r="K226" s="32"/>
      <c r="L226" s="32"/>
      <c r="M226" s="32"/>
      <c r="N226" s="32"/>
      <c r="O226" s="66"/>
      <c r="P226" s="66"/>
      <c r="Q226" s="66"/>
      <c r="AG226" s="78"/>
      <c r="BZ226" s="80"/>
      <c r="CA226" s="78"/>
      <c r="CB226" s="78"/>
      <c r="CC226" s="78"/>
      <c r="CE226" s="81"/>
      <c r="CF226" s="74"/>
      <c r="CG226" s="74"/>
      <c r="CH226" s="74"/>
      <c r="CI226" s="74"/>
      <c r="CJ226" s="74"/>
      <c r="CK226" s="74"/>
      <c r="CL226" s="74"/>
      <c r="CM226" s="74"/>
      <c r="CN226" s="74"/>
    </row>
    <row r="227" spans="1:100">
      <c r="A227" s="7">
        <v>28</v>
      </c>
      <c r="C227" s="98" t="s">
        <v>6</v>
      </c>
      <c r="D227" s="32"/>
      <c r="E227" s="32"/>
      <c r="F227" s="32"/>
      <c r="G227" s="32"/>
      <c r="H227" s="93">
        <v>3.1064565000000002</v>
      </c>
      <c r="I227" s="32"/>
      <c r="J227" s="32"/>
      <c r="K227" s="32"/>
      <c r="L227" s="32"/>
      <c r="M227" s="57"/>
      <c r="N227" s="32"/>
      <c r="O227" s="66">
        <v>0.86277731000000002</v>
      </c>
      <c r="P227" s="66">
        <v>0.56634245000000005</v>
      </c>
      <c r="Q227" s="66">
        <v>1.0739269</v>
      </c>
      <c r="AB227" s="9"/>
      <c r="AC227" s="9"/>
      <c r="AD227" s="9"/>
      <c r="AE227" s="9"/>
      <c r="AF227" s="9"/>
      <c r="AG227" s="9"/>
      <c r="AI227" s="27"/>
      <c r="AJ227" s="20"/>
      <c r="AK227" s="20"/>
      <c r="AL227" s="20"/>
      <c r="AM227" s="20"/>
      <c r="AN227" s="82"/>
      <c r="BB227" s="78"/>
      <c r="BE227" s="78"/>
      <c r="BH227" s="78"/>
      <c r="BK227" s="78"/>
      <c r="BN227" s="78"/>
      <c r="BQ227" s="78"/>
    </row>
    <row r="228" spans="1:100">
      <c r="A228" s="7">
        <v>28</v>
      </c>
      <c r="B228" s="7"/>
      <c r="C228" s="7" t="s">
        <v>1</v>
      </c>
      <c r="D228" s="32">
        <v>31.703319</v>
      </c>
      <c r="E228" s="32">
        <v>7.0843205999999999</v>
      </c>
      <c r="F228" s="32">
        <v>11.107688</v>
      </c>
      <c r="G228" s="32">
        <v>11.830709000000001</v>
      </c>
      <c r="H228" s="93">
        <v>1.578029E-4</v>
      </c>
      <c r="I228" s="32">
        <v>1.9960513</v>
      </c>
      <c r="J228" s="32"/>
      <c r="K228" s="66">
        <v>0.35036342999999998</v>
      </c>
      <c r="L228" s="66">
        <v>0.37316907999999999</v>
      </c>
      <c r="M228" s="66">
        <v>6.2960274999999996E-2</v>
      </c>
      <c r="N228" s="66">
        <v>0.22345671</v>
      </c>
      <c r="O228" s="66"/>
      <c r="P228" s="66"/>
      <c r="Q228" s="66"/>
      <c r="R228" s="76"/>
      <c r="S228" s="83">
        <f>(F228-O227*H228)/D228</f>
        <v>0.35035927472572914</v>
      </c>
      <c r="T228" s="83">
        <f>(G228-P227*H228)/D228</f>
        <v>0.37316659588603318</v>
      </c>
      <c r="U228" s="83">
        <f>(I228-Q227*H228)/D228</f>
        <v>6.2954980556477136E-2</v>
      </c>
      <c r="V228" s="84"/>
      <c r="W228" s="83">
        <f t="shared" ref="W228:W232" si="134">LN(S228)</f>
        <v>-1.0487961517723656</v>
      </c>
      <c r="X228" s="83">
        <f t="shared" ref="X228:X232" si="135">LN(T228)</f>
        <v>-0.98573032128711435</v>
      </c>
      <c r="Y228" s="83">
        <f t="shared" ref="Y228:Y232" si="136">LN(U228)</f>
        <v>-2.7653354023764738</v>
      </c>
      <c r="Z228" s="83">
        <f>LN(N228)</f>
        <v>-1.4985375749642589</v>
      </c>
      <c r="AA228" s="77"/>
      <c r="AB228" s="20">
        <f t="array" ref="AB228:AC229">LINEST(W228:W232,Z228:Z232,TRUE,TRUE)</f>
        <v>1.9927547486939228</v>
      </c>
      <c r="AC228" s="60">
        <v>1.9374095115671905</v>
      </c>
      <c r="AD228" s="20">
        <f t="array" ref="AD228:AE229">LINEST(X228:X232,Z228:Z232,TRUE,TRUE)</f>
        <v>3.9889768602955931</v>
      </c>
      <c r="AE228" s="60">
        <v>4.9918824085237308</v>
      </c>
      <c r="AF228" s="20">
        <f t="array" ref="AF228:AG229">LINEST(Y228:Y232,Z228:Z232,TRUE,TRUE)</f>
        <v>5.9848402282731055</v>
      </c>
      <c r="AG228" s="20">
        <v>6.2031521692333307</v>
      </c>
      <c r="AI228" s="41">
        <f>EXP(AC228)*$AI$4^AB228</f>
        <v>0.33308596152094799</v>
      </c>
      <c r="AJ228" s="41">
        <f>AI228*SQRT(AC229^2+(LN($AI$4))^2*AB229^2+(AB228/$AI$4)^2*$AJ$4^2-2*LN($AI$4)*AVERAGE(Z228:Z232)*AB229^2)</f>
        <v>5.2445268290030121E-4</v>
      </c>
      <c r="AK228" s="59"/>
      <c r="AL228" s="41">
        <f>EXP(AE228)*$AI$4^AD228</f>
        <v>0.33725029901627873</v>
      </c>
      <c r="AM228" s="41">
        <f>AL228*SQRT(AE229^2+(LN($AI$4))^2*AD229^2+(AD228/$AI$4)^2*$AJ$4^2-2*LN($AI$4)*AVERAGE(Z228:Z232)*AD229^2)</f>
        <v>1.0613129264524001E-3</v>
      </c>
      <c r="AN228" s="83"/>
      <c r="AO228" s="41">
        <f>EXP(AG228)*$AI$4^AF228</f>
        <v>5.4086992262265328E-2</v>
      </c>
      <c r="AP228" s="41">
        <f>AO228*SQRT(AG229^2+(LN($AI$4))^2*AF229^2+(AF228/$AI$4)^2*$AJ$4^2-2*LN($AI$4)*AVERAGE(Z228:Z232)*AF229^2)</f>
        <v>2.549309599463216E-4</v>
      </c>
      <c r="BB228" s="69"/>
      <c r="BC228" s="69"/>
      <c r="BE228" s="69"/>
      <c r="BF228" s="69"/>
      <c r="BH228" s="69"/>
      <c r="BI228" s="69"/>
      <c r="BK228" s="69"/>
      <c r="BL228" s="69"/>
      <c r="BN228" s="69"/>
      <c r="BO228" s="69"/>
      <c r="BQ228" s="69"/>
      <c r="BR228" s="69"/>
      <c r="BY228" s="69"/>
      <c r="BZ228" s="69"/>
      <c r="CD228" s="86"/>
      <c r="CM228" s="78"/>
      <c r="CN228" s="78"/>
    </row>
    <row r="229" spans="1:100">
      <c r="A229" s="7">
        <v>28</v>
      </c>
      <c r="B229" s="7"/>
      <c r="C229" s="7" t="s">
        <v>2</v>
      </c>
      <c r="D229" s="32">
        <v>30.706976000000001</v>
      </c>
      <c r="E229" s="32">
        <v>6.8589773999999997</v>
      </c>
      <c r="F229" s="32">
        <v>10.750028</v>
      </c>
      <c r="G229" s="32">
        <v>11.440711</v>
      </c>
      <c r="H229" s="93">
        <v>1.5893651999999999E-4</v>
      </c>
      <c r="I229" s="32">
        <v>1.9287494999999999</v>
      </c>
      <c r="J229" s="32"/>
      <c r="K229" s="66">
        <v>0.35008259000000003</v>
      </c>
      <c r="L229" s="66">
        <v>0.3725733</v>
      </c>
      <c r="M229" s="66">
        <v>6.2810492999999995E-2</v>
      </c>
      <c r="N229" s="66">
        <v>0.22336823</v>
      </c>
      <c r="O229" s="66"/>
      <c r="P229" s="66"/>
      <c r="Q229" s="66"/>
      <c r="R229" s="76"/>
      <c r="S229" s="83">
        <f>(F229-O227*H229)/D229</f>
        <v>0.35007976276064479</v>
      </c>
      <c r="T229" s="83">
        <f>(G229-P227*H229)/D229</f>
        <v>0.37257400362386284</v>
      </c>
      <c r="U229" s="83">
        <f>(I229-Q227*H229)/D229</f>
        <v>6.2805885340053658E-2</v>
      </c>
      <c r="V229" s="84"/>
      <c r="W229" s="83">
        <f t="shared" si="134"/>
        <v>-1.0495942568606378</v>
      </c>
      <c r="X229" s="83">
        <f t="shared" si="135"/>
        <v>-0.98731959344767506</v>
      </c>
      <c r="Y229" s="83">
        <f t="shared" si="136"/>
        <v>-2.7677064942930674</v>
      </c>
      <c r="Z229" s="83">
        <f t="shared" ref="Z229:Z232" si="137">LN(N229)</f>
        <v>-1.4989336137402345</v>
      </c>
      <c r="AA229" s="77"/>
      <c r="AB229" s="20">
        <v>1.0117556643057404E-2</v>
      </c>
      <c r="AC229" s="60">
        <v>1.5170965458649826E-2</v>
      </c>
      <c r="AD229" s="20">
        <v>1.8953115421305424E-2</v>
      </c>
      <c r="AE229" s="60">
        <v>2.8419614491383537E-2</v>
      </c>
      <c r="AF229" s="20">
        <v>2.6068556706526361E-2</v>
      </c>
      <c r="AG229" s="20">
        <v>3.9089000171098114E-2</v>
      </c>
      <c r="AI229" s="62"/>
      <c r="AJ229" s="82"/>
      <c r="AK229" s="82"/>
      <c r="AL229" s="82"/>
      <c r="AM229" s="82"/>
      <c r="AN229" s="82"/>
      <c r="BB229" s="76"/>
      <c r="BC229" s="76"/>
      <c r="BE229" s="76"/>
      <c r="BF229" s="76"/>
      <c r="BH229" s="76"/>
      <c r="BI229" s="76"/>
      <c r="BK229" s="76"/>
      <c r="BL229" s="76"/>
      <c r="BN229" s="76"/>
      <c r="BO229" s="76"/>
      <c r="BQ229" s="76"/>
      <c r="BR229" s="76"/>
      <c r="BW229" s="85"/>
      <c r="BX229" s="85"/>
      <c r="BY229" s="83"/>
      <c r="BZ229" s="83"/>
      <c r="CA229" s="83"/>
      <c r="CB229" s="83"/>
      <c r="CC229" s="83"/>
    </row>
    <row r="230" spans="1:100">
      <c r="A230" s="7">
        <v>28</v>
      </c>
      <c r="B230" s="7"/>
      <c r="C230" s="7" t="s">
        <v>3</v>
      </c>
      <c r="D230" s="32">
        <v>30.016380000000002</v>
      </c>
      <c r="E230" s="32">
        <v>6.7018918999999997</v>
      </c>
      <c r="F230" s="32">
        <v>10.499186999999999</v>
      </c>
      <c r="G230" s="32">
        <v>11.164052</v>
      </c>
      <c r="H230" s="93">
        <v>1.5652569999999999E-4</v>
      </c>
      <c r="I230" s="32">
        <v>1.8804787999999999</v>
      </c>
      <c r="J230" s="32"/>
      <c r="K230" s="66">
        <v>0.34978165</v>
      </c>
      <c r="L230" s="66">
        <v>0.37193145</v>
      </c>
      <c r="M230" s="66">
        <v>6.2648319999999993E-2</v>
      </c>
      <c r="N230" s="66">
        <v>0.22327438999999999</v>
      </c>
      <c r="O230" s="66"/>
      <c r="P230" s="66"/>
      <c r="Q230" s="66"/>
      <c r="R230" s="76"/>
      <c r="S230" s="83">
        <f>(F230-O227*H230)/D230</f>
        <v>0.34977741996795109</v>
      </c>
      <c r="T230" s="83">
        <f>(G230-P227*H230)/D230</f>
        <v>0.37192903850669445</v>
      </c>
      <c r="U230" s="83">
        <f>(I230-Q227*H230)/D230</f>
        <v>6.264282044804298E-2</v>
      </c>
      <c r="V230" s="84"/>
      <c r="W230" s="83">
        <f t="shared" si="134"/>
        <v>-1.0504582697448768</v>
      </c>
      <c r="X230" s="83">
        <f t="shared" si="135"/>
        <v>-0.98905219960779867</v>
      </c>
      <c r="Y230" s="83">
        <f t="shared" si="136"/>
        <v>-2.7703062020034892</v>
      </c>
      <c r="Z230" s="83">
        <f t="shared" si="137"/>
        <v>-1.4993538154727999</v>
      </c>
      <c r="AA230" s="28"/>
      <c r="AB230" s="47">
        <f t="shared" ref="AB230:AG230" si="138">ABS(AB229/AB228)</f>
        <v>5.0771710114797522E-3</v>
      </c>
      <c r="AC230" s="47">
        <f t="shared" si="138"/>
        <v>7.8305414359083406E-3</v>
      </c>
      <c r="AD230" s="47">
        <f t="shared" si="138"/>
        <v>4.7513726163608159E-3</v>
      </c>
      <c r="AE230" s="47">
        <f t="shared" si="138"/>
        <v>5.6931658572037924E-3</v>
      </c>
      <c r="AF230" s="47">
        <f t="shared" si="138"/>
        <v>4.3557648512278346E-3</v>
      </c>
      <c r="AG230" s="47">
        <f t="shared" si="138"/>
        <v>6.3014736870350323E-3</v>
      </c>
      <c r="AI230" s="27"/>
      <c r="AJ230" s="82"/>
      <c r="AK230" s="82"/>
      <c r="AL230" s="82"/>
      <c r="AM230" s="82"/>
      <c r="AN230" s="82"/>
      <c r="BB230" s="76"/>
      <c r="BC230" s="76"/>
      <c r="BE230" s="76"/>
      <c r="BF230" s="76"/>
      <c r="BH230" s="76"/>
      <c r="BI230" s="76"/>
      <c r="BK230" s="76"/>
      <c r="BL230" s="76"/>
      <c r="BN230" s="76"/>
      <c r="BO230" s="76"/>
      <c r="BQ230" s="76"/>
      <c r="BR230" s="76"/>
      <c r="BW230" s="85"/>
      <c r="BX230" s="85"/>
      <c r="BY230" s="83"/>
      <c r="BZ230" s="83"/>
      <c r="CA230" s="83"/>
      <c r="CB230" s="83"/>
      <c r="CC230" s="83"/>
      <c r="CD230" s="76"/>
      <c r="CE230" s="76"/>
      <c r="CF230" s="76"/>
      <c r="CG230" s="76"/>
      <c r="CH230" s="76"/>
      <c r="CI230" s="76"/>
      <c r="CJ230" s="76"/>
      <c r="CK230" s="76"/>
      <c r="CL230" s="76"/>
      <c r="CM230" s="76"/>
      <c r="CN230" s="76"/>
      <c r="CO230" s="76"/>
      <c r="CP230" s="76"/>
      <c r="CQ230" s="76"/>
      <c r="CR230" s="76"/>
      <c r="CS230" s="76"/>
      <c r="CT230" s="76"/>
      <c r="CU230" s="76"/>
      <c r="CV230" s="76"/>
    </row>
    <row r="231" spans="1:100">
      <c r="A231" s="7">
        <v>28</v>
      </c>
      <c r="B231" s="7"/>
      <c r="C231" s="7" t="s">
        <v>4</v>
      </c>
      <c r="D231" s="32">
        <v>28.451315999999998</v>
      </c>
      <c r="E231" s="32">
        <v>6.3488544999999998</v>
      </c>
      <c r="F231" s="32">
        <v>9.9407311000000007</v>
      </c>
      <c r="G231" s="32">
        <v>10.558609000000001</v>
      </c>
      <c r="H231" s="99">
        <v>1.4714336E-4</v>
      </c>
      <c r="I231" s="32">
        <v>1.7765278</v>
      </c>
      <c r="J231" s="32"/>
      <c r="K231" s="66">
        <v>0.34939413000000002</v>
      </c>
      <c r="L231" s="66">
        <v>0.37111081000000001</v>
      </c>
      <c r="M231" s="66">
        <v>6.2440832000000002E-2</v>
      </c>
      <c r="N231" s="66">
        <v>0.22314788999999999</v>
      </c>
      <c r="O231" s="66"/>
      <c r="P231" s="66"/>
      <c r="Q231" s="66"/>
      <c r="R231" s="76"/>
      <c r="S231" s="83">
        <f>(F231-O227*H231)/D231</f>
        <v>0.34938995960846508</v>
      </c>
      <c r="T231" s="83">
        <f>(G231-P227*H231)/D231</f>
        <v>0.37110851626227054</v>
      </c>
      <c r="U231" s="83">
        <f>(I231-Q227*H231)/D231</f>
        <v>6.24354170045259E-2</v>
      </c>
      <c r="V231" s="84"/>
      <c r="W231" s="83">
        <f t="shared" si="134"/>
        <v>-1.0515666177899041</v>
      </c>
      <c r="X231" s="83">
        <f t="shared" si="135"/>
        <v>-0.99126076247970951</v>
      </c>
      <c r="Y231" s="83">
        <f t="shared" si="136"/>
        <v>-2.7736225844187392</v>
      </c>
      <c r="Z231" s="83">
        <f t="shared" si="137"/>
        <v>-1.4999205434747527</v>
      </c>
      <c r="AA231" s="60"/>
      <c r="AB231" s="88"/>
      <c r="AD231" s="88"/>
      <c r="AF231" s="88"/>
      <c r="AI231" s="27"/>
      <c r="AJ231" s="82"/>
      <c r="AK231" s="82"/>
      <c r="AL231" s="82"/>
      <c r="AM231" s="82"/>
      <c r="AN231" s="82"/>
      <c r="BB231" s="76"/>
      <c r="BC231" s="76"/>
      <c r="BE231" s="76"/>
      <c r="BF231" s="76"/>
      <c r="BH231" s="76"/>
      <c r="BI231" s="76"/>
      <c r="BK231" s="76"/>
      <c r="BL231" s="76"/>
      <c r="BN231" s="76"/>
      <c r="BO231" s="76"/>
      <c r="BQ231" s="76"/>
      <c r="BR231" s="76"/>
      <c r="BW231" s="85"/>
      <c r="BX231" s="85"/>
      <c r="BY231" s="83"/>
      <c r="BZ231" s="83"/>
      <c r="CA231" s="83"/>
      <c r="CB231" s="83"/>
      <c r="CD231" s="76"/>
      <c r="CE231" s="76"/>
      <c r="CF231" s="76"/>
      <c r="CG231" s="76"/>
      <c r="CH231" s="76"/>
      <c r="CI231" s="76"/>
      <c r="CJ231" s="76"/>
      <c r="CK231" s="76"/>
      <c r="CL231" s="76"/>
      <c r="CM231" s="76"/>
      <c r="CN231" s="76"/>
      <c r="CO231" s="76"/>
      <c r="CP231" s="76"/>
      <c r="CQ231" s="76"/>
      <c r="CR231" s="76"/>
      <c r="CS231" s="76"/>
      <c r="CT231" s="76"/>
      <c r="CU231" s="76"/>
      <c r="CV231" s="76"/>
    </row>
    <row r="232" spans="1:100">
      <c r="A232" s="7">
        <v>28</v>
      </c>
      <c r="B232" s="7"/>
      <c r="C232" s="7" t="s">
        <v>5</v>
      </c>
      <c r="D232" s="32">
        <v>25.699491999999999</v>
      </c>
      <c r="E232" s="32">
        <v>5.7308925999999998</v>
      </c>
      <c r="F232" s="32">
        <v>8.9672198999999999</v>
      </c>
      <c r="G232" s="32">
        <v>9.5116368999999992</v>
      </c>
      <c r="H232" s="93">
        <v>1.3072946999999999E-4</v>
      </c>
      <c r="I232" s="32">
        <v>1.5981957</v>
      </c>
      <c r="J232" s="32"/>
      <c r="K232" s="66">
        <v>0.34892588000000002</v>
      </c>
      <c r="L232" s="66">
        <v>0.37010961999999997</v>
      </c>
      <c r="M232" s="66">
        <v>6.2187793999999998E-2</v>
      </c>
      <c r="N232" s="66">
        <v>0.22299632</v>
      </c>
      <c r="O232" s="66"/>
      <c r="P232" s="66"/>
      <c r="Q232" s="66"/>
      <c r="R232" s="76"/>
      <c r="S232" s="83">
        <f>(F232-O227*H232)/D232</f>
        <v>0.34892157049561662</v>
      </c>
      <c r="T232" s="83">
        <f>(G232-P227*H232)/D232</f>
        <v>0.37010703800494082</v>
      </c>
      <c r="U232" s="83">
        <f>(I232-Q227*H232)/D232</f>
        <v>6.2182369445495045E-2</v>
      </c>
      <c r="V232" s="84"/>
      <c r="W232" s="83">
        <f t="shared" si="134"/>
        <v>-1.0529081084080565</v>
      </c>
      <c r="X232" s="83">
        <f t="shared" si="135"/>
        <v>-0.99396302327545616</v>
      </c>
      <c r="Y232" s="83">
        <f t="shared" si="136"/>
        <v>-2.7776837688457254</v>
      </c>
      <c r="Z232" s="83">
        <f t="shared" si="137"/>
        <v>-1.5006000099003343</v>
      </c>
      <c r="AB232" s="28"/>
      <c r="AD232" s="28"/>
      <c r="AF232" s="28"/>
      <c r="AJ232" s="82"/>
      <c r="AK232" s="82"/>
      <c r="AL232" s="82"/>
      <c r="AM232" s="82"/>
      <c r="AN232" s="82"/>
      <c r="BB232" s="76"/>
      <c r="BC232" s="76"/>
      <c r="BE232" s="76"/>
      <c r="BF232" s="76"/>
      <c r="BH232" s="76"/>
      <c r="BI232" s="76"/>
      <c r="BK232" s="76"/>
      <c r="BL232" s="76"/>
      <c r="BN232" s="76"/>
      <c r="BO232" s="76"/>
      <c r="BQ232" s="76"/>
      <c r="BR232" s="76"/>
      <c r="BW232" s="85"/>
      <c r="BX232" s="85"/>
      <c r="BY232" s="83"/>
      <c r="BZ232" s="83"/>
      <c r="CA232" s="83"/>
      <c r="CB232" s="83"/>
      <c r="CC232" s="83"/>
    </row>
    <row r="233" spans="1:100">
      <c r="C233" s="7"/>
      <c r="D233" s="89"/>
      <c r="E233" s="89"/>
      <c r="F233" s="33"/>
      <c r="G233" s="33"/>
      <c r="H233" s="99"/>
      <c r="I233" s="33"/>
      <c r="J233" s="5"/>
      <c r="K233" s="84"/>
      <c r="L233" s="84"/>
      <c r="M233" s="84"/>
      <c r="N233" s="84"/>
      <c r="O233" s="83"/>
      <c r="P233" s="83"/>
      <c r="Q233" s="83"/>
      <c r="R233" s="84"/>
      <c r="S233" s="84"/>
      <c r="T233" s="84"/>
      <c r="U233" s="84"/>
      <c r="V233" s="84"/>
      <c r="W233" s="84"/>
      <c r="X233" s="84"/>
      <c r="Y233" s="84"/>
      <c r="Z233" s="90"/>
      <c r="AA233" s="28"/>
      <c r="AB233" s="91"/>
      <c r="AC233" s="91"/>
      <c r="AD233" s="91"/>
      <c r="AE233" s="92"/>
      <c r="AF233" s="92"/>
      <c r="AG233" s="92"/>
      <c r="AJ233" s="76"/>
      <c r="AK233" s="76"/>
      <c r="AL233" s="76"/>
      <c r="AM233" s="76"/>
      <c r="AN233" s="76"/>
      <c r="BB233" s="76"/>
      <c r="BC233" s="76"/>
      <c r="BE233" s="76"/>
      <c r="BF233" s="76"/>
      <c r="BH233" s="76"/>
      <c r="BI233" s="76"/>
      <c r="BK233" s="76"/>
      <c r="BL233" s="76"/>
      <c r="BN233" s="76"/>
      <c r="BO233" s="76"/>
      <c r="BQ233" s="76"/>
      <c r="BR233" s="76"/>
      <c r="BW233" s="85"/>
      <c r="BX233" s="85"/>
      <c r="BY233" s="83"/>
      <c r="BZ233" s="83"/>
      <c r="CA233" s="83"/>
      <c r="CB233" s="83"/>
      <c r="CC233" s="83"/>
      <c r="CD233" s="76"/>
      <c r="CE233" s="76"/>
      <c r="CF233" s="76"/>
      <c r="CG233" s="76"/>
      <c r="CH233" s="76"/>
      <c r="CI233" s="76"/>
      <c r="CJ233" s="76"/>
      <c r="CK233" s="76"/>
      <c r="CL233" s="76"/>
      <c r="CM233" s="76"/>
      <c r="CN233" s="76"/>
      <c r="CO233" s="76"/>
      <c r="CP233" s="76"/>
      <c r="CQ233" s="76"/>
      <c r="CR233" s="76"/>
      <c r="CS233" s="76"/>
      <c r="CT233" s="76"/>
      <c r="CU233" s="76"/>
      <c r="CV233" s="76"/>
    </row>
    <row r="234" spans="1:100">
      <c r="A234" s="7">
        <v>29</v>
      </c>
      <c r="B234" s="31">
        <v>43641</v>
      </c>
      <c r="C234" s="7" t="s">
        <v>0</v>
      </c>
      <c r="D234" s="32">
        <v>1.7648248E-4</v>
      </c>
      <c r="E234" s="32">
        <v>3.7416012000000002E-5</v>
      </c>
      <c r="F234" s="32">
        <v>5.9841427E-5</v>
      </c>
      <c r="G234" s="32">
        <v>5.3942084999999999E-5</v>
      </c>
      <c r="H234" s="93">
        <v>2.9191173999999998E-7</v>
      </c>
      <c r="I234" s="66">
        <v>4.8984143999999998E-5</v>
      </c>
      <c r="J234" s="32"/>
      <c r="K234" s="32"/>
      <c r="L234" s="32"/>
      <c r="M234" s="32"/>
      <c r="N234" s="32"/>
      <c r="O234" s="66"/>
      <c r="P234" s="66"/>
      <c r="Q234" s="66"/>
      <c r="AG234" s="78"/>
      <c r="BZ234" s="80"/>
      <c r="CA234" s="78"/>
      <c r="CB234" s="78"/>
      <c r="CC234" s="78"/>
      <c r="CE234" s="81"/>
      <c r="CF234" s="74"/>
      <c r="CG234" s="74"/>
      <c r="CH234" s="74"/>
      <c r="CI234" s="74"/>
      <c r="CJ234" s="74"/>
      <c r="CK234" s="74"/>
      <c r="CL234" s="74"/>
      <c r="CM234" s="74"/>
      <c r="CN234" s="74"/>
    </row>
    <row r="235" spans="1:100">
      <c r="A235" s="7">
        <v>29</v>
      </c>
      <c r="B235" s="31"/>
      <c r="C235" s="98" t="s">
        <v>6</v>
      </c>
      <c r="D235" s="32"/>
      <c r="E235" s="32"/>
      <c r="F235" s="32"/>
      <c r="G235" s="32"/>
      <c r="H235" s="93">
        <v>3.1064565000000002</v>
      </c>
      <c r="I235" s="32"/>
      <c r="J235" s="32"/>
      <c r="K235" s="32"/>
      <c r="L235" s="32"/>
      <c r="M235" s="57"/>
      <c r="N235" s="32"/>
      <c r="O235" s="66">
        <v>0.86277731000000002</v>
      </c>
      <c r="P235" s="66">
        <v>0.56634245000000005</v>
      </c>
      <c r="Q235" s="66">
        <v>1.0739269</v>
      </c>
      <c r="AB235" s="9"/>
      <c r="AC235" s="9"/>
      <c r="AD235" s="9"/>
      <c r="AE235" s="9"/>
      <c r="AF235" s="9"/>
      <c r="AG235" s="9"/>
      <c r="AI235" s="27"/>
      <c r="AJ235" s="20"/>
      <c r="AK235" s="20"/>
      <c r="AL235" s="20"/>
      <c r="AM235" s="20"/>
      <c r="AN235" s="82"/>
      <c r="BB235" s="78"/>
      <c r="BE235" s="78"/>
      <c r="BH235" s="78"/>
      <c r="BK235" s="78"/>
      <c r="BN235" s="78"/>
      <c r="BQ235" s="78"/>
    </row>
    <row r="236" spans="1:100">
      <c r="A236" s="7">
        <v>29</v>
      </c>
      <c r="B236" s="7"/>
      <c r="C236" s="7" t="s">
        <v>1</v>
      </c>
      <c r="D236" s="32">
        <v>31.225560000000002</v>
      </c>
      <c r="E236" s="32">
        <v>6.9780100999999997</v>
      </c>
      <c r="F236" s="32">
        <v>10.941675</v>
      </c>
      <c r="G236" s="32">
        <v>11.655377</v>
      </c>
      <c r="H236" s="93">
        <v>1.5657502E-4</v>
      </c>
      <c r="I236" s="32">
        <v>1.9667389</v>
      </c>
      <c r="J236" s="32"/>
      <c r="K236" s="66">
        <v>0.35040696999999998</v>
      </c>
      <c r="L236" s="66">
        <v>0.37326272999999999</v>
      </c>
      <c r="M236" s="66">
        <v>6.2984556999999997E-2</v>
      </c>
      <c r="N236" s="66">
        <v>0.22347085</v>
      </c>
      <c r="O236" s="66"/>
      <c r="P236" s="66"/>
      <c r="Q236" s="66"/>
      <c r="R236" s="76"/>
      <c r="S236" s="83">
        <f>(F236-O235*H236)/D236</f>
        <v>0.35040332056896439</v>
      </c>
      <c r="T236" s="83">
        <f>(G236-P235*H236)/D236</f>
        <v>0.37326114647486108</v>
      </c>
      <c r="U236" s="83">
        <f>(I236-Q235*H236)/D236</f>
        <v>6.2979519018206684E-2</v>
      </c>
      <c r="V236" s="84"/>
      <c r="W236" s="83">
        <f t="shared" ref="W236:W240" si="139">LN(S236)</f>
        <v>-1.048670443455201</v>
      </c>
      <c r="X236" s="83">
        <f t="shared" ref="X236:X240" si="140">LN(T236)</f>
        <v>-0.98547697971373038</v>
      </c>
      <c r="Y236" s="83">
        <f t="shared" ref="Y236:Y240" si="141">LN(U236)</f>
        <v>-2.7649457003945233</v>
      </c>
      <c r="Z236" s="83">
        <f>LN(N236)</f>
        <v>-1.4984742984905293</v>
      </c>
      <c r="AA236" s="77"/>
      <c r="AB236" s="20">
        <f t="array" ref="AB236:AC237">LINEST(W236:W240,Z236:Z240,TRUE,TRUE)</f>
        <v>1.9987246995081565</v>
      </c>
      <c r="AC236" s="60">
        <v>1.9463623597335329</v>
      </c>
      <c r="AD236" s="20">
        <f t="array" ref="AD236:AE237">LINEST(X236:X240,Z236:Z240,TRUE,TRUE)</f>
        <v>4.004188098701305</v>
      </c>
      <c r="AE236" s="60">
        <v>5.0146859998858373</v>
      </c>
      <c r="AF236" s="20">
        <f t="array" ref="AF236:AG237">LINEST(Y236:Y240,Z236:Z240,TRUE,TRUE)</f>
        <v>6.009940603108479</v>
      </c>
      <c r="AG236" s="20">
        <v>6.2407813659309284</v>
      </c>
      <c r="AI236" s="41">
        <f>EXP(AC236)*$AI$4^AB236</f>
        <v>0.33303774230937738</v>
      </c>
      <c r="AJ236" s="41">
        <f>AI236*SQRT(AC237^2+(LN($AI$4))^2*AB237^2+(AB236/$AI$4)^2*$AJ$4^2-2*LN($AI$4)*AVERAGE(Z236:Z240)*AB237^2)</f>
        <v>5.2091058354049812E-4</v>
      </c>
      <c r="AK236" s="59"/>
      <c r="AL236" s="41">
        <f>EXP(AE236)*$AI$4^AD236</f>
        <v>0.33712322857961091</v>
      </c>
      <c r="AM236" s="41">
        <f>AL236*SQRT(AE237^2+(LN($AI$4))^2*AD237^2+(AD236/$AI$4)^2*$AJ$4^2-2*LN($AI$4)*AVERAGE(Z236:Z240)*AD237^2)</f>
        <v>1.0544389123858023E-3</v>
      </c>
      <c r="AN236" s="83"/>
      <c r="AO236" s="41">
        <f>EXP(AG236)*$AI$4^AF236</f>
        <v>5.4053396808523752E-2</v>
      </c>
      <c r="AP236" s="41">
        <f>AO236*SQRT(AG237^2+(LN($AI$4))^2*AF237^2+(AF236/$AI$4)^2*$AJ$4^2-2*LN($AI$4)*AVERAGE(Z236:Z240)*AF237^2)</f>
        <v>2.5395701457328796E-4</v>
      </c>
      <c r="BB236" s="69"/>
      <c r="BC236" s="69"/>
      <c r="BE236" s="69"/>
      <c r="BF236" s="69"/>
      <c r="BH236" s="69"/>
      <c r="BI236" s="69"/>
      <c r="BK236" s="69"/>
      <c r="BL236" s="69"/>
      <c r="BN236" s="69"/>
      <c r="BO236" s="69"/>
      <c r="BQ236" s="69"/>
      <c r="BR236" s="69"/>
      <c r="BY236" s="69"/>
      <c r="BZ236" s="69"/>
      <c r="CD236" s="86"/>
      <c r="CM236" s="78"/>
      <c r="CN236" s="78"/>
    </row>
    <row r="237" spans="1:100">
      <c r="A237" s="7">
        <v>29</v>
      </c>
      <c r="B237" s="7"/>
      <c r="C237" s="7" t="s">
        <v>2</v>
      </c>
      <c r="D237" s="32">
        <v>30.350096000000001</v>
      </c>
      <c r="E237" s="32">
        <v>6.7795434999999999</v>
      </c>
      <c r="F237" s="32">
        <v>10.626027000000001</v>
      </c>
      <c r="G237" s="32">
        <v>11.309559</v>
      </c>
      <c r="H237" s="93">
        <v>1.5962956000000001E-4</v>
      </c>
      <c r="I237" s="32">
        <v>1.9067890000000001</v>
      </c>
      <c r="J237" s="32"/>
      <c r="K237" s="66">
        <v>0.35011419999999999</v>
      </c>
      <c r="L237" s="66">
        <v>0.37263484000000002</v>
      </c>
      <c r="M237" s="66">
        <v>6.2826059000000004E-2</v>
      </c>
      <c r="N237" s="66">
        <v>0.22337772</v>
      </c>
      <c r="O237" s="66"/>
      <c r="P237" s="66"/>
      <c r="Q237" s="66"/>
      <c r="R237" s="76"/>
      <c r="S237" s="83">
        <f>(F237-O235*H237)/D237</f>
        <v>0.35011056555595826</v>
      </c>
      <c r="T237" s="83">
        <f>(G237-P235*H237)/D237</f>
        <v>0.37263370089517667</v>
      </c>
      <c r="U237" s="83">
        <f>(I237-Q235*H237)/D237</f>
        <v>6.2820808524674213E-2</v>
      </c>
      <c r="V237" s="84"/>
      <c r="W237" s="83">
        <f t="shared" si="139"/>
        <v>-1.0495062727966264</v>
      </c>
      <c r="X237" s="83">
        <f t="shared" si="140"/>
        <v>-0.98715937698431988</v>
      </c>
      <c r="Y237" s="83">
        <f t="shared" si="141"/>
        <v>-2.7674689144566225</v>
      </c>
      <c r="Z237" s="83">
        <f t="shared" ref="Z237:Z240" si="142">LN(N237)</f>
        <v>-1.4988911287440014</v>
      </c>
      <c r="AA237" s="77"/>
      <c r="AB237" s="20">
        <v>4.8283494083180287E-3</v>
      </c>
      <c r="AC237" s="60">
        <v>7.2397099293541869E-3</v>
      </c>
      <c r="AD237" s="20">
        <v>5.7889820523439233E-3</v>
      </c>
      <c r="AE237" s="60">
        <v>8.6800989947012058E-3</v>
      </c>
      <c r="AF237" s="20">
        <v>1.1598510223270677E-2</v>
      </c>
      <c r="AG237" s="20">
        <v>1.7391005192057947E-2</v>
      </c>
      <c r="AI237" s="27"/>
      <c r="AJ237" s="82"/>
      <c r="AK237" s="82"/>
      <c r="AL237" s="82"/>
      <c r="AM237" s="82"/>
      <c r="AN237" s="82"/>
      <c r="BB237" s="76"/>
      <c r="BC237" s="76"/>
      <c r="BE237" s="76"/>
      <c r="BF237" s="76"/>
      <c r="BH237" s="76"/>
      <c r="BI237" s="76"/>
      <c r="BK237" s="76"/>
      <c r="BL237" s="76"/>
      <c r="BN237" s="76"/>
      <c r="BO237" s="76"/>
      <c r="BQ237" s="76"/>
      <c r="BR237" s="76"/>
      <c r="BW237" s="85"/>
      <c r="BX237" s="85"/>
      <c r="BY237" s="83"/>
      <c r="BZ237" s="83"/>
      <c r="CA237" s="83"/>
      <c r="CB237" s="83"/>
      <c r="CC237" s="83"/>
    </row>
    <row r="238" spans="1:100">
      <c r="A238" s="7">
        <v>29</v>
      </c>
      <c r="B238" s="7"/>
      <c r="C238" s="7" t="s">
        <v>3</v>
      </c>
      <c r="D238" s="32">
        <v>29.03801</v>
      </c>
      <c r="E238" s="32">
        <v>6.4837920000000002</v>
      </c>
      <c r="F238" s="32">
        <v>10.158258</v>
      </c>
      <c r="G238" s="32">
        <v>10.802795</v>
      </c>
      <c r="H238" s="93">
        <v>1.5438883E-4</v>
      </c>
      <c r="I238" s="32">
        <v>1.8198276</v>
      </c>
      <c r="J238" s="32"/>
      <c r="K238" s="66">
        <v>0.34982584</v>
      </c>
      <c r="L238" s="66">
        <v>0.37202158000000002</v>
      </c>
      <c r="M238" s="66">
        <v>6.2670273999999998E-2</v>
      </c>
      <c r="N238" s="66">
        <v>0.22328619999999999</v>
      </c>
      <c r="O238" s="66"/>
      <c r="P238" s="66"/>
      <c r="Q238" s="66"/>
      <c r="R238" s="76"/>
      <c r="S238" s="83">
        <f>(F238-O235*H238)/D238</f>
        <v>0.3498216577795985</v>
      </c>
      <c r="T238" s="83">
        <f>(G238-P235*H238)/D238</f>
        <v>0.37201955516413709</v>
      </c>
      <c r="U238" s="83">
        <f>(I238-Q235*H238)/D238</f>
        <v>6.2664824403683428E-2</v>
      </c>
      <c r="V238" s="84"/>
      <c r="W238" s="83">
        <f t="shared" si="139"/>
        <v>-1.0503318035641358</v>
      </c>
      <c r="X238" s="83">
        <f t="shared" si="140"/>
        <v>-0.98880885844509092</v>
      </c>
      <c r="Y238" s="83">
        <f t="shared" si="141"/>
        <v>-2.7699550030659839</v>
      </c>
      <c r="Z238" s="83">
        <f t="shared" si="142"/>
        <v>-1.4993009223144369</v>
      </c>
      <c r="AA238" s="28"/>
      <c r="AB238" s="47">
        <f t="shared" ref="AB238:AG238" si="143">ABS(AB237/AB236)</f>
        <v>2.4157150854773458E-3</v>
      </c>
      <c r="AC238" s="47">
        <f t="shared" si="143"/>
        <v>3.7196105304591592E-3</v>
      </c>
      <c r="AD238" s="47">
        <f t="shared" si="143"/>
        <v>1.4457317962214332E-3</v>
      </c>
      <c r="AE238" s="47">
        <f t="shared" si="143"/>
        <v>1.730935694657415E-3</v>
      </c>
      <c r="AF238" s="47">
        <f t="shared" si="143"/>
        <v>1.9298876626620339E-3</v>
      </c>
      <c r="AG238" s="47">
        <f t="shared" si="143"/>
        <v>2.7866711189398889E-3</v>
      </c>
      <c r="AI238" s="27"/>
      <c r="AJ238" s="82"/>
      <c r="AK238" s="82"/>
      <c r="AL238" s="82"/>
      <c r="AM238" s="82"/>
      <c r="AN238" s="82"/>
      <c r="BB238" s="76"/>
      <c r="BC238" s="76"/>
      <c r="BE238" s="76"/>
      <c r="BF238" s="76"/>
      <c r="BH238" s="76"/>
      <c r="BI238" s="76"/>
      <c r="BK238" s="76"/>
      <c r="BL238" s="76"/>
      <c r="BN238" s="76"/>
      <c r="BO238" s="76"/>
      <c r="BQ238" s="76"/>
      <c r="BR238" s="76"/>
      <c r="BW238" s="85"/>
      <c r="BX238" s="85"/>
      <c r="BY238" s="83"/>
      <c r="BZ238" s="83"/>
      <c r="CA238" s="83"/>
      <c r="CB238" s="83"/>
      <c r="CC238" s="83"/>
      <c r="CD238" s="76"/>
      <c r="CE238" s="76"/>
      <c r="CF238" s="76"/>
      <c r="CG238" s="76"/>
      <c r="CH238" s="76"/>
      <c r="CI238" s="76"/>
      <c r="CJ238" s="76"/>
      <c r="CK238" s="76"/>
      <c r="CL238" s="76"/>
      <c r="CM238" s="76"/>
      <c r="CN238" s="76"/>
      <c r="CO238" s="76"/>
      <c r="CP238" s="76"/>
      <c r="CQ238" s="76"/>
      <c r="CR238" s="76"/>
      <c r="CS238" s="76"/>
      <c r="CT238" s="76"/>
      <c r="CU238" s="76"/>
      <c r="CV238" s="76"/>
    </row>
    <row r="239" spans="1:100">
      <c r="A239" s="7">
        <v>29</v>
      </c>
      <c r="B239" s="7"/>
      <c r="C239" s="7" t="s">
        <v>4</v>
      </c>
      <c r="D239" s="32">
        <v>27.978577000000001</v>
      </c>
      <c r="E239" s="32">
        <v>6.2441582999999996</v>
      </c>
      <c r="F239" s="32">
        <v>9.7779612</v>
      </c>
      <c r="G239" s="32">
        <v>10.388294999999999</v>
      </c>
      <c r="H239" s="93">
        <v>1.4410447999999999E-4</v>
      </c>
      <c r="I239" s="32">
        <v>1.748319</v>
      </c>
      <c r="J239" s="32"/>
      <c r="K239" s="66">
        <v>0.34947996999999997</v>
      </c>
      <c r="L239" s="66">
        <v>0.37129392999999999</v>
      </c>
      <c r="M239" s="66">
        <v>6.2487604000000002E-2</v>
      </c>
      <c r="N239" s="66">
        <v>0.22317634</v>
      </c>
      <c r="O239" s="66"/>
      <c r="P239" s="66"/>
      <c r="Q239" s="66"/>
      <c r="R239" s="76"/>
      <c r="S239" s="83">
        <f>(F239-O235*H239)/D239</f>
        <v>0.34947584610626864</v>
      </c>
      <c r="T239" s="83">
        <f>(G239-P235*H239)/D239</f>
        <v>0.3712916989136274</v>
      </c>
      <c r="U239" s="83">
        <f>(I239-Q235*H239)/D239</f>
        <v>6.2482242836099829E-2</v>
      </c>
      <c r="V239" s="84"/>
      <c r="W239" s="83">
        <f t="shared" si="139"/>
        <v>-1.0513208295497767</v>
      </c>
      <c r="X239" s="83">
        <f t="shared" si="140"/>
        <v>-0.99076727486661387</v>
      </c>
      <c r="Y239" s="83">
        <f t="shared" si="141"/>
        <v>-2.7728728772303897</v>
      </c>
      <c r="Z239" s="83">
        <f t="shared" si="142"/>
        <v>-1.4997930576779877</v>
      </c>
      <c r="AA239" s="60"/>
      <c r="AB239" s="88"/>
      <c r="AD239" s="88"/>
      <c r="AF239" s="88"/>
      <c r="AI239" s="27"/>
      <c r="AJ239" s="82"/>
      <c r="AK239" s="82"/>
      <c r="AL239" s="82"/>
      <c r="AM239" s="82"/>
      <c r="AN239" s="82"/>
      <c r="BB239" s="76"/>
      <c r="BC239" s="76"/>
      <c r="BE239" s="76"/>
      <c r="BF239" s="76"/>
      <c r="BH239" s="76"/>
      <c r="BI239" s="76"/>
      <c r="BK239" s="76"/>
      <c r="BL239" s="76"/>
      <c r="BN239" s="76"/>
      <c r="BO239" s="76"/>
      <c r="BQ239" s="76"/>
      <c r="BR239" s="76"/>
      <c r="BW239" s="85"/>
      <c r="BX239" s="85"/>
      <c r="BY239" s="83"/>
      <c r="BZ239" s="83"/>
      <c r="CA239" s="83"/>
      <c r="CB239" s="83"/>
      <c r="CD239" s="76"/>
      <c r="CE239" s="76"/>
      <c r="CF239" s="76"/>
      <c r="CG239" s="76"/>
      <c r="CH239" s="76"/>
      <c r="CI239" s="76"/>
      <c r="CJ239" s="76"/>
      <c r="CK239" s="76"/>
      <c r="CL239" s="76"/>
      <c r="CM239" s="76"/>
      <c r="CN239" s="76"/>
      <c r="CO239" s="76"/>
      <c r="CP239" s="76"/>
      <c r="CQ239" s="76"/>
      <c r="CR239" s="76"/>
      <c r="CS239" s="76"/>
      <c r="CT239" s="76"/>
      <c r="CU239" s="76"/>
      <c r="CV239" s="76"/>
    </row>
    <row r="240" spans="1:100">
      <c r="A240" s="7">
        <v>29</v>
      </c>
      <c r="B240" s="7"/>
      <c r="C240" s="7" t="s">
        <v>5</v>
      </c>
      <c r="D240" s="32">
        <v>24.544127</v>
      </c>
      <c r="E240" s="32">
        <v>5.4731171999999999</v>
      </c>
      <c r="F240" s="32">
        <v>8.5635771999999992</v>
      </c>
      <c r="G240" s="32">
        <v>9.0828240999999998</v>
      </c>
      <c r="H240" s="93">
        <v>1.2808141000000001E-4</v>
      </c>
      <c r="I240" s="32">
        <v>1.5260419999999999</v>
      </c>
      <c r="J240" s="32"/>
      <c r="K240" s="66">
        <v>0.34890465999999998</v>
      </c>
      <c r="L240" s="66">
        <v>0.37005936</v>
      </c>
      <c r="M240" s="66">
        <v>6.2175051000000002E-2</v>
      </c>
      <c r="N240" s="66">
        <v>0.22299065000000001</v>
      </c>
      <c r="O240" s="66"/>
      <c r="P240" s="66"/>
      <c r="Q240" s="66"/>
      <c r="R240" s="76"/>
      <c r="S240" s="83">
        <f>(F240-O235*H240)/D240</f>
        <v>0.3489008467999542</v>
      </c>
      <c r="T240" s="83">
        <f>(G240-P235*H240)/D240</f>
        <v>0.37005804126015401</v>
      </c>
      <c r="U240" s="83">
        <f>(I240-Q235*H240)/D240</f>
        <v>6.2169840056988418E-2</v>
      </c>
      <c r="V240" s="84"/>
      <c r="W240" s="83">
        <f t="shared" si="139"/>
        <v>-1.052967503736022</v>
      </c>
      <c r="X240" s="83">
        <f t="shared" si="140"/>
        <v>-0.99409541737572105</v>
      </c>
      <c r="Y240" s="83">
        <f t="shared" si="141"/>
        <v>-2.7778852833760932</v>
      </c>
      <c r="Z240" s="83">
        <f t="shared" si="142"/>
        <v>-1.500625436652153</v>
      </c>
      <c r="AB240" s="28"/>
      <c r="AD240" s="28"/>
      <c r="AF240" s="28"/>
      <c r="AJ240" s="82"/>
      <c r="AK240" s="82"/>
      <c r="AL240" s="82"/>
      <c r="AM240" s="82"/>
      <c r="AN240" s="82"/>
      <c r="BB240" s="76"/>
      <c r="BC240" s="76"/>
      <c r="BE240" s="76"/>
      <c r="BF240" s="76"/>
      <c r="BH240" s="76"/>
      <c r="BI240" s="76"/>
      <c r="BK240" s="76"/>
      <c r="BL240" s="76"/>
      <c r="BN240" s="76"/>
      <c r="BO240" s="76"/>
      <c r="BQ240" s="76"/>
      <c r="BR240" s="76"/>
      <c r="BW240" s="85"/>
      <c r="BX240" s="85"/>
      <c r="BY240" s="83"/>
      <c r="BZ240" s="83"/>
      <c r="CA240" s="83"/>
      <c r="CB240" s="83"/>
      <c r="CC240" s="83"/>
    </row>
    <row r="241" spans="1:100">
      <c r="C241" s="7"/>
      <c r="D241" s="89"/>
      <c r="E241" s="89"/>
      <c r="F241" s="33"/>
      <c r="G241" s="33"/>
      <c r="H241" s="99"/>
      <c r="I241" s="33"/>
      <c r="J241" s="5"/>
      <c r="K241" s="84"/>
      <c r="L241" s="84"/>
      <c r="M241" s="84"/>
      <c r="N241" s="84"/>
      <c r="O241" s="83"/>
      <c r="P241" s="83"/>
      <c r="Q241" s="83"/>
      <c r="R241" s="84"/>
      <c r="S241" s="84"/>
      <c r="T241" s="84"/>
      <c r="U241" s="84"/>
      <c r="V241" s="84"/>
      <c r="W241" s="84"/>
      <c r="X241" s="84"/>
      <c r="Y241" s="84"/>
      <c r="Z241" s="90"/>
      <c r="AA241" s="28"/>
      <c r="AB241" s="91"/>
      <c r="AC241" s="91"/>
      <c r="AD241" s="91"/>
      <c r="AE241" s="92"/>
      <c r="AF241" s="92"/>
      <c r="AG241" s="92"/>
      <c r="AJ241" s="76"/>
      <c r="AK241" s="76"/>
      <c r="AL241" s="76"/>
      <c r="AM241" s="76"/>
      <c r="AN241" s="76"/>
      <c r="BB241" s="76"/>
      <c r="BC241" s="76"/>
      <c r="BE241" s="76"/>
      <c r="BF241" s="76"/>
      <c r="BH241" s="76"/>
      <c r="BI241" s="76"/>
      <c r="BK241" s="76"/>
      <c r="BL241" s="76"/>
      <c r="BN241" s="76"/>
      <c r="BO241" s="76"/>
      <c r="BQ241" s="76"/>
      <c r="BR241" s="76"/>
      <c r="BW241" s="85"/>
      <c r="BX241" s="85"/>
      <c r="BY241" s="83"/>
      <c r="BZ241" s="83"/>
      <c r="CA241" s="83"/>
      <c r="CB241" s="83"/>
      <c r="CC241" s="83"/>
      <c r="CD241" s="76"/>
      <c r="CE241" s="76"/>
      <c r="CF241" s="76"/>
      <c r="CG241" s="76"/>
      <c r="CH241" s="76"/>
      <c r="CI241" s="76"/>
      <c r="CJ241" s="76"/>
      <c r="CK241" s="76"/>
      <c r="CL241" s="76"/>
      <c r="CM241" s="76"/>
      <c r="CN241" s="76"/>
      <c r="CO241" s="76"/>
      <c r="CP241" s="76"/>
      <c r="CQ241" s="76"/>
      <c r="CR241" s="76"/>
      <c r="CS241" s="76"/>
      <c r="CT241" s="76"/>
      <c r="CU241" s="76"/>
      <c r="CV241" s="76"/>
    </row>
    <row r="242" spans="1:100">
      <c r="A242" s="7">
        <v>30</v>
      </c>
      <c r="B242" s="31">
        <v>43641</v>
      </c>
      <c r="C242" s="7" t="s">
        <v>0</v>
      </c>
      <c r="D242" s="32">
        <v>1.7648248E-4</v>
      </c>
      <c r="E242" s="32">
        <v>3.7416012000000002E-5</v>
      </c>
      <c r="F242" s="32">
        <v>5.9841427E-5</v>
      </c>
      <c r="G242" s="32">
        <v>5.3942084999999999E-5</v>
      </c>
      <c r="H242" s="93">
        <v>2.9191173999999998E-7</v>
      </c>
      <c r="I242" s="32">
        <v>4.8984143999999998E-5</v>
      </c>
      <c r="J242" s="32"/>
      <c r="K242" s="32"/>
      <c r="L242" s="32"/>
      <c r="M242" s="32"/>
      <c r="N242" s="32"/>
      <c r="O242" s="66"/>
      <c r="P242" s="66"/>
      <c r="Q242" s="66"/>
      <c r="AG242" s="78"/>
      <c r="BZ242" s="80"/>
      <c r="CA242" s="78"/>
      <c r="CB242" s="78"/>
      <c r="CC242" s="78"/>
      <c r="CE242" s="81"/>
      <c r="CF242" s="74"/>
      <c r="CG242" s="74"/>
      <c r="CH242" s="74"/>
      <c r="CI242" s="74"/>
      <c r="CJ242" s="74"/>
      <c r="CK242" s="74"/>
      <c r="CL242" s="74"/>
      <c r="CM242" s="74"/>
      <c r="CN242" s="74"/>
    </row>
    <row r="243" spans="1:100">
      <c r="A243" s="7">
        <v>30</v>
      </c>
      <c r="B243" s="7"/>
      <c r="C243" s="98" t="s">
        <v>6</v>
      </c>
      <c r="D243" s="32"/>
      <c r="E243" s="32"/>
      <c r="F243" s="32"/>
      <c r="G243" s="32"/>
      <c r="H243" s="93">
        <v>3.1064565000000002</v>
      </c>
      <c r="I243" s="32"/>
      <c r="J243" s="32"/>
      <c r="K243" s="32"/>
      <c r="L243" s="32"/>
      <c r="M243" s="57"/>
      <c r="N243" s="32"/>
      <c r="O243" s="66">
        <v>0.86277731000000002</v>
      </c>
      <c r="P243" s="66">
        <v>0.56634245000000005</v>
      </c>
      <c r="Q243" s="66">
        <v>1.0739269</v>
      </c>
      <c r="AB243" s="9"/>
      <c r="AC243" s="9"/>
      <c r="AD243" s="9"/>
      <c r="AE243" s="9"/>
      <c r="AF243" s="9"/>
      <c r="AG243" s="9"/>
      <c r="AI243" s="27"/>
      <c r="AJ243" s="20"/>
      <c r="AK243" s="20"/>
      <c r="AL243" s="20"/>
      <c r="AM243" s="20"/>
      <c r="AN243" s="82"/>
      <c r="BB243" s="78"/>
      <c r="BE243" s="78"/>
      <c r="BH243" s="78"/>
      <c r="BK243" s="78"/>
      <c r="BN243" s="78"/>
      <c r="BQ243" s="78"/>
    </row>
    <row r="244" spans="1:100">
      <c r="A244" s="7">
        <v>30</v>
      </c>
      <c r="B244" s="7"/>
      <c r="C244" s="7" t="s">
        <v>1</v>
      </c>
      <c r="D244" s="32">
        <v>30.72167</v>
      </c>
      <c r="E244" s="32">
        <v>6.8661709000000002</v>
      </c>
      <c r="F244" s="32">
        <v>10.767543999999999</v>
      </c>
      <c r="G244" s="32">
        <v>11.472346</v>
      </c>
      <c r="H244" s="93">
        <v>1.5379852999999999E-4</v>
      </c>
      <c r="I244" s="32">
        <v>1.9362404</v>
      </c>
      <c r="J244" s="32"/>
      <c r="K244" s="66">
        <v>0.35048692999999997</v>
      </c>
      <c r="L244" s="66">
        <v>0.37342848000000001</v>
      </c>
      <c r="M244" s="66">
        <v>6.3025249000000005E-2</v>
      </c>
      <c r="N244" s="66">
        <v>0.22349603000000001</v>
      </c>
      <c r="O244" s="66"/>
      <c r="P244" s="66"/>
      <c r="Q244" s="66"/>
      <c r="R244" s="76"/>
      <c r="S244" s="83">
        <f>(F244-O243*H244)/D244</f>
        <v>0.35048261719229468</v>
      </c>
      <c r="T244" s="83">
        <f>(G244-P243*H244)/D244</f>
        <v>0.37342562749237634</v>
      </c>
      <c r="U244" s="83">
        <f>(I244-Q243*H244)/D244</f>
        <v>6.3019856395223714E-2</v>
      </c>
      <c r="V244" s="84"/>
      <c r="W244" s="83">
        <f t="shared" ref="W244:W248" si="144">LN(S244)</f>
        <v>-1.0484441680531806</v>
      </c>
      <c r="X244" s="83">
        <f t="shared" ref="X244:X248" si="145">LN(T244)</f>
        <v>-0.98503641741663284</v>
      </c>
      <c r="Y244" s="83">
        <f t="shared" ref="Y244:Y248" si="146">LN(U244)</f>
        <v>-2.7643054213730958</v>
      </c>
      <c r="Z244" s="83">
        <f>LN(N244)</f>
        <v>-1.4983616279498098</v>
      </c>
      <c r="AA244" s="77"/>
      <c r="AB244" s="20">
        <f t="array" ref="AB244:AC245">LINEST(W244:W248,Z244:Z248,TRUE,TRUE)</f>
        <v>1.9995263773003955</v>
      </c>
      <c r="AC244" s="60">
        <v>1.94755960010881</v>
      </c>
      <c r="AD244" s="20">
        <f t="array" ref="AD244:AE245">LINEST(X244:X248,Z244:Z248,TRUE,TRUE)</f>
        <v>4.0070595004516472</v>
      </c>
      <c r="AE244" s="60">
        <v>5.0189803007056391</v>
      </c>
      <c r="AF244" s="20">
        <f t="array" ref="AF244:AG245">LINEST(Y244:Y248,Z244:Z248,TRUE,TRUE)</f>
        <v>6.000027296477815</v>
      </c>
      <c r="AG244" s="20">
        <v>6.2258941309038356</v>
      </c>
      <c r="AI244" s="41">
        <f>EXP(AC244)*$AI$4^AB244</f>
        <v>0.33302960346057398</v>
      </c>
      <c r="AJ244" s="41">
        <f>AI244*SQRT(AC245^2+(LN($AI$4))^2*AB245^2+(AB244/$AI$4)^2*$AJ$4^2-2*LN($AI$4)*AVERAGE(Z244:Z248)*AB245^2)</f>
        <v>5.2471235767975071E-4</v>
      </c>
      <c r="AK244" s="59"/>
      <c r="AL244" s="41">
        <f>EXP(AE244)*$AI$4^AD244</f>
        <v>0.33709577578311772</v>
      </c>
      <c r="AM244" s="41">
        <f>AL244*SQRT(AE245^2+(LN($AI$4))^2*AD245^2+(AD244/$AI$4)^2*$AJ$4^2-2*LN($AI$4)*AVERAGE(Z244:Z248)*AD245^2)</f>
        <v>1.060544931784259E-3</v>
      </c>
      <c r="AN244" s="83"/>
      <c r="AO244" s="41">
        <f>EXP(AG244)*$AI$4^AF244</f>
        <v>5.4065272507061821E-2</v>
      </c>
      <c r="AP244" s="41">
        <f>AO244*SQRT(AG245^2+(LN($AI$4))^2*AF245^2+(AF244/$AI$4)^2*$AJ$4^2-2*LN($AI$4)*AVERAGE(Z244:Z248)*AF245^2)</f>
        <v>2.5416773531105626E-4</v>
      </c>
      <c r="BB244" s="69"/>
      <c r="BC244" s="69"/>
      <c r="BE244" s="69"/>
      <c r="BF244" s="69"/>
      <c r="BH244" s="69"/>
      <c r="BI244" s="69"/>
      <c r="BK244" s="69"/>
      <c r="BL244" s="69"/>
      <c r="BN244" s="69"/>
      <c r="BO244" s="69"/>
      <c r="BQ244" s="69"/>
      <c r="BR244" s="69"/>
      <c r="BY244" s="69"/>
      <c r="BZ244" s="69"/>
      <c r="CD244" s="86"/>
      <c r="CM244" s="78"/>
      <c r="CN244" s="78"/>
    </row>
    <row r="245" spans="1:100">
      <c r="A245" s="7">
        <v>30</v>
      </c>
      <c r="B245" s="7"/>
      <c r="C245" s="7" t="s">
        <v>2</v>
      </c>
      <c r="D245" s="32">
        <v>30.161241</v>
      </c>
      <c r="E245" s="32">
        <v>6.7391085999999998</v>
      </c>
      <c r="F245" s="32">
        <v>10.565132</v>
      </c>
      <c r="G245" s="32">
        <v>11.250612</v>
      </c>
      <c r="H245" s="93">
        <v>1.4530652999999999E-4</v>
      </c>
      <c r="I245" s="32">
        <v>1.8977641999999999</v>
      </c>
      <c r="J245" s="32"/>
      <c r="K245" s="66">
        <v>0.35028807000000001</v>
      </c>
      <c r="L245" s="66">
        <v>0.37301489999999998</v>
      </c>
      <c r="M245" s="66">
        <v>6.2920444000000006E-2</v>
      </c>
      <c r="N245" s="66">
        <v>0.22343594</v>
      </c>
      <c r="O245" s="66"/>
      <c r="P245" s="66"/>
      <c r="Q245" s="66"/>
      <c r="R245" s="76"/>
      <c r="S245" s="83">
        <f>(F245-O243*H245)/D245</f>
        <v>0.35028421518938563</v>
      </c>
      <c r="T245" s="83">
        <f>(G245-P243*H245)/D245</f>
        <v>0.37301282486167592</v>
      </c>
      <c r="U245" s="83">
        <f>(I245-Q243*H245)/D245</f>
        <v>6.2915453359783421E-2</v>
      </c>
      <c r="V245" s="84"/>
      <c r="W245" s="83">
        <f t="shared" si="144"/>
        <v>-1.049010410629291</v>
      </c>
      <c r="X245" s="83">
        <f t="shared" si="145"/>
        <v>-0.98614247692222956</v>
      </c>
      <c r="Y245" s="83">
        <f t="shared" si="146"/>
        <v>-2.7659634640548711</v>
      </c>
      <c r="Z245" s="83">
        <f t="shared" ref="Z245:Z248" si="147">LN(N245)</f>
        <v>-1.4986305279363652</v>
      </c>
      <c r="AA245" s="77"/>
      <c r="AB245" s="20">
        <v>8.8889186673209199E-3</v>
      </c>
      <c r="AC245" s="60">
        <v>1.3326861091417425E-2</v>
      </c>
      <c r="AD245" s="20">
        <v>1.4133093357715516E-2</v>
      </c>
      <c r="AE245" s="60">
        <v>2.1189278361017645E-2</v>
      </c>
      <c r="AF245" s="20">
        <v>1.7220786867293596E-2</v>
      </c>
      <c r="AG245" s="20">
        <v>2.5818554883290115E-2</v>
      </c>
      <c r="AI245" s="27"/>
      <c r="AJ245" s="82"/>
      <c r="AK245" s="82"/>
      <c r="AL245" s="82"/>
      <c r="AM245" s="82"/>
      <c r="AN245" s="82"/>
      <c r="BB245" s="76"/>
      <c r="BC245" s="76"/>
      <c r="BE245" s="76"/>
      <c r="BF245" s="76"/>
      <c r="BH245" s="76"/>
      <c r="BI245" s="76"/>
      <c r="BK245" s="76"/>
      <c r="BL245" s="76"/>
      <c r="BN245" s="76"/>
      <c r="BO245" s="76"/>
      <c r="BQ245" s="76"/>
      <c r="BR245" s="76"/>
      <c r="BW245" s="85"/>
      <c r="BX245" s="85"/>
      <c r="BY245" s="83"/>
      <c r="BZ245" s="83"/>
      <c r="CA245" s="83"/>
      <c r="CB245" s="83"/>
      <c r="CC245" s="83"/>
    </row>
    <row r="246" spans="1:100">
      <c r="A246" s="7">
        <v>30</v>
      </c>
      <c r="B246" s="7"/>
      <c r="C246" s="7" t="s">
        <v>3</v>
      </c>
      <c r="D246" s="32">
        <v>29.038968000000001</v>
      </c>
      <c r="E246" s="32">
        <v>6.4848562999999997</v>
      </c>
      <c r="F246" s="32">
        <v>10.161387</v>
      </c>
      <c r="G246" s="32">
        <v>10.809155000000001</v>
      </c>
      <c r="H246" s="93">
        <v>1.3905777000000001E-4</v>
      </c>
      <c r="I246" s="32">
        <v>1.8213741999999999</v>
      </c>
      <c r="J246" s="32"/>
      <c r="K246" s="66">
        <v>0.34992198000000002</v>
      </c>
      <c r="L246" s="66">
        <v>0.37222843</v>
      </c>
      <c r="M246" s="66">
        <v>6.2721454999999995E-2</v>
      </c>
      <c r="N246" s="66">
        <v>0.22331554000000001</v>
      </c>
      <c r="O246" s="66"/>
      <c r="P246" s="66"/>
      <c r="Q246" s="66"/>
      <c r="R246" s="76"/>
      <c r="S246" s="83">
        <f>(F246-O243*H246)/D246</f>
        <v>0.34991832437403647</v>
      </c>
      <c r="T246" s="83">
        <f>(G246-P243*H246)/D246</f>
        <v>0.37222659722900092</v>
      </c>
      <c r="U246" s="83">
        <f>(I246-Q243*H246)/D246</f>
        <v>6.2716583527353417E-2</v>
      </c>
      <c r="V246" s="84"/>
      <c r="W246" s="83">
        <f t="shared" si="144"/>
        <v>-1.0500555106624341</v>
      </c>
      <c r="X246" s="83">
        <f t="shared" si="145"/>
        <v>-0.98825247781876435</v>
      </c>
      <c r="Y246" s="83">
        <f t="shared" si="146"/>
        <v>-2.7691293762451616</v>
      </c>
      <c r="Z246" s="83">
        <f t="shared" si="147"/>
        <v>-1.4991695300809798</v>
      </c>
      <c r="AA246" s="28"/>
      <c r="AB246" s="47">
        <f t="shared" ref="AB246:AG246" si="148">ABS(AB245/AB244)</f>
        <v>4.4455120813770132E-3</v>
      </c>
      <c r="AC246" s="47">
        <f t="shared" si="148"/>
        <v>6.8428514797045769E-3</v>
      </c>
      <c r="AD246" s="47">
        <f t="shared" si="148"/>
        <v>3.5270485392399427E-3</v>
      </c>
      <c r="AE246" s="47">
        <f t="shared" si="148"/>
        <v>4.2218293540699009E-3</v>
      </c>
      <c r="AF246" s="47">
        <f t="shared" si="148"/>
        <v>2.8701180871964836E-3</v>
      </c>
      <c r="AG246" s="47">
        <f t="shared" si="148"/>
        <v>4.1469633662951384E-3</v>
      </c>
      <c r="AI246" s="27"/>
      <c r="AJ246" s="82"/>
      <c r="AK246" s="82"/>
      <c r="AL246" s="82"/>
      <c r="AM246" s="82"/>
      <c r="AN246" s="82"/>
      <c r="BB246" s="76"/>
      <c r="BC246" s="76"/>
      <c r="BE246" s="76"/>
      <c r="BF246" s="76"/>
      <c r="BH246" s="76"/>
      <c r="BI246" s="76"/>
      <c r="BK246" s="76"/>
      <c r="BL246" s="76"/>
      <c r="BN246" s="76"/>
      <c r="BO246" s="76"/>
      <c r="BQ246" s="76"/>
      <c r="BR246" s="76"/>
      <c r="BW246" s="85"/>
      <c r="BX246" s="85"/>
      <c r="BY246" s="83"/>
      <c r="BZ246" s="83"/>
      <c r="CA246" s="83"/>
      <c r="CB246" s="83"/>
      <c r="CC246" s="83"/>
      <c r="CD246" s="76"/>
      <c r="CE246" s="76"/>
      <c r="CF246" s="76"/>
      <c r="CG246" s="76"/>
      <c r="CH246" s="76"/>
      <c r="CI246" s="76"/>
      <c r="CJ246" s="76"/>
      <c r="CK246" s="76"/>
      <c r="CL246" s="76"/>
      <c r="CM246" s="76"/>
      <c r="CN246" s="76"/>
      <c r="CO246" s="76"/>
      <c r="CP246" s="76"/>
      <c r="CQ246" s="76"/>
      <c r="CR246" s="76"/>
      <c r="CS246" s="76"/>
      <c r="CT246" s="76"/>
      <c r="CU246" s="76"/>
      <c r="CV246" s="76"/>
    </row>
    <row r="247" spans="1:100">
      <c r="A247" s="7">
        <v>30</v>
      </c>
      <c r="B247" s="7"/>
      <c r="C247" s="7" t="s">
        <v>4</v>
      </c>
      <c r="D247" s="32">
        <v>27.375043000000002</v>
      </c>
      <c r="E247" s="32">
        <v>6.1099342999999999</v>
      </c>
      <c r="F247" s="32">
        <v>9.5684901999999994</v>
      </c>
      <c r="G247" s="32">
        <v>10.167012</v>
      </c>
      <c r="H247" s="93">
        <v>1.3180171E-4</v>
      </c>
      <c r="I247" s="32">
        <v>1.7113144</v>
      </c>
      <c r="J247" s="32"/>
      <c r="K247" s="66">
        <v>0.34953297</v>
      </c>
      <c r="L247" s="66">
        <v>0.37139642</v>
      </c>
      <c r="M247" s="66">
        <v>6.2513551000000001E-2</v>
      </c>
      <c r="N247" s="66">
        <v>0.22319349999999999</v>
      </c>
      <c r="O247" s="66"/>
      <c r="P247" s="66"/>
      <c r="Q247" s="66"/>
      <c r="R247" s="76"/>
      <c r="S247" s="83">
        <f>(F247-O243*H247)/D247</f>
        <v>0.34952918556055573</v>
      </c>
      <c r="T247" s="83">
        <f>(G247-P243*H247)/D247</f>
        <v>0.37139438849818951</v>
      </c>
      <c r="U247" s="83">
        <f>(I247-Q243*H247)/D247</f>
        <v>6.250849924137708E-2</v>
      </c>
      <c r="V247" s="84"/>
      <c r="W247" s="83">
        <f t="shared" si="144"/>
        <v>-1.0511682141837229</v>
      </c>
      <c r="X247" s="83">
        <f t="shared" si="145"/>
        <v>-0.99049073922939901</v>
      </c>
      <c r="Y247" s="83">
        <f t="shared" si="146"/>
        <v>-2.7724527436232589</v>
      </c>
      <c r="Z247" s="83">
        <f t="shared" si="147"/>
        <v>-1.4997161707628301</v>
      </c>
      <c r="AA247" s="60"/>
      <c r="AB247" s="88"/>
      <c r="AD247" s="88"/>
      <c r="AF247" s="88"/>
      <c r="AI247" s="27"/>
      <c r="AJ247" s="82"/>
      <c r="AK247" s="82"/>
      <c r="AL247" s="82"/>
      <c r="AM247" s="82"/>
      <c r="AN247" s="82"/>
      <c r="BB247" s="76"/>
      <c r="BC247" s="76"/>
      <c r="BE247" s="76"/>
      <c r="BF247" s="76"/>
      <c r="BH247" s="76"/>
      <c r="BI247" s="76"/>
      <c r="BK247" s="76"/>
      <c r="BL247" s="76"/>
      <c r="BN247" s="76"/>
      <c r="BO247" s="76"/>
      <c r="BQ247" s="76"/>
      <c r="BR247" s="76"/>
      <c r="BW247" s="85"/>
      <c r="BX247" s="85"/>
      <c r="BY247" s="83"/>
      <c r="BZ247" s="83"/>
      <c r="CA247" s="83"/>
      <c r="CB247" s="83"/>
      <c r="CD247" s="76"/>
      <c r="CE247" s="76"/>
      <c r="CF247" s="76"/>
      <c r="CG247" s="76"/>
      <c r="CH247" s="76"/>
      <c r="CI247" s="76"/>
      <c r="CJ247" s="76"/>
      <c r="CK247" s="76"/>
      <c r="CL247" s="76"/>
      <c r="CM247" s="76"/>
      <c r="CN247" s="76"/>
      <c r="CO247" s="76"/>
      <c r="CP247" s="76"/>
      <c r="CQ247" s="76"/>
      <c r="CR247" s="76"/>
      <c r="CS247" s="76"/>
      <c r="CT247" s="76"/>
      <c r="CU247" s="76"/>
      <c r="CV247" s="76"/>
    </row>
    <row r="248" spans="1:100">
      <c r="A248" s="7">
        <v>30</v>
      </c>
      <c r="B248" s="7"/>
      <c r="C248" s="7" t="s">
        <v>5</v>
      </c>
      <c r="D248" s="32">
        <v>24.767040000000001</v>
      </c>
      <c r="E248" s="32">
        <v>5.5237667999999998</v>
      </c>
      <c r="F248" s="32">
        <v>8.6441847999999997</v>
      </c>
      <c r="G248" s="32">
        <v>9.1714169000000005</v>
      </c>
      <c r="H248" s="93">
        <v>1.2968699000000001E-4</v>
      </c>
      <c r="I248" s="32">
        <v>1.5414466</v>
      </c>
      <c r="J248" s="32"/>
      <c r="K248" s="66">
        <v>0.34901842</v>
      </c>
      <c r="L248" s="66">
        <v>0.37030452000000003</v>
      </c>
      <c r="M248" s="66">
        <v>6.2237136999999998E-2</v>
      </c>
      <c r="N248" s="66">
        <v>0.22302855999999999</v>
      </c>
      <c r="O248" s="66"/>
      <c r="P248" s="66"/>
      <c r="Q248" s="66"/>
      <c r="R248" s="76"/>
      <c r="S248" s="83">
        <f>(F248-O243*H248)/D248</f>
        <v>0.34901517940810145</v>
      </c>
      <c r="T248" s="83">
        <f>(G248-P243*H248)/D248</f>
        <v>0.37030438246768088</v>
      </c>
      <c r="U248" s="83">
        <f>(I248-Q243*H248)/D248</f>
        <v>6.2232197535630369E-2</v>
      </c>
      <c r="V248" s="84"/>
      <c r="W248" s="83">
        <f t="shared" si="144"/>
        <v>-1.0526398637195253</v>
      </c>
      <c r="X248" s="83">
        <f t="shared" si="145"/>
        <v>-0.99342995622123054</v>
      </c>
      <c r="Y248" s="83">
        <f t="shared" si="146"/>
        <v>-2.7768827679017281</v>
      </c>
      <c r="Z248" s="83">
        <f t="shared" si="147"/>
        <v>-1.5004554439736257</v>
      </c>
      <c r="AB248" s="28"/>
      <c r="AD248" s="28"/>
      <c r="AF248" s="28"/>
      <c r="AJ248" s="82"/>
      <c r="AK248" s="82"/>
      <c r="AL248" s="82"/>
      <c r="AM248" s="82"/>
      <c r="AN248" s="82"/>
      <c r="BB248" s="76"/>
      <c r="BC248" s="76"/>
      <c r="BE248" s="76"/>
      <c r="BF248" s="76"/>
      <c r="BH248" s="76"/>
      <c r="BI248" s="76"/>
      <c r="BK248" s="76"/>
      <c r="BL248" s="76"/>
      <c r="BN248" s="76"/>
      <c r="BO248" s="76"/>
      <c r="BQ248" s="76"/>
      <c r="BR248" s="76"/>
      <c r="BW248" s="85"/>
      <c r="BX248" s="85"/>
      <c r="BY248" s="83"/>
      <c r="BZ248" s="83"/>
      <c r="CA248" s="83"/>
      <c r="CB248" s="83"/>
      <c r="CC248" s="83"/>
    </row>
    <row r="249" spans="1:100">
      <c r="C249" s="7"/>
      <c r="D249" s="89"/>
      <c r="E249" s="89"/>
      <c r="F249" s="33"/>
      <c r="G249" s="33"/>
      <c r="H249" s="99"/>
      <c r="I249" s="33"/>
      <c r="J249" s="5"/>
      <c r="K249" s="84"/>
      <c r="L249" s="84"/>
      <c r="M249" s="84"/>
      <c r="N249" s="84"/>
      <c r="O249" s="83"/>
      <c r="P249" s="83"/>
      <c r="Q249" s="83"/>
      <c r="R249" s="84"/>
      <c r="S249" s="84"/>
      <c r="T249" s="84"/>
      <c r="U249" s="84"/>
      <c r="V249" s="84"/>
      <c r="W249" s="84"/>
      <c r="X249" s="84"/>
      <c r="Y249" s="84"/>
      <c r="Z249" s="90"/>
      <c r="AA249" s="28"/>
      <c r="AB249" s="91"/>
      <c r="AC249" s="91"/>
      <c r="AD249" s="91"/>
      <c r="AE249" s="92"/>
      <c r="AF249" s="92"/>
      <c r="AG249" s="92"/>
      <c r="AJ249" s="76"/>
      <c r="AK249" s="76"/>
      <c r="AL249" s="76"/>
      <c r="AM249" s="76"/>
      <c r="AN249" s="76"/>
      <c r="BB249" s="76"/>
      <c r="BC249" s="76"/>
      <c r="BE249" s="76"/>
      <c r="BF249" s="76"/>
      <c r="BH249" s="76"/>
      <c r="BI249" s="76"/>
      <c r="BK249" s="76"/>
      <c r="BL249" s="76"/>
      <c r="BN249" s="76"/>
      <c r="BO249" s="76"/>
      <c r="BQ249" s="76"/>
      <c r="BR249" s="76"/>
      <c r="BW249" s="85"/>
      <c r="BX249" s="85"/>
      <c r="BY249" s="83"/>
      <c r="BZ249" s="83"/>
      <c r="CA249" s="83"/>
      <c r="CB249" s="83"/>
      <c r="CC249" s="83"/>
      <c r="CD249" s="76"/>
      <c r="CE249" s="76"/>
      <c r="CF249" s="76"/>
      <c r="CG249" s="76"/>
      <c r="CH249" s="76"/>
      <c r="CI249" s="76"/>
      <c r="CJ249" s="76"/>
      <c r="CK249" s="76"/>
      <c r="CL249" s="76"/>
      <c r="CM249" s="76"/>
      <c r="CN249" s="76"/>
      <c r="CO249" s="76"/>
      <c r="CP249" s="76"/>
      <c r="CQ249" s="76"/>
      <c r="CR249" s="76"/>
      <c r="CS249" s="76"/>
      <c r="CT249" s="76"/>
      <c r="CU249" s="76"/>
      <c r="CV249" s="76"/>
    </row>
    <row r="250" spans="1:100">
      <c r="A250" s="7">
        <v>31</v>
      </c>
      <c r="B250" s="31">
        <v>43641</v>
      </c>
      <c r="C250" s="7" t="s">
        <v>0</v>
      </c>
      <c r="D250" s="32">
        <v>1.7648248E-4</v>
      </c>
      <c r="E250" s="32">
        <v>3.7416012000000002E-5</v>
      </c>
      <c r="F250" s="32">
        <v>5.9841427E-5</v>
      </c>
      <c r="G250" s="32">
        <v>5.3942084999999999E-5</v>
      </c>
      <c r="H250" s="93">
        <v>2.9191173999999998E-7</v>
      </c>
      <c r="I250" s="32">
        <v>4.8984143999999998E-5</v>
      </c>
      <c r="J250" s="32"/>
      <c r="K250" s="32"/>
      <c r="L250" s="32"/>
      <c r="M250" s="32"/>
      <c r="N250" s="32"/>
      <c r="O250" s="66"/>
      <c r="P250" s="66"/>
      <c r="Q250" s="66"/>
      <c r="AG250" s="78"/>
      <c r="BZ250" s="80"/>
      <c r="CA250" s="78"/>
      <c r="CB250" s="78"/>
      <c r="CC250" s="78"/>
      <c r="CE250" s="81"/>
      <c r="CF250" s="74"/>
      <c r="CG250" s="74"/>
      <c r="CH250" s="74"/>
      <c r="CI250" s="74"/>
      <c r="CJ250" s="74"/>
      <c r="CK250" s="74"/>
      <c r="CL250" s="74"/>
      <c r="CM250" s="74"/>
      <c r="CN250" s="74"/>
    </row>
    <row r="251" spans="1:100">
      <c r="A251" s="98">
        <v>31</v>
      </c>
      <c r="C251" s="98" t="s">
        <v>6</v>
      </c>
      <c r="D251" s="32"/>
      <c r="E251" s="32"/>
      <c r="F251" s="32"/>
      <c r="G251" s="32"/>
      <c r="H251" s="93">
        <v>3.1064565000000002</v>
      </c>
      <c r="I251" s="32"/>
      <c r="J251" s="32"/>
      <c r="K251" s="32"/>
      <c r="L251" s="32"/>
      <c r="M251" s="57"/>
      <c r="N251" s="32"/>
      <c r="O251" s="66">
        <v>0.86277731000000002</v>
      </c>
      <c r="P251" s="66">
        <v>0.56634245000000005</v>
      </c>
      <c r="Q251" s="66">
        <v>1.0739269</v>
      </c>
      <c r="AB251" s="9"/>
      <c r="AC251" s="9"/>
      <c r="AD251" s="9"/>
      <c r="AE251" s="9"/>
      <c r="AF251" s="9"/>
      <c r="AG251" s="9"/>
      <c r="AI251" s="27"/>
      <c r="AJ251" s="20"/>
      <c r="AK251" s="20"/>
      <c r="AL251" s="20"/>
      <c r="AM251" s="20"/>
      <c r="AN251" s="82"/>
      <c r="BB251" s="78"/>
      <c r="BE251" s="78"/>
      <c r="BH251" s="78"/>
      <c r="BK251" s="78"/>
      <c r="BN251" s="78"/>
      <c r="BQ251" s="78"/>
    </row>
    <row r="252" spans="1:100">
      <c r="A252" s="7">
        <v>31</v>
      </c>
      <c r="B252" s="7"/>
      <c r="C252" s="7" t="s">
        <v>1</v>
      </c>
      <c r="D252" s="32">
        <v>30.582439999999998</v>
      </c>
      <c r="E252" s="32">
        <v>6.8359025000000004</v>
      </c>
      <c r="F252" s="32">
        <v>10.72119</v>
      </c>
      <c r="G252" s="32">
        <v>11.425538</v>
      </c>
      <c r="H252" s="93">
        <v>1.5433008E-4</v>
      </c>
      <c r="I252" s="32">
        <v>1.9287687</v>
      </c>
      <c r="J252" s="32"/>
      <c r="K252" s="66">
        <v>0.35056673999999999</v>
      </c>
      <c r="L252" s="66">
        <v>0.37359773000000002</v>
      </c>
      <c r="M252" s="66">
        <v>6.3067833000000004E-2</v>
      </c>
      <c r="N252" s="66">
        <v>0.22352374999999999</v>
      </c>
      <c r="O252" s="66"/>
      <c r="P252" s="66"/>
      <c r="Q252" s="66"/>
      <c r="R252" s="76"/>
      <c r="S252" s="83">
        <f>(F252-O251*H252)/D252</f>
        <v>0.35056250735744848</v>
      </c>
      <c r="T252" s="83">
        <f>(G252-P251*H252)/D252</f>
        <v>0.37359512832607156</v>
      </c>
      <c r="U252" s="83">
        <f>(I252-Q251*H252)/D252</f>
        <v>6.3062429314848942E-2</v>
      </c>
      <c r="V252" s="84"/>
      <c r="W252" s="83">
        <f t="shared" ref="W252:W256" si="149">LN(S252)</f>
        <v>-1.0482162507260302</v>
      </c>
      <c r="X252" s="83">
        <f t="shared" ref="X252:X256" si="150">LN(T252)</f>
        <v>-0.98458261252491086</v>
      </c>
      <c r="Y252" s="83">
        <f t="shared" ref="Y252:Y256" si="151">LN(U252)</f>
        <v>-2.7636301017434834</v>
      </c>
      <c r="Z252" s="83">
        <f>LN(N252)</f>
        <v>-1.4982376065920278</v>
      </c>
      <c r="AA252" s="77"/>
      <c r="AB252" s="20">
        <f t="array" ref="AB252:AC253">LINEST(W252:W256,Z252:Z256,TRUE,TRUE)</f>
        <v>2.003615780654286</v>
      </c>
      <c r="AC252" s="60">
        <v>1.953687374450118</v>
      </c>
      <c r="AD252" s="20">
        <f t="array" ref="AD252:AE253">LINEST(X252:X256,Z252:Z256,TRUE,TRUE)</f>
        <v>4.0122360187475135</v>
      </c>
      <c r="AE252" s="60">
        <v>5.0267274307082088</v>
      </c>
      <c r="AF252" s="20">
        <f t="array" ref="AF252:AG253">LINEST(Y252:Y256,Z252:Z256,TRUE,TRUE)</f>
        <v>6.0217401770998968</v>
      </c>
      <c r="AG252" s="20">
        <v>6.2584152449043575</v>
      </c>
      <c r="AI252" s="41">
        <f>EXP(AC252)*$AI$4^AB252</f>
        <v>0.33299494415535019</v>
      </c>
      <c r="AJ252" s="41">
        <f>AI252*SQRT(AC253^2+(LN($AI$4))^2*AB253^2+(AB252/$AI$4)^2*$AJ$4^2-2*LN($AI$4)*AVERAGE(Z252:Z256)*AB253^2)</f>
        <v>5.2402005101786359E-4</v>
      </c>
      <c r="AK252" s="59"/>
      <c r="AL252" s="41">
        <f>EXP(AE252)*$AI$4^AD252</f>
        <v>0.33704812061406464</v>
      </c>
      <c r="AM252" s="41">
        <f>AL252*SQRT(AE253^2+(LN($AI$4))^2*AD253^2+(AD252/$AI$4)^2*$AJ$4^2-2*LN($AI$4)*AVERAGE(Z252:Z256)*AD253^2)</f>
        <v>1.0636988775904667E-3</v>
      </c>
      <c r="AN252" s="83"/>
      <c r="AO252" s="41">
        <f>EXP(AG252)*$AI$4^AF252</f>
        <v>5.4034615284514045E-2</v>
      </c>
      <c r="AP252" s="41">
        <f>AO252*SQRT(AG253^2+(LN($AI$4))^2*AF253^2+(AF252/$AI$4)^2*$AJ$4^2-2*LN($AI$4)*AVERAGE(Z252:Z256)*AF253^2)</f>
        <v>2.5677128948950332E-4</v>
      </c>
      <c r="BB252" s="69"/>
      <c r="BC252" s="69"/>
      <c r="BE252" s="69"/>
      <c r="BF252" s="69"/>
      <c r="BH252" s="69"/>
      <c r="BI252" s="69"/>
      <c r="BK252" s="69"/>
      <c r="BL252" s="69"/>
      <c r="BN252" s="69"/>
      <c r="BO252" s="69"/>
      <c r="BQ252" s="69"/>
      <c r="BR252" s="69"/>
      <c r="BY252" s="69"/>
      <c r="BZ252" s="69"/>
      <c r="CD252" s="86"/>
      <c r="CM252" s="78"/>
      <c r="CN252" s="78"/>
    </row>
    <row r="253" spans="1:100">
      <c r="A253" s="7">
        <v>31</v>
      </c>
      <c r="B253" s="7"/>
      <c r="C253" s="7" t="s">
        <v>2</v>
      </c>
      <c r="D253" s="32">
        <v>29.815825</v>
      </c>
      <c r="E253" s="32">
        <v>6.6613189999999998</v>
      </c>
      <c r="F253" s="32">
        <v>10.442498000000001</v>
      </c>
      <c r="G253" s="32">
        <v>11.118005999999999</v>
      </c>
      <c r="H253" s="93">
        <v>1.5923589E-4</v>
      </c>
      <c r="I253" s="32">
        <v>1.8750990999999999</v>
      </c>
      <c r="J253" s="32"/>
      <c r="K253" s="66">
        <v>0.35023210999999999</v>
      </c>
      <c r="L253" s="66">
        <v>0.37288658000000002</v>
      </c>
      <c r="M253" s="66">
        <v>6.2888635999999998E-2</v>
      </c>
      <c r="N253" s="66">
        <v>0.22341516</v>
      </c>
      <c r="O253" s="66"/>
      <c r="P253" s="66"/>
      <c r="Q253" s="66"/>
      <c r="R253" s="76"/>
      <c r="S253" s="83">
        <f>(F253-O251*H253)/D253</f>
        <v>0.35022880013842217</v>
      </c>
      <c r="T253" s="83">
        <f>(G253-P251*H253)/D253</f>
        <v>0.37288640572434029</v>
      </c>
      <c r="U253" s="83">
        <f>(I253-Q251*H253)/D253</f>
        <v>6.2883656323253961E-2</v>
      </c>
      <c r="V253" s="84"/>
      <c r="W253" s="83">
        <f t="shared" si="149"/>
        <v>-1.0491686233958393</v>
      </c>
      <c r="X253" s="83">
        <f t="shared" si="150"/>
        <v>-0.98648144801473703</v>
      </c>
      <c r="Y253" s="83">
        <f t="shared" si="151"/>
        <v>-2.7664689849172484</v>
      </c>
      <c r="Z253" s="83">
        <f t="shared" ref="Z253:Z256" si="152">LN(N253)</f>
        <v>-1.4987235343092484</v>
      </c>
      <c r="AA253" s="77"/>
      <c r="AB253" s="20">
        <v>7.2380579473900813E-3</v>
      </c>
      <c r="AC253" s="60">
        <v>1.0851282528073993E-2</v>
      </c>
      <c r="AD253" s="20">
        <v>1.6074953042707962E-2</v>
      </c>
      <c r="AE253" s="60">
        <v>2.40995386276017E-2</v>
      </c>
      <c r="AF253" s="20">
        <v>2.8664913999681123E-2</v>
      </c>
      <c r="AG253" s="20">
        <v>4.2974383835327402E-2</v>
      </c>
      <c r="AI253" s="62"/>
      <c r="AJ253" s="82"/>
      <c r="AK253" s="82"/>
      <c r="AL253" s="82"/>
      <c r="AM253" s="82"/>
      <c r="AN253" s="82"/>
      <c r="BB253" s="76"/>
      <c r="BC253" s="76"/>
      <c r="BE253" s="76"/>
      <c r="BF253" s="76"/>
      <c r="BH253" s="76"/>
      <c r="BI253" s="76"/>
      <c r="BK253" s="76"/>
      <c r="BL253" s="76"/>
      <c r="BN253" s="76"/>
      <c r="BO253" s="76"/>
      <c r="BQ253" s="76"/>
      <c r="BR253" s="76"/>
      <c r="BW253" s="85"/>
      <c r="BX253" s="85"/>
      <c r="BY253" s="83"/>
      <c r="BZ253" s="83"/>
      <c r="CA253" s="83"/>
      <c r="CB253" s="83"/>
      <c r="CC253" s="83"/>
    </row>
    <row r="254" spans="1:100">
      <c r="A254" s="7">
        <v>31</v>
      </c>
      <c r="B254" s="7"/>
      <c r="C254" s="7" t="s">
        <v>3</v>
      </c>
      <c r="D254" s="32">
        <v>29.027982999999999</v>
      </c>
      <c r="E254" s="32">
        <v>6.4831054000000004</v>
      </c>
      <c r="F254" s="32">
        <v>10.159692</v>
      </c>
      <c r="G254" s="32">
        <v>10.809554</v>
      </c>
      <c r="H254" s="93">
        <v>1.5569250999999999E-4</v>
      </c>
      <c r="I254" s="32">
        <v>1.8218494000000001</v>
      </c>
      <c r="J254" s="32"/>
      <c r="K254" s="32">
        <v>0.34999612000000002</v>
      </c>
      <c r="L254" s="32">
        <v>0.37238320000000003</v>
      </c>
      <c r="M254" s="32">
        <v>6.276168E-2</v>
      </c>
      <c r="N254" s="32">
        <v>0.22333971999999999</v>
      </c>
      <c r="O254" s="66"/>
      <c r="P254" s="66"/>
      <c r="Q254" s="66"/>
      <c r="R254" s="76"/>
      <c r="S254" s="83">
        <f>(F254-O251*H254)/D254</f>
        <v>0.34999185689322732</v>
      </c>
      <c r="T254" s="83">
        <f>(G254-P251*H254)/D254</f>
        <v>0.3723808789857167</v>
      </c>
      <c r="U254" s="83">
        <f>(I254-Q251*H254)/D254</f>
        <v>6.2756072222633671E-2</v>
      </c>
      <c r="V254" s="84"/>
      <c r="W254" s="83">
        <f t="shared" si="149"/>
        <v>-1.0498453907886862</v>
      </c>
      <c r="X254" s="83">
        <f t="shared" si="150"/>
        <v>-0.98783808026340292</v>
      </c>
      <c r="Y254" s="83">
        <f t="shared" si="151"/>
        <v>-2.7684999371638259</v>
      </c>
      <c r="Z254" s="83">
        <f t="shared" si="152"/>
        <v>-1.4990612586591965</v>
      </c>
      <c r="AA254" s="28"/>
      <c r="AB254" s="47">
        <f t="shared" ref="AB254:AG254" si="153">ABS(AB253/AB252)</f>
        <v>3.6124979735518326E-3</v>
      </c>
      <c r="AC254" s="47">
        <f t="shared" si="153"/>
        <v>5.5542573852831387E-3</v>
      </c>
      <c r="AD254" s="47">
        <f t="shared" si="153"/>
        <v>4.0064824122001746E-3</v>
      </c>
      <c r="AE254" s="47">
        <f t="shared" si="153"/>
        <v>4.79427996839016E-3</v>
      </c>
      <c r="AF254" s="47">
        <f t="shared" si="153"/>
        <v>4.7602375985418728E-3</v>
      </c>
      <c r="AG254" s="47">
        <f t="shared" si="153"/>
        <v>6.8666558791089204E-3</v>
      </c>
      <c r="AI254" s="27"/>
      <c r="AJ254" s="82"/>
      <c r="AK254" s="82"/>
      <c r="AL254" s="82"/>
      <c r="AM254" s="82"/>
      <c r="AN254" s="82"/>
      <c r="BB254" s="76"/>
      <c r="BC254" s="76"/>
      <c r="BE254" s="76"/>
      <c r="BF254" s="76"/>
      <c r="BH254" s="76"/>
      <c r="BI254" s="76"/>
      <c r="BK254" s="76"/>
      <c r="BL254" s="76"/>
      <c r="BN254" s="76"/>
      <c r="BO254" s="76"/>
      <c r="BQ254" s="76"/>
      <c r="BR254" s="76"/>
      <c r="BW254" s="85"/>
      <c r="BX254" s="85"/>
      <c r="BY254" s="83"/>
      <c r="BZ254" s="83"/>
      <c r="CA254" s="83"/>
      <c r="CB254" s="83"/>
      <c r="CC254" s="83"/>
      <c r="CD254" s="76"/>
      <c r="CE254" s="76"/>
      <c r="CF254" s="76"/>
      <c r="CG254" s="76"/>
      <c r="CH254" s="76"/>
      <c r="CI254" s="76"/>
      <c r="CJ254" s="76"/>
      <c r="CK254" s="76"/>
      <c r="CL254" s="76"/>
      <c r="CM254" s="76"/>
      <c r="CN254" s="76"/>
      <c r="CO254" s="76"/>
      <c r="CP254" s="76"/>
      <c r="CQ254" s="76"/>
      <c r="CR254" s="76"/>
      <c r="CS254" s="76"/>
      <c r="CT254" s="76"/>
      <c r="CU254" s="76"/>
      <c r="CV254" s="76"/>
    </row>
    <row r="255" spans="1:100">
      <c r="A255" s="7">
        <v>31</v>
      </c>
      <c r="B255" s="7"/>
      <c r="C255" s="7" t="s">
        <v>4</v>
      </c>
      <c r="D255" s="32">
        <v>27.044111999999998</v>
      </c>
      <c r="E255" s="32">
        <v>6.0362676999999998</v>
      </c>
      <c r="F255" s="32">
        <v>9.4533550000000002</v>
      </c>
      <c r="G255" s="32">
        <v>10.045286000000001</v>
      </c>
      <c r="H255" s="93">
        <v>1.4303731999999999E-4</v>
      </c>
      <c r="I255" s="32">
        <v>1.6908650000000001</v>
      </c>
      <c r="J255" s="32"/>
      <c r="K255" s="32">
        <v>0.34955269</v>
      </c>
      <c r="L255" s="32">
        <v>0.37143985000000002</v>
      </c>
      <c r="M255" s="32">
        <v>6.2522212999999993E-2</v>
      </c>
      <c r="N255" s="32">
        <v>0.22320060999999999</v>
      </c>
      <c r="O255" s="66"/>
      <c r="P255" s="66"/>
      <c r="Q255" s="66"/>
      <c r="R255" s="76"/>
      <c r="S255" s="83">
        <f>(F255-O251*H255)/D255</f>
        <v>0.34954860380129404</v>
      </c>
      <c r="T255" s="83">
        <f>(G255-P251*H255)/D255</f>
        <v>0.37143778253446635</v>
      </c>
      <c r="U255" s="83">
        <f>(I255-Q251*H255)/D255</f>
        <v>6.2516801748726231E-2</v>
      </c>
      <c r="V255" s="84"/>
      <c r="W255" s="83">
        <f t="shared" si="149"/>
        <v>-1.051112660306776</v>
      </c>
      <c r="X255" s="83">
        <f t="shared" si="150"/>
        <v>-0.99037390520411472</v>
      </c>
      <c r="Y255" s="83">
        <f t="shared" si="151"/>
        <v>-2.7723199303879285</v>
      </c>
      <c r="Z255" s="83">
        <f t="shared" si="152"/>
        <v>-1.4996843155038053</v>
      </c>
      <c r="AA255" s="60"/>
      <c r="AB255" s="88"/>
      <c r="AD255" s="88"/>
      <c r="AF255" s="88"/>
      <c r="AI255" s="27"/>
      <c r="AJ255" s="82"/>
      <c r="AK255" s="82"/>
      <c r="AL255" s="82"/>
      <c r="AM255" s="82"/>
      <c r="AN255" s="82"/>
      <c r="BB255" s="76"/>
      <c r="BC255" s="76"/>
      <c r="BE255" s="76"/>
      <c r="BF255" s="76"/>
      <c r="BH255" s="76"/>
      <c r="BI255" s="76"/>
      <c r="BK255" s="76"/>
      <c r="BL255" s="76"/>
      <c r="BN255" s="76"/>
      <c r="BO255" s="76"/>
      <c r="BQ255" s="76"/>
      <c r="BR255" s="76"/>
      <c r="BW255" s="85"/>
      <c r="BX255" s="85"/>
      <c r="BY255" s="83"/>
      <c r="BZ255" s="83"/>
      <c r="CA255" s="83"/>
      <c r="CB255" s="83"/>
      <c r="CD255" s="76"/>
      <c r="CE255" s="76"/>
      <c r="CF255" s="76"/>
      <c r="CG255" s="76"/>
      <c r="CH255" s="76"/>
      <c r="CI255" s="76"/>
      <c r="CJ255" s="76"/>
      <c r="CK255" s="76"/>
      <c r="CL255" s="76"/>
      <c r="CM255" s="76"/>
      <c r="CN255" s="76"/>
      <c r="CO255" s="76"/>
      <c r="CP255" s="76"/>
      <c r="CQ255" s="76"/>
      <c r="CR255" s="76"/>
      <c r="CS255" s="76"/>
      <c r="CT255" s="76"/>
      <c r="CU255" s="76"/>
      <c r="CV255" s="76"/>
    </row>
    <row r="256" spans="1:100">
      <c r="A256" s="7">
        <v>31</v>
      </c>
      <c r="B256" s="7"/>
      <c r="C256" s="7" t="s">
        <v>5</v>
      </c>
      <c r="D256" s="32">
        <v>24.707920999999999</v>
      </c>
      <c r="E256" s="32">
        <v>5.5115315999999996</v>
      </c>
      <c r="F256" s="32">
        <v>8.6264588999999994</v>
      </c>
      <c r="G256" s="32">
        <v>9.1556045000000008</v>
      </c>
      <c r="H256" s="93">
        <v>1.3281164E-4</v>
      </c>
      <c r="I256" s="32">
        <v>1.5392735</v>
      </c>
      <c r="J256" s="32"/>
      <c r="K256" s="32">
        <v>0.34913632</v>
      </c>
      <c r="L256" s="32">
        <v>0.37055123000000001</v>
      </c>
      <c r="M256" s="32">
        <v>6.2298187999999997E-2</v>
      </c>
      <c r="N256" s="32">
        <v>0.22306707000000001</v>
      </c>
      <c r="O256" s="66"/>
      <c r="P256" s="66"/>
      <c r="Q256" s="66"/>
      <c r="R256" s="76"/>
      <c r="S256" s="83">
        <f>(F256-O251*H256)/D256</f>
        <v>0.34913274626102714</v>
      </c>
      <c r="T256" s="83">
        <f>(G256-P251*H256)/D256</f>
        <v>0.3705503705929129</v>
      </c>
      <c r="U256" s="83">
        <f>(I256-Q251*H256)/D256</f>
        <v>6.2293014050318965E-2</v>
      </c>
      <c r="V256" s="84"/>
      <c r="W256" s="83">
        <f t="shared" si="149"/>
        <v>-1.0523030673194664</v>
      </c>
      <c r="X256" s="83">
        <f t="shared" si="150"/>
        <v>-0.99276589046946062</v>
      </c>
      <c r="Y256" s="83">
        <f t="shared" si="151"/>
        <v>-2.7759059934999919</v>
      </c>
      <c r="Z256" s="83">
        <f t="shared" si="152"/>
        <v>-1.500282790410103</v>
      </c>
      <c r="AB256" s="28"/>
      <c r="AD256" s="28"/>
      <c r="AF256" s="28"/>
      <c r="AJ256" s="82"/>
      <c r="AK256" s="82"/>
      <c r="AL256" s="82"/>
      <c r="AM256" s="82"/>
      <c r="AN256" s="82"/>
      <c r="BB256" s="76"/>
      <c r="BC256" s="76"/>
      <c r="BE256" s="76"/>
      <c r="BF256" s="76"/>
      <c r="BH256" s="76"/>
      <c r="BI256" s="76"/>
      <c r="BK256" s="76"/>
      <c r="BL256" s="76"/>
      <c r="BN256" s="76"/>
      <c r="BO256" s="76"/>
      <c r="BQ256" s="76"/>
      <c r="BR256" s="76"/>
      <c r="BW256" s="85"/>
      <c r="BX256" s="85"/>
      <c r="BY256" s="83"/>
      <c r="BZ256" s="83"/>
      <c r="CA256" s="83"/>
      <c r="CB256" s="83"/>
      <c r="CC256" s="83"/>
    </row>
    <row r="257" spans="1:100">
      <c r="C257" s="7"/>
      <c r="D257" s="89"/>
      <c r="E257" s="89"/>
      <c r="F257" s="33"/>
      <c r="G257" s="33"/>
      <c r="H257" s="99"/>
      <c r="I257" s="33"/>
      <c r="J257" s="5"/>
      <c r="K257" s="84"/>
      <c r="L257" s="84"/>
      <c r="M257" s="84"/>
      <c r="N257" s="84"/>
      <c r="O257" s="83"/>
      <c r="P257" s="83"/>
      <c r="Q257" s="83"/>
      <c r="R257" s="84"/>
      <c r="S257" s="84"/>
      <c r="T257" s="84"/>
      <c r="U257" s="84"/>
      <c r="V257" s="84"/>
      <c r="W257" s="84"/>
      <c r="X257" s="84"/>
      <c r="Y257" s="84"/>
      <c r="Z257" s="90"/>
      <c r="AA257" s="28"/>
      <c r="AB257" s="91"/>
      <c r="AC257" s="91"/>
      <c r="AD257" s="91"/>
      <c r="AE257" s="92"/>
      <c r="AF257" s="92"/>
      <c r="AG257" s="92"/>
      <c r="AJ257" s="76"/>
      <c r="AK257" s="76"/>
      <c r="AL257" s="76"/>
      <c r="AM257" s="76"/>
      <c r="AN257" s="76"/>
      <c r="BB257" s="76"/>
      <c r="BC257" s="76"/>
      <c r="BE257" s="76"/>
      <c r="BF257" s="76"/>
      <c r="BH257" s="76"/>
      <c r="BI257" s="76"/>
      <c r="BK257" s="76"/>
      <c r="BL257" s="76"/>
      <c r="BN257" s="76"/>
      <c r="BO257" s="76"/>
      <c r="BQ257" s="76"/>
      <c r="BR257" s="76"/>
      <c r="BW257" s="85"/>
      <c r="BX257" s="85"/>
      <c r="BY257" s="83"/>
      <c r="BZ257" s="83"/>
      <c r="CA257" s="83"/>
      <c r="CB257" s="83"/>
      <c r="CC257" s="83"/>
      <c r="CD257" s="76"/>
      <c r="CE257" s="76"/>
      <c r="CF257" s="76"/>
      <c r="CG257" s="76"/>
      <c r="CH257" s="76"/>
      <c r="CI257" s="76"/>
      <c r="CJ257" s="76"/>
      <c r="CK257" s="76"/>
      <c r="CL257" s="76"/>
      <c r="CM257" s="76"/>
      <c r="CN257" s="76"/>
      <c r="CO257" s="76"/>
      <c r="CP257" s="76"/>
      <c r="CQ257" s="76"/>
      <c r="CR257" s="76"/>
      <c r="CS257" s="76"/>
      <c r="CT257" s="76"/>
      <c r="CU257" s="76"/>
      <c r="CV257" s="76"/>
    </row>
    <row r="258" spans="1:100">
      <c r="A258" s="7">
        <v>32</v>
      </c>
      <c r="B258" s="31">
        <v>43641</v>
      </c>
      <c r="C258" s="7" t="s">
        <v>0</v>
      </c>
      <c r="D258" s="32">
        <v>1.7648248E-4</v>
      </c>
      <c r="E258" s="32">
        <v>3.7416012000000002E-5</v>
      </c>
      <c r="F258" s="32">
        <v>5.9841427E-5</v>
      </c>
      <c r="G258" s="32">
        <v>5.3942084999999999E-5</v>
      </c>
      <c r="H258" s="93">
        <v>2.9191173999999998E-7</v>
      </c>
      <c r="I258" s="32">
        <v>4.8984143999999998E-5</v>
      </c>
      <c r="J258" s="32"/>
      <c r="K258" s="32"/>
      <c r="L258" s="32"/>
      <c r="M258" s="32"/>
      <c r="N258" s="32"/>
      <c r="O258" s="66"/>
      <c r="P258" s="66"/>
      <c r="Q258" s="66"/>
      <c r="AG258" s="78"/>
      <c r="BZ258" s="80"/>
      <c r="CA258" s="78"/>
      <c r="CB258" s="78"/>
      <c r="CC258" s="78"/>
      <c r="CE258" s="81"/>
      <c r="CF258" s="74"/>
      <c r="CG258" s="74"/>
      <c r="CH258" s="74"/>
      <c r="CI258" s="74"/>
      <c r="CJ258" s="74"/>
      <c r="CK258" s="74"/>
      <c r="CL258" s="74"/>
      <c r="CM258" s="74"/>
      <c r="CN258" s="74"/>
    </row>
    <row r="259" spans="1:100">
      <c r="A259" s="7">
        <v>32</v>
      </c>
      <c r="B259" s="7"/>
      <c r="C259" s="98" t="s">
        <v>6</v>
      </c>
      <c r="D259" s="32"/>
      <c r="E259" s="32"/>
      <c r="F259" s="32"/>
      <c r="G259" s="32"/>
      <c r="H259" s="93">
        <v>3.1064565000000002</v>
      </c>
      <c r="I259" s="32"/>
      <c r="J259" s="32"/>
      <c r="K259" s="32"/>
      <c r="L259" s="32"/>
      <c r="M259" s="57"/>
      <c r="N259" s="32"/>
      <c r="O259" s="66">
        <v>0.86277731000000002</v>
      </c>
      <c r="P259" s="66">
        <v>0.56634245000000005</v>
      </c>
      <c r="Q259" s="66">
        <v>1.0739269</v>
      </c>
      <c r="AB259" s="9"/>
      <c r="AC259" s="9"/>
      <c r="AD259" s="9"/>
      <c r="AE259" s="9"/>
      <c r="AF259" s="9"/>
      <c r="AG259" s="9"/>
      <c r="AI259" s="27"/>
      <c r="AJ259" s="20"/>
      <c r="AK259" s="20"/>
      <c r="AL259" s="20"/>
      <c r="AM259" s="20"/>
      <c r="AN259" s="82"/>
      <c r="BB259" s="78"/>
      <c r="BE259" s="78"/>
      <c r="BH259" s="78"/>
      <c r="BK259" s="78"/>
      <c r="BN259" s="78"/>
      <c r="BQ259" s="78"/>
    </row>
    <row r="260" spans="1:100">
      <c r="A260" s="7">
        <v>32</v>
      </c>
      <c r="B260" s="7"/>
      <c r="C260" s="7" t="s">
        <v>1</v>
      </c>
      <c r="D260" s="32">
        <v>29.906051000000001</v>
      </c>
      <c r="E260" s="32">
        <v>6.6845998</v>
      </c>
      <c r="F260" s="32">
        <v>10.483841999999999</v>
      </c>
      <c r="G260" s="32">
        <v>11.172135000000001</v>
      </c>
      <c r="H260" s="93">
        <v>1.4993961999999999E-4</v>
      </c>
      <c r="I260" s="32">
        <v>1.8859349000000001</v>
      </c>
      <c r="J260" s="32"/>
      <c r="K260" s="32">
        <v>0.35055897000000003</v>
      </c>
      <c r="L260" s="32">
        <v>0.37357395999999998</v>
      </c>
      <c r="M260" s="32">
        <v>6.3061918999999994E-2</v>
      </c>
      <c r="N260" s="32">
        <v>0.22351992000000001</v>
      </c>
      <c r="O260" s="66"/>
      <c r="P260" s="66"/>
      <c r="Q260" s="66"/>
      <c r="R260" s="76"/>
      <c r="S260" s="83">
        <f>(F260-O259*H260)/D260</f>
        <v>0.35055489725132855</v>
      </c>
      <c r="T260" s="83">
        <f>(G260-P259*H260)/D260</f>
        <v>0.37357155857282054</v>
      </c>
      <c r="U260" s="83">
        <f>(I260-Q259*H260)/D260</f>
        <v>6.305659934200962E-2</v>
      </c>
      <c r="V260" s="84"/>
      <c r="W260" s="83">
        <f t="shared" ref="W260:W264" si="154">LN(S260)</f>
        <v>-1.0482379592332509</v>
      </c>
      <c r="X260" s="83">
        <f t="shared" ref="X260:X264" si="155">LN(T260)</f>
        <v>-0.98464570354240966</v>
      </c>
      <c r="Y260" s="83">
        <f t="shared" ref="Y260:Y264" si="156">LN(U260)</f>
        <v>-2.7637225536582433</v>
      </c>
      <c r="Z260" s="83">
        <f>LN(N260)</f>
        <v>-1.498254741383356</v>
      </c>
      <c r="AA260" s="77"/>
      <c r="AB260" s="20">
        <f t="array" ref="AB260:AC261">LINEST(W260:W264,Z260:Z264,TRUE,TRUE)</f>
        <v>2.00009415255255</v>
      </c>
      <c r="AC260" s="60">
        <v>1.9484176441837198</v>
      </c>
      <c r="AD260" s="20">
        <f t="array" ref="AD260:AE261">LINEST(X260:X264,Z260:Z264,TRUE,TRUE)</f>
        <v>4.0025318547360689</v>
      </c>
      <c r="AE260" s="60">
        <v>5.0121944931249294</v>
      </c>
      <c r="AF260" s="20">
        <f t="array" ref="AF260:AG261">LINEST(Y260:Y264,Z260:Z264,TRUE,TRUE)</f>
        <v>5.9962202518167738</v>
      </c>
      <c r="AG260" s="20">
        <v>6.2201936108234985</v>
      </c>
      <c r="AI260" s="41">
        <f>EXP(AC260)*$AI$4^AB260</f>
        <v>0.333027208945745</v>
      </c>
      <c r="AJ260" s="41">
        <f>AI260*SQRT(AC261^2+(LN($AI$4))^2*AB261^2+(AB260/$AI$4)^2*$AJ$4^2-2*LN($AI$4)*AVERAGE(Z260:Z264)*AB261^2)</f>
        <v>5.2464302138831428E-4</v>
      </c>
      <c r="AK260" s="59"/>
      <c r="AL260" s="41">
        <f>EXP(AE260)*$AI$4^AD260</f>
        <v>0.33713416765212589</v>
      </c>
      <c r="AM260" s="41">
        <f>AL260*SQRT(AE261^2+(LN($AI$4))^2*AD261^2+(AD260/$AI$4)^2*$AJ$4^2-2*LN($AI$4)*AVERAGE(Z260:Z264)*AD261^2)</f>
        <v>1.0706572185047133E-3</v>
      </c>
      <c r="AN260" s="83"/>
      <c r="AO260" s="41">
        <f>EXP(AG260)*$AI$4^AF260</f>
        <v>5.4070735823112483E-2</v>
      </c>
      <c r="AP260" s="41">
        <f>AO260*SQRT(AG261^2+(LN($AI$4))^2*AF261^2+(AF260/$AI$4)^2*$AJ$4^2-2*LN($AI$4)*AVERAGE(Z260:Z264)*AF261^2)</f>
        <v>2.576609535052016E-4</v>
      </c>
      <c r="BB260" s="69"/>
      <c r="BC260" s="69"/>
      <c r="BE260" s="69"/>
      <c r="BF260" s="69"/>
      <c r="BH260" s="69"/>
      <c r="BI260" s="69"/>
      <c r="BK260" s="69"/>
      <c r="BL260" s="69"/>
      <c r="BN260" s="69"/>
      <c r="BO260" s="69"/>
      <c r="BQ260" s="69"/>
      <c r="BR260" s="69"/>
      <c r="BY260" s="69"/>
      <c r="BZ260" s="69"/>
      <c r="CD260" s="86"/>
      <c r="CM260" s="78"/>
      <c r="CN260" s="78"/>
    </row>
    <row r="261" spans="1:100">
      <c r="A261" s="7">
        <v>32</v>
      </c>
      <c r="B261" s="7"/>
      <c r="C261" s="7" t="s">
        <v>2</v>
      </c>
      <c r="D261" s="32">
        <v>29.332087000000001</v>
      </c>
      <c r="E261" s="32">
        <v>6.5536253999999996</v>
      </c>
      <c r="F261" s="32">
        <v>10.274186</v>
      </c>
      <c r="G261" s="32">
        <v>10.939977000000001</v>
      </c>
      <c r="H261" s="93">
        <v>1.5198046E-4</v>
      </c>
      <c r="I261" s="32">
        <v>1.8453139999999999</v>
      </c>
      <c r="J261" s="32"/>
      <c r="K261" s="32">
        <v>0.35027009999999997</v>
      </c>
      <c r="L261" s="32">
        <v>0.37296736000000003</v>
      </c>
      <c r="M261" s="32">
        <v>6.2910508000000004E-2</v>
      </c>
      <c r="N261" s="32">
        <v>0.22342817000000001</v>
      </c>
      <c r="O261" s="66"/>
      <c r="P261" s="66"/>
      <c r="Q261" s="66"/>
      <c r="R261" s="76"/>
      <c r="S261" s="83">
        <f>(F261-O259*H261)/D261</f>
        <v>0.35026675308536853</v>
      </c>
      <c r="T261" s="83">
        <f>(G261-P259*H261)/D261</f>
        <v>0.37296667390267635</v>
      </c>
      <c r="U261" s="83">
        <f>(I261-Q259*H261)/D261</f>
        <v>6.2905540410258962E-2</v>
      </c>
      <c r="V261" s="84"/>
      <c r="W261" s="83">
        <f t="shared" si="154"/>
        <v>-1.0490602631162946</v>
      </c>
      <c r="X261" s="83">
        <f t="shared" si="155"/>
        <v>-0.98626620943534793</v>
      </c>
      <c r="Y261" s="83">
        <f t="shared" si="156"/>
        <v>-2.7661210363208015</v>
      </c>
      <c r="Z261" s="83">
        <f t="shared" ref="Z261:Z264" si="157">LN(N261)</f>
        <v>-1.4986653036089999</v>
      </c>
      <c r="AA261" s="77"/>
      <c r="AB261" s="20">
        <v>8.6790645728243802E-3</v>
      </c>
      <c r="AC261" s="60">
        <v>1.3011680056964219E-2</v>
      </c>
      <c r="AD261" s="20">
        <v>2.3274467034788776E-2</v>
      </c>
      <c r="AE261" s="60">
        <v>3.4893151907323665E-2</v>
      </c>
      <c r="AF261" s="20">
        <v>3.6533950222144389E-2</v>
      </c>
      <c r="AG261" s="20">
        <v>5.4771809509985378E-2</v>
      </c>
      <c r="AI261" s="27"/>
      <c r="AJ261" s="82"/>
      <c r="AK261" s="82"/>
      <c r="AL261" s="82"/>
      <c r="AM261" s="82"/>
      <c r="AN261" s="82"/>
      <c r="BB261" s="76"/>
      <c r="BC261" s="76"/>
      <c r="BE261" s="76"/>
      <c r="BF261" s="76"/>
      <c r="BH261" s="76"/>
      <c r="BI261" s="76"/>
      <c r="BK261" s="76"/>
      <c r="BL261" s="76"/>
      <c r="BN261" s="76"/>
      <c r="BO261" s="76"/>
      <c r="BQ261" s="76"/>
      <c r="BR261" s="76"/>
      <c r="BW261" s="85"/>
      <c r="BX261" s="85"/>
      <c r="BY261" s="83"/>
      <c r="BZ261" s="83"/>
      <c r="CA261" s="83"/>
      <c r="CB261" s="83"/>
      <c r="CC261" s="83"/>
    </row>
    <row r="262" spans="1:100">
      <c r="A262" s="7">
        <v>32</v>
      </c>
      <c r="B262" s="7"/>
      <c r="C262" s="7" t="s">
        <v>3</v>
      </c>
      <c r="D262" s="32">
        <v>28.644772</v>
      </c>
      <c r="E262" s="32">
        <v>6.3973718000000002</v>
      </c>
      <c r="F262" s="32">
        <v>10.025145</v>
      </c>
      <c r="G262" s="32">
        <v>10.666066000000001</v>
      </c>
      <c r="H262" s="93">
        <v>1.5032690999999999E-4</v>
      </c>
      <c r="I262" s="32">
        <v>1.7975751</v>
      </c>
      <c r="J262" s="32"/>
      <c r="K262" s="32">
        <v>0.34998158000000001</v>
      </c>
      <c r="L262" s="32">
        <v>0.37235615</v>
      </c>
      <c r="M262" s="32">
        <v>6.2753959999999998E-2</v>
      </c>
      <c r="N262" s="32">
        <v>0.22333460999999999</v>
      </c>
      <c r="O262" s="66"/>
      <c r="P262" s="66"/>
      <c r="Q262" s="66"/>
      <c r="R262" s="76"/>
      <c r="S262" s="83">
        <f>(F262-O259*H262)/D262</f>
        <v>0.34997713723652502</v>
      </c>
      <c r="T262" s="83">
        <f>(G262-P259*H262)/D262</f>
        <v>0.37235349136273421</v>
      </c>
      <c r="U262" s="83">
        <f>(I262-Q259*H262)/D262</f>
        <v>6.2748401693948103E-2</v>
      </c>
      <c r="V262" s="84"/>
      <c r="W262" s="83">
        <f t="shared" si="154"/>
        <v>-1.0498874488136214</v>
      </c>
      <c r="X262" s="83">
        <f t="shared" si="155"/>
        <v>-0.98791163030778184</v>
      </c>
      <c r="Y262" s="83">
        <f t="shared" si="156"/>
        <v>-2.7686221723074147</v>
      </c>
      <c r="Z262" s="83">
        <f t="shared" si="157"/>
        <v>-1.4990841388636633</v>
      </c>
      <c r="AA262" s="28"/>
      <c r="AB262" s="47">
        <f t="shared" ref="AB262:AG262" si="158">ABS(AB261/AB260)</f>
        <v>4.3393280070080842E-3</v>
      </c>
      <c r="AC262" s="47">
        <f t="shared" si="158"/>
        <v>6.6780754607749411E-3</v>
      </c>
      <c r="AD262" s="47">
        <f t="shared" si="158"/>
        <v>5.8149361153113218E-3</v>
      </c>
      <c r="AE262" s="47">
        <f t="shared" si="158"/>
        <v>6.9616516189037582E-3</v>
      </c>
      <c r="AF262" s="47">
        <f t="shared" si="158"/>
        <v>6.0928299308343611E-3</v>
      </c>
      <c r="AG262" s="47">
        <f t="shared" si="158"/>
        <v>8.8054830664240497E-3</v>
      </c>
      <c r="AI262" s="27"/>
      <c r="AJ262" s="82"/>
      <c r="AK262" s="82"/>
      <c r="AL262" s="82"/>
      <c r="AM262" s="82"/>
      <c r="AN262" s="82"/>
      <c r="BB262" s="76"/>
      <c r="BC262" s="76"/>
      <c r="BE262" s="76"/>
      <c r="BF262" s="76"/>
      <c r="BH262" s="76"/>
      <c r="BI262" s="76"/>
      <c r="BK262" s="76"/>
      <c r="BL262" s="76"/>
      <c r="BN262" s="76"/>
      <c r="BO262" s="76"/>
      <c r="BQ262" s="76"/>
      <c r="BR262" s="76"/>
      <c r="BW262" s="85"/>
      <c r="BX262" s="85"/>
      <c r="BY262" s="83"/>
      <c r="BZ262" s="83"/>
      <c r="CA262" s="83"/>
      <c r="CB262" s="83"/>
      <c r="CC262" s="83"/>
      <c r="CD262" s="76"/>
      <c r="CE262" s="76"/>
      <c r="CF262" s="76"/>
      <c r="CG262" s="76"/>
      <c r="CH262" s="76"/>
      <c r="CI262" s="76"/>
      <c r="CJ262" s="76"/>
      <c r="CK262" s="76"/>
      <c r="CL262" s="76"/>
      <c r="CM262" s="76"/>
      <c r="CN262" s="76"/>
      <c r="CO262" s="76"/>
      <c r="CP262" s="76"/>
      <c r="CQ262" s="76"/>
      <c r="CR262" s="76"/>
      <c r="CS262" s="76"/>
      <c r="CT262" s="76"/>
      <c r="CU262" s="76"/>
      <c r="CV262" s="76"/>
    </row>
    <row r="263" spans="1:100">
      <c r="A263" s="7">
        <v>32</v>
      </c>
      <c r="B263" s="7"/>
      <c r="C263" s="7" t="s">
        <v>4</v>
      </c>
      <c r="D263" s="32">
        <v>26.866389000000002</v>
      </c>
      <c r="E263" s="32">
        <v>5.9971066000000004</v>
      </c>
      <c r="F263" s="32">
        <v>9.3931795999999999</v>
      </c>
      <c r="G263" s="32">
        <v>9.9833850000000002</v>
      </c>
      <c r="H263" s="93">
        <v>1.3838138999999999E-4</v>
      </c>
      <c r="I263" s="32">
        <v>1.6808396000000001</v>
      </c>
      <c r="J263" s="32"/>
      <c r="K263" s="32">
        <v>0.34962451</v>
      </c>
      <c r="L263" s="32">
        <v>0.37159140000000002</v>
      </c>
      <c r="M263" s="32">
        <v>6.2562312999999994E-2</v>
      </c>
      <c r="N263" s="32">
        <v>0.22321931</v>
      </c>
      <c r="O263" s="66"/>
      <c r="P263" s="66"/>
      <c r="Q263" s="66"/>
      <c r="R263" s="76"/>
      <c r="S263" s="83">
        <f>(F263-O259*H263)/D263</f>
        <v>0.34962123892706909</v>
      </c>
      <c r="T263" s="83">
        <f>(G263-P259*H263)/D263</f>
        <v>0.37159093575041119</v>
      </c>
      <c r="U263" s="83">
        <f>(I263-Q259*H263)/D263</f>
        <v>6.255738307454789E-2</v>
      </c>
      <c r="V263" s="84"/>
      <c r="W263" s="83">
        <f t="shared" si="154"/>
        <v>-1.0509048849663725</v>
      </c>
      <c r="X263" s="83">
        <f t="shared" si="155"/>
        <v>-0.98996166483077552</v>
      </c>
      <c r="Y263" s="83">
        <f t="shared" si="156"/>
        <v>-2.7716710142698173</v>
      </c>
      <c r="Z263" s="83">
        <f t="shared" si="157"/>
        <v>-1.4996005378802131</v>
      </c>
      <c r="AA263" s="60"/>
      <c r="AB263" s="88"/>
      <c r="AD263" s="88"/>
      <c r="AF263" s="88"/>
      <c r="AI263" s="27"/>
      <c r="AJ263" s="82"/>
      <c r="AK263" s="82"/>
      <c r="AL263" s="82"/>
      <c r="AM263" s="82"/>
      <c r="AN263" s="82"/>
      <c r="BB263" s="76"/>
      <c r="BC263" s="76"/>
      <c r="BE263" s="76"/>
      <c r="BF263" s="76"/>
      <c r="BH263" s="76"/>
      <c r="BI263" s="76"/>
      <c r="BK263" s="76"/>
      <c r="BL263" s="76"/>
      <c r="BN263" s="76"/>
      <c r="BO263" s="76"/>
      <c r="BQ263" s="76"/>
      <c r="BR263" s="76"/>
      <c r="BW263" s="85"/>
      <c r="BX263" s="85"/>
      <c r="BY263" s="83"/>
      <c r="BZ263" s="83"/>
      <c r="CA263" s="83"/>
      <c r="CB263" s="83"/>
      <c r="CD263" s="76"/>
      <c r="CE263" s="76"/>
      <c r="CF263" s="76"/>
      <c r="CG263" s="76"/>
      <c r="CH263" s="76"/>
      <c r="CI263" s="76"/>
      <c r="CJ263" s="76"/>
      <c r="CK263" s="76"/>
      <c r="CL263" s="76"/>
      <c r="CM263" s="76"/>
      <c r="CN263" s="76"/>
      <c r="CO263" s="76"/>
      <c r="CP263" s="76"/>
      <c r="CQ263" s="76"/>
      <c r="CR263" s="76"/>
      <c r="CS263" s="76"/>
      <c r="CT263" s="76"/>
      <c r="CU263" s="76"/>
      <c r="CV263" s="76"/>
    </row>
    <row r="264" spans="1:100">
      <c r="A264" s="7">
        <v>32</v>
      </c>
      <c r="B264" s="7"/>
      <c r="C264" s="7" t="s">
        <v>5</v>
      </c>
      <c r="D264" s="32">
        <v>24.522266999999999</v>
      </c>
      <c r="E264" s="32">
        <v>5.4694180000000001</v>
      </c>
      <c r="F264" s="32">
        <v>8.5594739000000004</v>
      </c>
      <c r="G264" s="32">
        <v>9.0821515000000002</v>
      </c>
      <c r="H264" s="93">
        <v>1.2653231000000001E-4</v>
      </c>
      <c r="I264" s="32">
        <v>1.5265689</v>
      </c>
      <c r="J264" s="32"/>
      <c r="K264" s="32">
        <v>0.34904889</v>
      </c>
      <c r="L264" s="32">
        <v>0.37036319000000001</v>
      </c>
      <c r="M264" s="32">
        <v>6.2252298999999997E-2</v>
      </c>
      <c r="N264" s="32">
        <v>0.22303878999999999</v>
      </c>
      <c r="O264" s="66"/>
      <c r="P264" s="66"/>
      <c r="Q264" s="66"/>
      <c r="R264" s="76"/>
      <c r="S264" s="83">
        <f>(F264-O259*H264)/D264</f>
        <v>0.34904459407419186</v>
      </c>
      <c r="T264" s="83">
        <f>(G264-P259*H264)/D264</f>
        <v>0.37036053148681364</v>
      </c>
      <c r="U264" s="83">
        <f>(I264-Q259*H264)/D264</f>
        <v>6.2246814845812258E-2</v>
      </c>
      <c r="V264" s="84"/>
      <c r="W264" s="83">
        <f t="shared" si="154"/>
        <v>-1.052555588225577</v>
      </c>
      <c r="X264" s="83">
        <f t="shared" si="155"/>
        <v>-0.99327833834874202</v>
      </c>
      <c r="Y264" s="83">
        <f t="shared" si="156"/>
        <v>-2.7766479120819487</v>
      </c>
      <c r="Z264" s="83">
        <f t="shared" si="157"/>
        <v>-1.5004095764605616</v>
      </c>
      <c r="AB264" s="28"/>
      <c r="AD264" s="28"/>
      <c r="AF264" s="28"/>
      <c r="AJ264" s="82"/>
      <c r="AK264" s="82"/>
      <c r="AL264" s="82"/>
      <c r="AM264" s="82"/>
      <c r="AN264" s="82"/>
      <c r="BB264" s="76"/>
      <c r="BC264" s="76"/>
      <c r="BE264" s="76"/>
      <c r="BF264" s="76"/>
      <c r="BH264" s="76"/>
      <c r="BI264" s="76"/>
      <c r="BK264" s="76"/>
      <c r="BL264" s="76"/>
      <c r="BN264" s="76"/>
      <c r="BO264" s="76"/>
      <c r="BQ264" s="76"/>
      <c r="BR264" s="76"/>
      <c r="BW264" s="85"/>
      <c r="BX264" s="85"/>
      <c r="BY264" s="83"/>
      <c r="BZ264" s="83"/>
      <c r="CA264" s="83"/>
      <c r="CB264" s="83"/>
      <c r="CC264" s="83"/>
    </row>
    <row r="265" spans="1:100">
      <c r="C265" s="7"/>
      <c r="D265" s="89"/>
      <c r="E265" s="89"/>
      <c r="F265" s="33"/>
      <c r="G265" s="33"/>
      <c r="H265" s="99"/>
      <c r="I265" s="33"/>
      <c r="J265" s="5"/>
      <c r="K265" s="84"/>
      <c r="L265" s="84"/>
      <c r="M265" s="84"/>
      <c r="N265" s="84"/>
      <c r="O265" s="83"/>
      <c r="P265" s="83"/>
      <c r="Q265" s="83"/>
      <c r="R265" s="84"/>
      <c r="S265" s="84"/>
      <c r="T265" s="84"/>
      <c r="U265" s="84"/>
      <c r="V265" s="84"/>
      <c r="W265" s="84"/>
      <c r="X265" s="84"/>
      <c r="Y265" s="84"/>
      <c r="Z265" s="90"/>
      <c r="AA265" s="28"/>
      <c r="AB265" s="91"/>
      <c r="AC265" s="91"/>
      <c r="AD265" s="91"/>
      <c r="AE265" s="92"/>
      <c r="AF265" s="92"/>
      <c r="AG265" s="92"/>
      <c r="AJ265" s="76"/>
      <c r="AK265" s="76"/>
      <c r="AL265" s="76"/>
      <c r="AM265" s="76"/>
      <c r="AN265" s="76"/>
      <c r="BB265" s="76"/>
      <c r="BC265" s="76"/>
      <c r="BE265" s="76"/>
      <c r="BF265" s="76"/>
      <c r="BH265" s="76"/>
      <c r="BI265" s="76"/>
      <c r="BK265" s="76"/>
      <c r="BL265" s="76"/>
      <c r="BN265" s="76"/>
      <c r="BO265" s="76"/>
      <c r="BQ265" s="76"/>
      <c r="BR265" s="76"/>
      <c r="BW265" s="85"/>
      <c r="BX265" s="85"/>
      <c r="BY265" s="83"/>
      <c r="BZ265" s="83"/>
      <c r="CA265" s="83"/>
      <c r="CB265" s="83"/>
      <c r="CC265" s="83"/>
      <c r="CD265" s="76"/>
      <c r="CE265" s="76"/>
      <c r="CF265" s="76"/>
      <c r="CG265" s="76"/>
      <c r="CH265" s="76"/>
      <c r="CI265" s="76"/>
      <c r="CJ265" s="76"/>
      <c r="CK265" s="76"/>
      <c r="CL265" s="76"/>
      <c r="CM265" s="76"/>
      <c r="CN265" s="76"/>
      <c r="CO265" s="76"/>
      <c r="CP265" s="76"/>
      <c r="CQ265" s="76"/>
      <c r="CR265" s="76"/>
      <c r="CS265" s="76"/>
      <c r="CT265" s="76"/>
      <c r="CU265" s="76"/>
      <c r="CV265" s="76"/>
    </row>
    <row r="266" spans="1:100">
      <c r="A266" s="7">
        <v>33</v>
      </c>
      <c r="B266" s="31">
        <v>43644</v>
      </c>
      <c r="C266" s="7" t="s">
        <v>0</v>
      </c>
      <c r="D266" s="32">
        <v>7.4659941000000001E-4</v>
      </c>
      <c r="E266" s="32">
        <v>1.6534049999999999E-4</v>
      </c>
      <c r="F266" s="32">
        <v>2.436704E-4</v>
      </c>
      <c r="G266" s="32">
        <v>2.2588900999999999E-4</v>
      </c>
      <c r="H266" s="93">
        <v>1.9969304E-6</v>
      </c>
      <c r="I266" s="32">
        <v>4.1435805000000001E-5</v>
      </c>
      <c r="J266" s="32"/>
      <c r="K266" s="32"/>
      <c r="L266" s="32"/>
      <c r="M266" s="32"/>
      <c r="N266" s="32"/>
      <c r="O266" s="66"/>
      <c r="P266" s="66"/>
      <c r="Q266" s="66"/>
      <c r="AG266" s="78"/>
      <c r="BZ266" s="80"/>
      <c r="CA266" s="78"/>
      <c r="CB266" s="78"/>
      <c r="CC266" s="78"/>
      <c r="CE266" s="81"/>
      <c r="CF266" s="74"/>
      <c r="CG266" s="74"/>
      <c r="CH266" s="74"/>
      <c r="CI266" s="74"/>
      <c r="CJ266" s="74"/>
      <c r="CK266" s="74"/>
      <c r="CL266" s="74"/>
      <c r="CM266" s="74"/>
      <c r="CN266" s="74"/>
    </row>
    <row r="267" spans="1:100">
      <c r="A267" s="7">
        <v>33</v>
      </c>
      <c r="B267" s="7"/>
      <c r="C267" s="98" t="s">
        <v>6</v>
      </c>
      <c r="D267" s="32"/>
      <c r="E267" s="32"/>
      <c r="F267" s="32"/>
      <c r="G267" s="32"/>
      <c r="H267" s="93">
        <v>3.0304083999999998</v>
      </c>
      <c r="I267" s="32"/>
      <c r="J267" s="32"/>
      <c r="K267" s="32"/>
      <c r="L267" s="32"/>
      <c r="M267" s="57"/>
      <c r="N267" s="32"/>
      <c r="O267" s="66">
        <v>0.86386816</v>
      </c>
      <c r="P267" s="66">
        <v>0.56643871999999995</v>
      </c>
      <c r="Q267" s="66">
        <v>1.0733870999999999</v>
      </c>
      <c r="AB267" s="9"/>
      <c r="AC267" s="9"/>
      <c r="AD267" s="9"/>
      <c r="AE267" s="9"/>
      <c r="AF267" s="9"/>
      <c r="AG267" s="9"/>
      <c r="AI267" s="27"/>
      <c r="AJ267" s="20"/>
      <c r="AK267" s="20"/>
      <c r="AL267" s="20"/>
      <c r="AM267" s="20"/>
      <c r="AN267" s="82"/>
      <c r="BB267" s="78"/>
      <c r="BE267" s="78"/>
      <c r="BH267" s="78"/>
      <c r="BK267" s="78"/>
      <c r="BN267" s="78"/>
      <c r="BQ267" s="78"/>
    </row>
    <row r="268" spans="1:100">
      <c r="A268" s="7">
        <v>33</v>
      </c>
      <c r="B268" s="7"/>
      <c r="C268" s="7" t="s">
        <v>1</v>
      </c>
      <c r="D268" s="32">
        <v>30.818073999999999</v>
      </c>
      <c r="E268" s="32">
        <v>6.8837904999999999</v>
      </c>
      <c r="F268" s="32">
        <v>10.78905</v>
      </c>
      <c r="G268" s="32">
        <v>11.482367999999999</v>
      </c>
      <c r="H268" s="93">
        <v>1.4643754E-4</v>
      </c>
      <c r="I268" s="32">
        <v>1.9357659</v>
      </c>
      <c r="J268" s="32"/>
      <c r="K268" s="66">
        <v>0.35008762999999998</v>
      </c>
      <c r="L268" s="66">
        <v>0.37258391000000002</v>
      </c>
      <c r="M268" s="66">
        <v>6.2812282999999997E-2</v>
      </c>
      <c r="N268" s="66">
        <v>0.22336842000000001</v>
      </c>
      <c r="O268" s="66"/>
      <c r="P268" s="66"/>
      <c r="Q268" s="66"/>
      <c r="R268" s="76"/>
      <c r="S268" s="83">
        <f>(F268-O267*H268)/D268</f>
        <v>0.35008428811196202</v>
      </c>
      <c r="T268" s="83">
        <f>(G268-P267*H268)/D268</f>
        <v>0.37258282435519108</v>
      </c>
      <c r="U268" s="83">
        <f>(I268-Q267*H268)/D268</f>
        <v>6.2807582194578687E-2</v>
      </c>
      <c r="V268" s="84"/>
      <c r="W268" s="83">
        <f t="shared" ref="W268:W272" si="159">LN(S268)</f>
        <v>-1.04958133031489</v>
      </c>
      <c r="X268" s="83">
        <f t="shared" ref="X268:X272" si="160">LN(T268)</f>
        <v>-0.98729591861575394</v>
      </c>
      <c r="Y268" s="83">
        <f t="shared" ref="Y268:Y272" si="161">LN(U268)</f>
        <v>-2.7676794772134747</v>
      </c>
      <c r="Z268" s="83">
        <f>LN(N268)</f>
        <v>-1.4989327631272391</v>
      </c>
      <c r="AA268" s="77"/>
      <c r="AB268" s="20">
        <f t="array" ref="AB268:AC269">LINEST(W268:W272,Z268:Z272,TRUE,TRUE)</f>
        <v>1.9813720967699586</v>
      </c>
      <c r="AC268" s="60">
        <v>1.9203771977554318</v>
      </c>
      <c r="AD268" s="20">
        <f t="array" ref="AD268:AE269">LINEST(X268:X272,Z268:Z272,TRUE,TRUE)</f>
        <v>3.9735639224125721</v>
      </c>
      <c r="AE268" s="60">
        <v>4.9688321212182576</v>
      </c>
      <c r="AF268" s="20">
        <f t="array" ref="AF268:AG269">LINEST(Y268:Y272,Z268:Z272,TRUE,TRUE)</f>
        <v>5.9552689134661136</v>
      </c>
      <c r="AG268" s="20">
        <v>6.1589156908417415</v>
      </c>
      <c r="AI268" s="41">
        <f>EXP(AC268)*$AI$4^AB268</f>
        <v>0.33319048008127622</v>
      </c>
      <c r="AJ268" s="41">
        <f>AI268*SQRT(AC269^2+(LN($AI$4))^2*AB269^2+(AB268/$AI$4)^2*$AJ$4^2-2*LN($AI$4)*AVERAGE(Z268:Z272)*AB269^2)</f>
        <v>5.2590228849115921E-4</v>
      </c>
      <c r="AK268" s="59"/>
      <c r="AL268" s="41">
        <f>EXP(AE268)*$AI$4^AD268</f>
        <v>0.33739788814901739</v>
      </c>
      <c r="AM268" s="41">
        <f>AL268*SQRT(AE269^2+(LN($AI$4))^2*AD269^2+(AD268/$AI$4)^2*$AJ$4^2-2*LN($AI$4)*AVERAGE(Z268:Z272)*AD269^2)</f>
        <v>1.0575662394012395E-3</v>
      </c>
      <c r="AN268" s="83"/>
      <c r="AO268" s="41">
        <f>EXP(AG268)*$AI$4^AF268</f>
        <v>5.4131758344498404E-2</v>
      </c>
      <c r="AP268" s="41">
        <f>AO268*SQRT(AG269^2+(LN($AI$4))^2*AF269^2+(AF268/$AI$4)^2*$AJ$4^2-2*LN($AI$4)*AVERAGE(Z268:Z272)*AF269^2)</f>
        <v>2.5755364743190067E-4</v>
      </c>
      <c r="BB268" s="69"/>
      <c r="BC268" s="69"/>
      <c r="BE268" s="69"/>
      <c r="BF268" s="69"/>
      <c r="BH268" s="69"/>
      <c r="BI268" s="69"/>
      <c r="BK268" s="69"/>
      <c r="BL268" s="69"/>
      <c r="BN268" s="69"/>
      <c r="BO268" s="69"/>
      <c r="BQ268" s="69"/>
      <c r="BR268" s="69"/>
      <c r="BY268" s="69"/>
      <c r="BZ268" s="69"/>
      <c r="CD268" s="86"/>
      <c r="CM268" s="78"/>
      <c r="CN268" s="78"/>
    </row>
    <row r="269" spans="1:100">
      <c r="A269" s="7">
        <v>33</v>
      </c>
      <c r="B269" s="7"/>
      <c r="C269" s="7" t="s">
        <v>2</v>
      </c>
      <c r="D269" s="32">
        <v>29.784420000000001</v>
      </c>
      <c r="E269" s="32">
        <v>6.6517827</v>
      </c>
      <c r="F269" s="32">
        <v>10.423949</v>
      </c>
      <c r="G269" s="32">
        <v>11.09028</v>
      </c>
      <c r="H269" s="93">
        <v>1.4798656E-4</v>
      </c>
      <c r="I269" s="32">
        <v>1.8691006999999999</v>
      </c>
      <c r="J269" s="32"/>
      <c r="K269" s="66">
        <v>0.34997898</v>
      </c>
      <c r="L269" s="66">
        <v>0.37234971</v>
      </c>
      <c r="M269" s="66">
        <v>6.2753806999999995E-2</v>
      </c>
      <c r="N269" s="66">
        <v>0.22333062000000001</v>
      </c>
      <c r="O269" s="66"/>
      <c r="P269" s="66"/>
      <c r="Q269" s="66"/>
      <c r="R269" s="76"/>
      <c r="S269" s="83">
        <f>(F269-O267*H269)/D269</f>
        <v>0.34997563018258232</v>
      </c>
      <c r="T269" s="83">
        <f>(G269-P267*H269)/D269</f>
        <v>0.37234890505446727</v>
      </c>
      <c r="U269" s="83">
        <f>(I269-Q267*H269)/D269</f>
        <v>6.2748975912088348E-2</v>
      </c>
      <c r="V269" s="84"/>
      <c r="W269" s="83">
        <f t="shared" si="159"/>
        <v>-1.0498917549725877</v>
      </c>
      <c r="X269" s="83">
        <f t="shared" si="160"/>
        <v>-0.98792394746504919</v>
      </c>
      <c r="Y269" s="83">
        <f t="shared" si="161"/>
        <v>-2.7686130212295006</v>
      </c>
      <c r="Z269" s="83">
        <f t="shared" ref="Z269:Z272" si="162">LN(N269)</f>
        <v>-1.499102004592769</v>
      </c>
      <c r="AA269" s="77"/>
      <c r="AB269" s="20">
        <v>1.3013004813523599E-2</v>
      </c>
      <c r="AC269" s="60">
        <v>1.9513011683830083E-2</v>
      </c>
      <c r="AD269" s="20">
        <v>1.88195119510867E-2</v>
      </c>
      <c r="AE269" s="60">
        <v>2.8219874029701456E-2</v>
      </c>
      <c r="AF269" s="20">
        <v>4.184491615485704E-2</v>
      </c>
      <c r="AG269" s="20">
        <v>6.274648703657261E-2</v>
      </c>
      <c r="AI269" s="27"/>
      <c r="AJ269" s="82"/>
      <c r="AK269" s="82"/>
      <c r="AL269" s="82"/>
      <c r="AM269" s="82"/>
      <c r="AN269" s="82"/>
      <c r="BB269" s="76"/>
      <c r="BC269" s="76"/>
      <c r="BE269" s="76"/>
      <c r="BF269" s="76"/>
      <c r="BH269" s="76"/>
      <c r="BI269" s="76"/>
      <c r="BK269" s="76"/>
      <c r="BL269" s="76"/>
      <c r="BN269" s="76"/>
      <c r="BO269" s="76"/>
      <c r="BQ269" s="76"/>
      <c r="BR269" s="76"/>
      <c r="BW269" s="85"/>
      <c r="BX269" s="85"/>
      <c r="BY269" s="83"/>
      <c r="BZ269" s="83"/>
      <c r="CA269" s="83"/>
      <c r="CB269" s="83"/>
      <c r="CC269" s="83"/>
    </row>
    <row r="270" spans="1:100">
      <c r="A270" s="7">
        <v>33</v>
      </c>
      <c r="B270" s="7"/>
      <c r="C270" s="7" t="s">
        <v>3</v>
      </c>
      <c r="D270" s="32">
        <v>28.642102000000001</v>
      </c>
      <c r="E270" s="32">
        <v>6.3946734999999997</v>
      </c>
      <c r="F270" s="32">
        <v>10.017925</v>
      </c>
      <c r="G270" s="32">
        <v>10.651516000000001</v>
      </c>
      <c r="H270" s="93">
        <v>1.4428045000000001E-4</v>
      </c>
      <c r="I270" s="32">
        <v>1.7940769999999999</v>
      </c>
      <c r="J270" s="32"/>
      <c r="K270" s="66">
        <v>0.34976078999999999</v>
      </c>
      <c r="L270" s="66">
        <v>0.37188030999999999</v>
      </c>
      <c r="M270" s="66">
        <v>6.2636984000000007E-2</v>
      </c>
      <c r="N270" s="66">
        <v>0.22326088999999999</v>
      </c>
      <c r="O270" s="66"/>
      <c r="P270" s="66"/>
      <c r="Q270" s="66"/>
      <c r="R270" s="76"/>
      <c r="S270" s="83">
        <f>(F270-O267*H270)/D270</f>
        <v>0.34975786207007903</v>
      </c>
      <c r="T270" s="83">
        <f>(G270-P267*H270)/D270</f>
        <v>0.37188032756697048</v>
      </c>
      <c r="U270" s="83">
        <f>(I270-Q267*H270)/D270</f>
        <v>6.263234909317017E-2</v>
      </c>
      <c r="V270" s="84"/>
      <c r="W270" s="83">
        <f t="shared" si="159"/>
        <v>-1.0505141865753194</v>
      </c>
      <c r="X270" s="83">
        <f t="shared" si="160"/>
        <v>-0.98918317655435339</v>
      </c>
      <c r="Y270" s="83">
        <f t="shared" si="161"/>
        <v>-2.7704733756730291</v>
      </c>
      <c r="Z270" s="83">
        <f t="shared" si="162"/>
        <v>-1.499414281019908</v>
      </c>
      <c r="AA270" s="28"/>
      <c r="AB270" s="47">
        <f t="shared" ref="AB270:AG270" si="163">ABS(AB269/AB268)</f>
        <v>6.5676733990235638E-3</v>
      </c>
      <c r="AC270" s="47">
        <f t="shared" si="163"/>
        <v>1.0161030711381707E-2</v>
      </c>
      <c r="AD270" s="47">
        <f t="shared" si="163"/>
        <v>4.7361794898873365E-3</v>
      </c>
      <c r="AE270" s="47">
        <f t="shared" si="163"/>
        <v>5.6793776366874937E-3</v>
      </c>
      <c r="AF270" s="47">
        <f t="shared" si="163"/>
        <v>7.0265367967241405E-3</v>
      </c>
      <c r="AG270" s="47">
        <f t="shared" si="163"/>
        <v>1.0187911344504381E-2</v>
      </c>
      <c r="AI270" s="27"/>
      <c r="AJ270" s="82"/>
      <c r="AK270" s="82"/>
      <c r="AL270" s="82"/>
      <c r="AM270" s="82"/>
      <c r="AN270" s="82"/>
      <c r="BB270" s="76"/>
      <c r="BC270" s="76"/>
      <c r="BE270" s="76"/>
      <c r="BF270" s="76"/>
      <c r="BH270" s="76"/>
      <c r="BI270" s="76"/>
      <c r="BK270" s="76"/>
      <c r="BL270" s="76"/>
      <c r="BN270" s="76"/>
      <c r="BO270" s="76"/>
      <c r="BQ270" s="76"/>
      <c r="BR270" s="76"/>
      <c r="BW270" s="85"/>
      <c r="BX270" s="85"/>
      <c r="BY270" s="83"/>
      <c r="BZ270" s="83"/>
      <c r="CA270" s="83"/>
      <c r="CB270" s="83"/>
      <c r="CC270" s="83"/>
      <c r="CD270" s="76"/>
      <c r="CE270" s="76"/>
      <c r="CF270" s="76"/>
      <c r="CG270" s="76"/>
      <c r="CH270" s="76"/>
      <c r="CI270" s="76"/>
      <c r="CJ270" s="76"/>
      <c r="CK270" s="76"/>
      <c r="CL270" s="76"/>
      <c r="CM270" s="76"/>
      <c r="CN270" s="76"/>
      <c r="CO270" s="76"/>
      <c r="CP270" s="76"/>
      <c r="CQ270" s="76"/>
      <c r="CR270" s="76"/>
      <c r="CS270" s="76"/>
      <c r="CT270" s="76"/>
      <c r="CU270" s="76"/>
      <c r="CV270" s="76"/>
    </row>
    <row r="271" spans="1:100">
      <c r="A271" s="7">
        <v>33</v>
      </c>
      <c r="B271" s="7"/>
      <c r="C271" s="7" t="s">
        <v>4</v>
      </c>
      <c r="D271" s="32">
        <v>26.30021</v>
      </c>
      <c r="E271" s="32">
        <v>5.8692200000000003</v>
      </c>
      <c r="F271" s="32">
        <v>9.1907905999999997</v>
      </c>
      <c r="G271" s="32">
        <v>9.7634675000000009</v>
      </c>
      <c r="H271" s="93">
        <v>1.4349293E-4</v>
      </c>
      <c r="I271" s="32">
        <v>1.6430655999999999</v>
      </c>
      <c r="J271" s="32"/>
      <c r="K271" s="66">
        <v>0.34945558999999998</v>
      </c>
      <c r="L271" s="66">
        <v>0.37122855999999999</v>
      </c>
      <c r="M271" s="66">
        <v>6.2472764E-2</v>
      </c>
      <c r="N271" s="66">
        <v>0.22316205</v>
      </c>
      <c r="O271" s="66"/>
      <c r="P271" s="66"/>
      <c r="Q271" s="66"/>
      <c r="R271" s="76"/>
      <c r="S271" s="83">
        <f>(F271-O267*H271)/D271</f>
        <v>0.34945221505936974</v>
      </c>
      <c r="T271" s="83">
        <f>(G271-P267*H271)/D271</f>
        <v>0.37122845102941776</v>
      </c>
      <c r="U271" s="83">
        <f>(I271-Q267*H271)/D271</f>
        <v>6.2467621990090448E-2</v>
      </c>
      <c r="V271" s="84"/>
      <c r="W271" s="83">
        <f t="shared" si="159"/>
        <v>-1.0513884503772148</v>
      </c>
      <c r="X271" s="83">
        <f t="shared" si="160"/>
        <v>-0.9909376349150717</v>
      </c>
      <c r="Y271" s="83">
        <f t="shared" si="161"/>
        <v>-2.7731069046316428</v>
      </c>
      <c r="Z271" s="83">
        <f t="shared" si="162"/>
        <v>-1.4998570898129104</v>
      </c>
      <c r="AA271" s="60"/>
      <c r="AB271" s="88"/>
      <c r="AD271" s="88"/>
      <c r="AF271" s="88"/>
      <c r="AI271" s="27"/>
      <c r="AJ271" s="82"/>
      <c r="AK271" s="82"/>
      <c r="AL271" s="82"/>
      <c r="AM271" s="82"/>
      <c r="AN271" s="82"/>
      <c r="BB271" s="76"/>
      <c r="BC271" s="76"/>
      <c r="BE271" s="76"/>
      <c r="BF271" s="76"/>
      <c r="BH271" s="76"/>
      <c r="BI271" s="76"/>
      <c r="BK271" s="76"/>
      <c r="BL271" s="76"/>
      <c r="BN271" s="76"/>
      <c r="BO271" s="76"/>
      <c r="BQ271" s="76"/>
      <c r="BR271" s="76"/>
      <c r="BW271" s="85"/>
      <c r="BX271" s="85"/>
      <c r="BY271" s="83"/>
      <c r="BZ271" s="83"/>
      <c r="CA271" s="83"/>
      <c r="CB271" s="83"/>
      <c r="CD271" s="76"/>
      <c r="CE271" s="76"/>
      <c r="CF271" s="76"/>
      <c r="CG271" s="76"/>
      <c r="CH271" s="76"/>
      <c r="CI271" s="76"/>
      <c r="CJ271" s="76"/>
      <c r="CK271" s="76"/>
      <c r="CL271" s="76"/>
      <c r="CM271" s="76"/>
      <c r="CN271" s="76"/>
      <c r="CO271" s="76"/>
      <c r="CP271" s="76"/>
      <c r="CQ271" s="76"/>
      <c r="CR271" s="76"/>
      <c r="CS271" s="76"/>
      <c r="CT271" s="76"/>
      <c r="CU271" s="76"/>
      <c r="CV271" s="76"/>
    </row>
    <row r="272" spans="1:100">
      <c r="A272" s="7">
        <v>33</v>
      </c>
      <c r="B272" s="7"/>
      <c r="C272" s="7" t="s">
        <v>5</v>
      </c>
      <c r="D272" s="32">
        <v>24.244242</v>
      </c>
      <c r="E272" s="32">
        <v>5.4085603999999998</v>
      </c>
      <c r="F272" s="32">
        <v>8.4664327000000004</v>
      </c>
      <c r="G272" s="32">
        <v>8.9878876999999999</v>
      </c>
      <c r="H272" s="93">
        <v>1.3044746000000001E-4</v>
      </c>
      <c r="I272" s="32">
        <v>1.5114529999999999</v>
      </c>
      <c r="J272" s="32"/>
      <c r="K272" s="66">
        <v>0.34921309</v>
      </c>
      <c r="L272" s="66">
        <v>0.37072036000000003</v>
      </c>
      <c r="M272" s="66">
        <v>6.2342162E-2</v>
      </c>
      <c r="N272" s="66">
        <v>0.22308605000000001</v>
      </c>
      <c r="O272" s="66"/>
      <c r="P272" s="66"/>
      <c r="Q272" s="66"/>
      <c r="R272" s="76"/>
      <c r="S272" s="83">
        <f>(F272-O267*H272)/D272</f>
        <v>0.34920951583443</v>
      </c>
      <c r="T272" s="83">
        <f>(G272-P267*H272)/D272</f>
        <v>0.37071952216562315</v>
      </c>
      <c r="U272" s="83">
        <f>(I272-Q267*H272)/D272</f>
        <v>6.2336986216323373E-2</v>
      </c>
      <c r="V272" s="84"/>
      <c r="W272" s="83">
        <f t="shared" si="159"/>
        <v>-1.0520832050030093</v>
      </c>
      <c r="X272" s="83">
        <f t="shared" si="160"/>
        <v>-0.99230950723496347</v>
      </c>
      <c r="Y272" s="83">
        <f t="shared" si="161"/>
        <v>-2.7752003501118039</v>
      </c>
      <c r="Z272" s="83">
        <f t="shared" si="162"/>
        <v>-1.5001977075129513</v>
      </c>
      <c r="AB272" s="28"/>
      <c r="AD272" s="28"/>
      <c r="AF272" s="28"/>
      <c r="AJ272" s="82"/>
      <c r="AK272" s="82"/>
      <c r="AL272" s="82"/>
      <c r="AM272" s="82"/>
      <c r="AN272" s="82"/>
      <c r="BB272" s="76"/>
      <c r="BC272" s="76"/>
      <c r="BE272" s="76"/>
      <c r="BF272" s="76"/>
      <c r="BH272" s="76"/>
      <c r="BI272" s="76"/>
      <c r="BK272" s="76"/>
      <c r="BL272" s="76"/>
      <c r="BN272" s="76"/>
      <c r="BO272" s="76"/>
      <c r="BQ272" s="76"/>
      <c r="BR272" s="76"/>
      <c r="BW272" s="85"/>
      <c r="BX272" s="85"/>
      <c r="BY272" s="83"/>
      <c r="BZ272" s="83"/>
      <c r="CA272" s="83"/>
      <c r="CB272" s="83"/>
      <c r="CC272" s="83"/>
    </row>
    <row r="273" spans="1:100">
      <c r="C273" s="7"/>
      <c r="D273" s="89"/>
      <c r="E273" s="89"/>
      <c r="F273" s="33"/>
      <c r="G273" s="33"/>
      <c r="H273" s="99"/>
      <c r="I273" s="33"/>
      <c r="J273" s="5"/>
      <c r="K273" s="84"/>
      <c r="L273" s="84"/>
      <c r="M273" s="84"/>
      <c r="N273" s="84"/>
      <c r="O273" s="83"/>
      <c r="P273" s="83"/>
      <c r="Q273" s="83"/>
      <c r="R273" s="84"/>
      <c r="S273" s="84"/>
      <c r="T273" s="84"/>
      <c r="U273" s="84"/>
      <c r="V273" s="84"/>
      <c r="W273" s="84"/>
      <c r="X273" s="84"/>
      <c r="Y273" s="84"/>
      <c r="Z273" s="90"/>
      <c r="AA273" s="28"/>
      <c r="AB273" s="91"/>
      <c r="AC273" s="91"/>
      <c r="AD273" s="91"/>
      <c r="AE273" s="92"/>
      <c r="AF273" s="92"/>
      <c r="AG273" s="92"/>
      <c r="AJ273" s="76"/>
      <c r="AK273" s="76"/>
      <c r="AL273" s="76"/>
      <c r="AM273" s="76"/>
      <c r="AN273" s="76"/>
      <c r="BB273" s="76"/>
      <c r="BC273" s="76"/>
      <c r="BE273" s="76"/>
      <c r="BF273" s="76"/>
      <c r="BH273" s="76"/>
      <c r="BI273" s="76"/>
      <c r="BK273" s="76"/>
      <c r="BL273" s="76"/>
      <c r="BN273" s="76"/>
      <c r="BO273" s="76"/>
      <c r="BQ273" s="76"/>
      <c r="BR273" s="76"/>
      <c r="BW273" s="85"/>
      <c r="BX273" s="85"/>
      <c r="BY273" s="83"/>
      <c r="BZ273" s="83"/>
      <c r="CA273" s="83"/>
      <c r="CB273" s="83"/>
      <c r="CC273" s="83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</row>
    <row r="274" spans="1:100">
      <c r="A274" s="7">
        <v>34</v>
      </c>
      <c r="B274" s="31">
        <v>43644</v>
      </c>
      <c r="C274" s="7" t="s">
        <v>0</v>
      </c>
      <c r="D274" s="32">
        <v>7.4659941000000001E-4</v>
      </c>
      <c r="E274" s="32">
        <v>1.6534049999999999E-4</v>
      </c>
      <c r="F274" s="32">
        <v>2.436704E-4</v>
      </c>
      <c r="G274" s="32">
        <v>2.2588900999999999E-4</v>
      </c>
      <c r="H274" s="93">
        <v>1.9969304E-6</v>
      </c>
      <c r="I274" s="32">
        <v>4.1435805000000001E-5</v>
      </c>
      <c r="J274" s="32"/>
      <c r="K274" s="32"/>
      <c r="L274" s="32"/>
      <c r="M274" s="32"/>
      <c r="N274" s="32"/>
      <c r="O274" s="66"/>
      <c r="P274" s="66"/>
      <c r="Q274" s="66"/>
      <c r="AG274" s="78"/>
      <c r="BZ274" s="80"/>
      <c r="CA274" s="78"/>
      <c r="CB274" s="78"/>
      <c r="CC274" s="78"/>
      <c r="CE274" s="81"/>
      <c r="CF274" s="74"/>
      <c r="CG274" s="74"/>
      <c r="CH274" s="74"/>
      <c r="CI274" s="74"/>
      <c r="CJ274" s="74"/>
      <c r="CK274" s="74"/>
      <c r="CL274" s="74"/>
      <c r="CM274" s="74"/>
      <c r="CN274" s="74"/>
    </row>
    <row r="275" spans="1:100">
      <c r="A275" s="7">
        <v>34</v>
      </c>
      <c r="C275" s="98" t="s">
        <v>6</v>
      </c>
      <c r="D275" s="32"/>
      <c r="E275" s="32"/>
      <c r="F275" s="32"/>
      <c r="G275" s="32"/>
      <c r="H275" s="93">
        <v>3.0304083999999998</v>
      </c>
      <c r="I275" s="32"/>
      <c r="J275" s="32"/>
      <c r="K275" s="32"/>
      <c r="L275" s="32"/>
      <c r="M275" s="57"/>
      <c r="N275" s="32"/>
      <c r="O275" s="66">
        <v>0.86386816</v>
      </c>
      <c r="P275" s="66">
        <v>0.56643871999999995</v>
      </c>
      <c r="Q275" s="66">
        <v>1.0733870999999999</v>
      </c>
      <c r="AB275" s="9"/>
      <c r="AC275" s="9"/>
      <c r="AD275" s="9"/>
      <c r="AE275" s="9"/>
      <c r="AF275" s="9"/>
      <c r="AG275" s="9"/>
      <c r="AI275" s="27"/>
      <c r="AJ275" s="20"/>
      <c r="AK275" s="20"/>
      <c r="AL275" s="20"/>
      <c r="AM275" s="20"/>
      <c r="AN275" s="82"/>
      <c r="BB275" s="78"/>
      <c r="BE275" s="78"/>
      <c r="BH275" s="78"/>
      <c r="BK275" s="78"/>
      <c r="BN275" s="78"/>
      <c r="BQ275" s="78"/>
    </row>
    <row r="276" spans="1:100">
      <c r="A276" s="7">
        <v>34</v>
      </c>
      <c r="B276" s="7"/>
      <c r="C276" s="7" t="s">
        <v>1</v>
      </c>
      <c r="D276" s="32">
        <v>31.621328999999999</v>
      </c>
      <c r="E276" s="32">
        <v>7.0644857999999999</v>
      </c>
      <c r="F276" s="32">
        <v>11.074282999999999</v>
      </c>
      <c r="G276" s="32">
        <v>11.790175</v>
      </c>
      <c r="H276" s="93">
        <v>1.6251244E-4</v>
      </c>
      <c r="I276" s="32">
        <v>1.9884218</v>
      </c>
      <c r="J276" s="32"/>
      <c r="K276" s="66">
        <v>0.35021539000000002</v>
      </c>
      <c r="L276" s="66">
        <v>0.37285467</v>
      </c>
      <c r="M276" s="66">
        <v>6.2882167000000003E-2</v>
      </c>
      <c r="N276" s="66">
        <v>0.22340879999999999</v>
      </c>
      <c r="O276" s="66"/>
      <c r="P276" s="66"/>
      <c r="Q276" s="66"/>
      <c r="R276" s="76"/>
      <c r="S276" s="83">
        <f>(F276-O275*H276)/D276</f>
        <v>0.35021116951401632</v>
      </c>
      <c r="T276" s="83">
        <f>(G276-P275*H276)/D276</f>
        <v>0.37285222726285483</v>
      </c>
      <c r="U276" s="83">
        <f>(I276-Q275*H276)/D276</f>
        <v>6.2876780455474041E-2</v>
      </c>
      <c r="V276" s="84"/>
      <c r="W276" s="83">
        <f t="shared" ref="W276:W280" si="164">LN(S276)</f>
        <v>-1.0492189649673469</v>
      </c>
      <c r="X276" s="83">
        <f t="shared" ref="X276:X280" si="165">LN(T276)</f>
        <v>-0.98657311139382864</v>
      </c>
      <c r="Y276" s="83">
        <f t="shared" ref="Y276:Y280" si="166">LN(U276)</f>
        <v>-2.7665783335798784</v>
      </c>
      <c r="Z276" s="83">
        <f>LN(N276)</f>
        <v>-1.4987520018963512</v>
      </c>
      <c r="AA276" s="77"/>
      <c r="AB276" s="20">
        <f t="array" ref="AB276:AC277">LINEST(W276:W280,Z276:Z280,TRUE,TRUE)</f>
        <v>1.9767257999180947</v>
      </c>
      <c r="AC276" s="60">
        <v>1.9134060726576774</v>
      </c>
      <c r="AD276" s="20">
        <f t="array" ref="AD276:AE277">LINEST(X276:X280,Z276:Z280,TRUE,TRUE)</f>
        <v>3.9714531684190133</v>
      </c>
      <c r="AE276" s="60">
        <v>4.9656552551255428</v>
      </c>
      <c r="AF276" s="20">
        <f t="array" ref="AF276:AG277">LINEST(Y276:Y280,Z276:Z280,TRUE,TRUE)</f>
        <v>5.9479788916743139</v>
      </c>
      <c r="AG276" s="20">
        <v>6.1479843254467141</v>
      </c>
      <c r="AI276" s="41">
        <f>EXP(AC276)*$AI$4^AB276</f>
        <v>0.33322692607205917</v>
      </c>
      <c r="AJ276" s="41">
        <f>AI276*SQRT(AC277^2+(LN($AI$4))^2*AB277^2+(AB276/$AI$4)^2*$AJ$4^2-2*LN($AI$4)*AVERAGE(Z276:Z280)*AB277^2)</f>
        <v>5.273199992457577E-4</v>
      </c>
      <c r="AK276" s="59"/>
      <c r="AL276" s="41">
        <f>EXP(AE276)*$AI$4^AD276</f>
        <v>0.33741128900138218</v>
      </c>
      <c r="AM276" s="41">
        <f>AL276*SQRT(AE277^2+(LN($AI$4))^2*AD277^2+(AD276/$AI$4)^2*$AJ$4^2-2*LN($AI$4)*AVERAGE(Z276:Z280)*AD277^2)</f>
        <v>1.0694747788835338E-3</v>
      </c>
      <c r="AN276" s="83"/>
      <c r="AO276" s="41">
        <f>EXP(AG276)*$AI$4^AF276</f>
        <v>5.4141390212512817E-2</v>
      </c>
      <c r="AP276" s="41">
        <f>AO276*SQRT(AG277^2+(LN($AI$4))^2*AF277^2+(AF276/$AI$4)^2*$AJ$4^2-2*LN($AI$4)*AVERAGE(Z276:Z280)*AF277^2)</f>
        <v>2.5683680781105354E-4</v>
      </c>
      <c r="BB276" s="69"/>
      <c r="BC276" s="69"/>
      <c r="BE276" s="69"/>
      <c r="BF276" s="69"/>
      <c r="BH276" s="69"/>
      <c r="BI276" s="69"/>
      <c r="BK276" s="69"/>
      <c r="BL276" s="69"/>
      <c r="BN276" s="69"/>
      <c r="BO276" s="69"/>
      <c r="BQ276" s="69"/>
      <c r="BR276" s="69"/>
      <c r="BY276" s="69"/>
      <c r="BZ276" s="69"/>
      <c r="CD276" s="86"/>
      <c r="CM276" s="78"/>
      <c r="CN276" s="78"/>
    </row>
    <row r="277" spans="1:100">
      <c r="A277" s="7">
        <v>34</v>
      </c>
      <c r="B277" s="7"/>
      <c r="C277" s="7" t="s">
        <v>2</v>
      </c>
      <c r="D277" s="32">
        <v>29.710217</v>
      </c>
      <c r="E277" s="32">
        <v>6.6354239000000002</v>
      </c>
      <c r="F277" s="32">
        <v>10.398365</v>
      </c>
      <c r="G277" s="32">
        <v>11.063420000000001</v>
      </c>
      <c r="H277" s="93">
        <v>1.6075158000000001E-4</v>
      </c>
      <c r="I277" s="32">
        <v>1.8647168999999999</v>
      </c>
      <c r="J277" s="32"/>
      <c r="K277" s="66">
        <v>0.34999232000000002</v>
      </c>
      <c r="L277" s="66">
        <v>0.37237645000000003</v>
      </c>
      <c r="M277" s="66">
        <v>6.2763166999999995E-2</v>
      </c>
      <c r="N277" s="66">
        <v>0.22333792999999999</v>
      </c>
      <c r="O277" s="66"/>
      <c r="P277" s="66"/>
      <c r="Q277" s="66"/>
      <c r="R277" s="76"/>
      <c r="S277" s="83">
        <f>(F277-O275*H277)/D277</f>
        <v>0.34998822566083471</v>
      </c>
      <c r="T277" s="83">
        <f>(G277-P275*H277)/D277</f>
        <v>0.37237455869409458</v>
      </c>
      <c r="U277" s="83">
        <f>(I277-Q275*H277)/D277</f>
        <v>6.2757682023248884E-2</v>
      </c>
      <c r="V277" s="84"/>
      <c r="W277" s="83">
        <f t="shared" si="164"/>
        <v>-1.0498557660335914</v>
      </c>
      <c r="X277" s="83">
        <f t="shared" si="165"/>
        <v>-0.98785505306092147</v>
      </c>
      <c r="Y277" s="83">
        <f t="shared" si="166"/>
        <v>-2.7684742857820317</v>
      </c>
      <c r="Z277" s="83">
        <f t="shared" ref="Z277:Z280" si="167">LN(N277)</f>
        <v>-1.4990692733874911</v>
      </c>
      <c r="AA277" s="77"/>
      <c r="AB277" s="20">
        <v>1.4426176020948296E-2</v>
      </c>
      <c r="AC277" s="60">
        <v>2.1630649399126949E-2</v>
      </c>
      <c r="AD277" s="20">
        <v>2.7158046171432255E-2</v>
      </c>
      <c r="AE277" s="60">
        <v>4.0720851752156673E-2</v>
      </c>
      <c r="AF277" s="20">
        <v>4.0025599071833354E-2</v>
      </c>
      <c r="AG277" s="20">
        <v>6.0014497206719704E-2</v>
      </c>
      <c r="AI277" s="62"/>
      <c r="AJ277" s="82"/>
      <c r="AK277" s="82"/>
      <c r="AL277" s="82"/>
      <c r="AM277" s="82"/>
      <c r="AN277" s="82"/>
      <c r="BB277" s="76"/>
      <c r="BC277" s="76"/>
      <c r="BE277" s="76"/>
      <c r="BF277" s="76"/>
      <c r="BH277" s="76"/>
      <c r="BI277" s="76"/>
      <c r="BK277" s="76"/>
      <c r="BL277" s="76"/>
      <c r="BN277" s="76"/>
      <c r="BO277" s="76"/>
      <c r="BQ277" s="76"/>
      <c r="BR277" s="76"/>
      <c r="BW277" s="85"/>
      <c r="BX277" s="85"/>
      <c r="BY277" s="83"/>
      <c r="BZ277" s="83"/>
      <c r="CA277" s="83"/>
      <c r="CB277" s="83"/>
      <c r="CC277" s="83"/>
    </row>
    <row r="278" spans="1:100">
      <c r="A278" s="7">
        <v>34</v>
      </c>
      <c r="B278" s="7"/>
      <c r="C278" s="7" t="s">
        <v>3</v>
      </c>
      <c r="D278" s="32">
        <v>28.070164999999999</v>
      </c>
      <c r="E278" s="32">
        <v>6.2675378000000004</v>
      </c>
      <c r="F278" s="32">
        <v>9.8196717000000007</v>
      </c>
      <c r="G278" s="32">
        <v>10.442721000000001</v>
      </c>
      <c r="H278" s="93">
        <v>1.4890283000000001E-4</v>
      </c>
      <c r="I278" s="32">
        <v>1.7592251999999999</v>
      </c>
      <c r="J278" s="32"/>
      <c r="K278" s="66">
        <v>0.34982541</v>
      </c>
      <c r="L278" s="66">
        <v>0.37202096000000001</v>
      </c>
      <c r="M278" s="66">
        <v>6.2672152999999994E-2</v>
      </c>
      <c r="N278" s="66">
        <v>0.22328100000000001</v>
      </c>
      <c r="O278" s="66"/>
      <c r="P278" s="66"/>
      <c r="Q278" s="66"/>
      <c r="R278" s="76"/>
      <c r="S278" s="83">
        <f>(F278-O275*H278)/D278</f>
        <v>0.34982135187257468</v>
      </c>
      <c r="T278" s="83">
        <f>(G278-P275*H278)/D278</f>
        <v>0.37201906920289107</v>
      </c>
      <c r="U278" s="83">
        <f>(I278-Q275*H278)/D278</f>
        <v>6.2666727097012945E-2</v>
      </c>
      <c r="V278" s="84"/>
      <c r="W278" s="83">
        <f t="shared" si="164"/>
        <v>-1.0503326780301694</v>
      </c>
      <c r="X278" s="83">
        <f t="shared" si="165"/>
        <v>-0.98881016472471162</v>
      </c>
      <c r="Y278" s="83">
        <f t="shared" si="166"/>
        <v>-2.7699246405067259</v>
      </c>
      <c r="Z278" s="83">
        <f t="shared" si="167"/>
        <v>-1.4993242110826235</v>
      </c>
      <c r="AA278" s="28"/>
      <c r="AB278" s="47">
        <f t="shared" ref="AB278:AG278" si="168">ABS(AB277/AB276)</f>
        <v>7.298015749855666E-3</v>
      </c>
      <c r="AC278" s="47">
        <f t="shared" si="168"/>
        <v>1.1304787681102355E-2</v>
      </c>
      <c r="AD278" s="47">
        <f t="shared" si="168"/>
        <v>6.8383145966300135E-3</v>
      </c>
      <c r="AE278" s="47">
        <f t="shared" si="168"/>
        <v>8.2004991607350641E-3</v>
      </c>
      <c r="AF278" s="47">
        <f t="shared" si="168"/>
        <v>6.7292772554823962E-3</v>
      </c>
      <c r="AG278" s="47">
        <f t="shared" si="168"/>
        <v>9.7616542316670656E-3</v>
      </c>
      <c r="AI278" s="27"/>
      <c r="AJ278" s="82"/>
      <c r="AK278" s="82"/>
      <c r="AL278" s="82"/>
      <c r="AM278" s="82"/>
      <c r="AN278" s="82"/>
      <c r="BB278" s="76"/>
      <c r="BC278" s="76"/>
      <c r="BE278" s="76"/>
      <c r="BF278" s="76"/>
      <c r="BH278" s="76"/>
      <c r="BI278" s="76"/>
      <c r="BK278" s="76"/>
      <c r="BL278" s="76"/>
      <c r="BN278" s="76"/>
      <c r="BO278" s="76"/>
      <c r="BQ278" s="76"/>
      <c r="BR278" s="76"/>
      <c r="BW278" s="85"/>
      <c r="BX278" s="85"/>
      <c r="BY278" s="83"/>
      <c r="BZ278" s="83"/>
      <c r="CA278" s="83"/>
      <c r="CB278" s="83"/>
      <c r="CC278" s="83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</row>
    <row r="279" spans="1:100">
      <c r="A279" s="7">
        <v>34</v>
      </c>
      <c r="B279" s="7"/>
      <c r="C279" s="7" t="s">
        <v>4</v>
      </c>
      <c r="D279" s="32">
        <v>26.796379999999999</v>
      </c>
      <c r="E279" s="32">
        <v>5.9808797</v>
      </c>
      <c r="F279" s="32">
        <v>9.3671226000000001</v>
      </c>
      <c r="G279" s="32">
        <v>9.9539246000000006</v>
      </c>
      <c r="H279" s="93">
        <v>1.4035025E-4</v>
      </c>
      <c r="I279" s="32">
        <v>1.6756519999999999</v>
      </c>
      <c r="J279" s="32"/>
      <c r="K279" s="66">
        <v>0.34956640999999999</v>
      </c>
      <c r="L279" s="66">
        <v>0.37146455</v>
      </c>
      <c r="M279" s="66">
        <v>6.2532633000000004E-2</v>
      </c>
      <c r="N279" s="66">
        <v>0.22319722</v>
      </c>
      <c r="O279" s="66"/>
      <c r="P279" s="66"/>
      <c r="Q279" s="66"/>
      <c r="R279" s="76"/>
      <c r="S279" s="83">
        <f>(F279-O275*H279)/D279</f>
        <v>0.34956219294874069</v>
      </c>
      <c r="T279" s="83">
        <f>(G279-P275*H279)/D279</f>
        <v>0.37146230573622402</v>
      </c>
      <c r="U279" s="83">
        <f>(I279-Q275*H279)/D279</f>
        <v>6.2527152915885217E-2</v>
      </c>
      <c r="V279" s="84"/>
      <c r="W279" s="83">
        <f t="shared" si="164"/>
        <v>-1.0510737847880125</v>
      </c>
      <c r="X279" s="83">
        <f t="shared" si="165"/>
        <v>-0.99030788501606049</v>
      </c>
      <c r="Y279" s="83">
        <f t="shared" si="166"/>
        <v>-2.7721543699302411</v>
      </c>
      <c r="Z279" s="83">
        <f t="shared" si="167"/>
        <v>-1.4996995037496803</v>
      </c>
      <c r="AA279" s="60"/>
      <c r="AB279" s="88"/>
      <c r="AD279" s="88"/>
      <c r="AF279" s="88"/>
      <c r="AI279" s="27"/>
      <c r="AJ279" s="82"/>
      <c r="AK279" s="82"/>
      <c r="AL279" s="82"/>
      <c r="AM279" s="82"/>
      <c r="AN279" s="82"/>
      <c r="BB279" s="76"/>
      <c r="BC279" s="76"/>
      <c r="BE279" s="76"/>
      <c r="BF279" s="76"/>
      <c r="BH279" s="76"/>
      <c r="BI279" s="76"/>
      <c r="BK279" s="76"/>
      <c r="BL279" s="76"/>
      <c r="BN279" s="76"/>
      <c r="BO279" s="76"/>
      <c r="BQ279" s="76"/>
      <c r="BR279" s="76"/>
      <c r="BW279" s="85"/>
      <c r="BX279" s="85"/>
      <c r="BY279" s="83"/>
      <c r="BZ279" s="83"/>
      <c r="CA279" s="83"/>
      <c r="CB279" s="83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</row>
    <row r="280" spans="1:100">
      <c r="A280" s="7">
        <v>34</v>
      </c>
      <c r="B280" s="7"/>
      <c r="C280" s="7" t="s">
        <v>5</v>
      </c>
      <c r="D280" s="32">
        <v>24.333210000000001</v>
      </c>
      <c r="E280" s="32">
        <v>5.4285671999999998</v>
      </c>
      <c r="F280" s="32">
        <v>8.4979616</v>
      </c>
      <c r="G280" s="32">
        <v>9.0217063</v>
      </c>
      <c r="H280" s="93">
        <v>1.3125079999999999E-4</v>
      </c>
      <c r="I280" s="32">
        <v>1.5172631999999999</v>
      </c>
      <c r="J280" s="32"/>
      <c r="K280" s="66">
        <v>0.34923166</v>
      </c>
      <c r="L280" s="66">
        <v>0.37075398999999998</v>
      </c>
      <c r="M280" s="66">
        <v>6.2352842999999998E-2</v>
      </c>
      <c r="N280" s="66">
        <v>0.22309249</v>
      </c>
      <c r="O280" s="66"/>
      <c r="P280" s="66"/>
      <c r="Q280" s="66"/>
      <c r="R280" s="76"/>
      <c r="S280" s="83">
        <f>(F280-O275*H280)/D280</f>
        <v>0.34922840910068603</v>
      </c>
      <c r="T280" s="83">
        <f>(G280-P275*H280)/D280</f>
        <v>0.37075387729218007</v>
      </c>
      <c r="U280" s="83">
        <f>(I280-Q275*H280)/D280</f>
        <v>6.2347808492361476E-2</v>
      </c>
      <c r="V280" s="84"/>
      <c r="W280" s="83">
        <f t="shared" si="164"/>
        <v>-1.0520291035128522</v>
      </c>
      <c r="X280" s="83">
        <f t="shared" si="165"/>
        <v>-0.99221684004931232</v>
      </c>
      <c r="Y280" s="83">
        <f t="shared" si="166"/>
        <v>-2.7750267559523789</v>
      </c>
      <c r="Z280" s="83">
        <f t="shared" si="167"/>
        <v>-1.5001688401451911</v>
      </c>
      <c r="AB280" s="28"/>
      <c r="AD280" s="28"/>
      <c r="AF280" s="28"/>
      <c r="AJ280" s="82"/>
      <c r="AK280" s="82"/>
      <c r="AL280" s="82"/>
      <c r="AM280" s="82"/>
      <c r="AN280" s="82"/>
      <c r="BB280" s="76"/>
      <c r="BC280" s="76"/>
      <c r="BE280" s="76"/>
      <c r="BF280" s="76"/>
      <c r="BH280" s="76"/>
      <c r="BI280" s="76"/>
      <c r="BK280" s="76"/>
      <c r="BL280" s="76"/>
      <c r="BN280" s="76"/>
      <c r="BO280" s="76"/>
      <c r="BQ280" s="76"/>
      <c r="BR280" s="76"/>
      <c r="BW280" s="85"/>
      <c r="BX280" s="85"/>
      <c r="BY280" s="83"/>
      <c r="BZ280" s="83"/>
      <c r="CA280" s="83"/>
      <c r="CB280" s="83"/>
      <c r="CC280" s="83"/>
    </row>
    <row r="281" spans="1:100">
      <c r="C281" s="7"/>
      <c r="D281" s="89"/>
      <c r="E281" s="89"/>
      <c r="F281" s="33"/>
      <c r="G281" s="33"/>
      <c r="H281" s="99"/>
      <c r="I281" s="33"/>
      <c r="J281" s="5"/>
      <c r="K281" s="84"/>
      <c r="L281" s="84"/>
      <c r="M281" s="84"/>
      <c r="N281" s="84"/>
      <c r="O281" s="83"/>
      <c r="P281" s="83"/>
      <c r="Q281" s="83"/>
      <c r="R281" s="84"/>
      <c r="S281" s="84"/>
      <c r="T281" s="84"/>
      <c r="U281" s="84"/>
      <c r="V281" s="84"/>
      <c r="W281" s="84"/>
      <c r="X281" s="84"/>
      <c r="Y281" s="84"/>
      <c r="Z281" s="90"/>
      <c r="AA281" s="28"/>
      <c r="AB281" s="91"/>
      <c r="AC281" s="91"/>
      <c r="AD281" s="91"/>
      <c r="AE281" s="92"/>
      <c r="AF281" s="92"/>
      <c r="AG281" s="92"/>
      <c r="AJ281" s="76"/>
      <c r="AK281" s="76"/>
      <c r="AL281" s="76"/>
      <c r="AM281" s="76"/>
      <c r="AN281" s="76"/>
      <c r="BB281" s="76"/>
      <c r="BC281" s="76"/>
      <c r="BE281" s="76"/>
      <c r="BF281" s="76"/>
      <c r="BH281" s="76"/>
      <c r="BI281" s="76"/>
      <c r="BK281" s="76"/>
      <c r="BL281" s="76"/>
      <c r="BN281" s="76"/>
      <c r="BO281" s="76"/>
      <c r="BQ281" s="76"/>
      <c r="BR281" s="76"/>
      <c r="BW281" s="85"/>
      <c r="BX281" s="85"/>
      <c r="BY281" s="83"/>
      <c r="BZ281" s="83"/>
      <c r="CA281" s="83"/>
      <c r="CB281" s="83"/>
      <c r="CC281" s="83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</row>
    <row r="282" spans="1:100">
      <c r="A282" s="7">
        <v>35</v>
      </c>
      <c r="B282" s="31">
        <v>43644</v>
      </c>
      <c r="C282" s="7" t="s">
        <v>0</v>
      </c>
      <c r="D282" s="32">
        <v>7.4659941000000001E-4</v>
      </c>
      <c r="E282" s="32">
        <v>1.6534049999999999E-4</v>
      </c>
      <c r="F282" s="32">
        <v>2.436704E-4</v>
      </c>
      <c r="G282" s="32">
        <v>2.2588900999999999E-4</v>
      </c>
      <c r="H282" s="93">
        <v>1.9969304E-6</v>
      </c>
      <c r="I282" s="32">
        <v>4.1435805000000001E-5</v>
      </c>
      <c r="J282" s="32"/>
      <c r="K282" s="32"/>
      <c r="L282" s="32"/>
      <c r="M282" s="32"/>
      <c r="N282" s="32"/>
      <c r="O282" s="66"/>
      <c r="P282" s="66"/>
      <c r="Q282" s="66"/>
      <c r="AG282" s="78"/>
      <c r="BZ282" s="80"/>
      <c r="CA282" s="78"/>
      <c r="CB282" s="78"/>
      <c r="CC282" s="78"/>
      <c r="CE282" s="81"/>
      <c r="CF282" s="74"/>
      <c r="CG282" s="74"/>
      <c r="CH282" s="74"/>
      <c r="CI282" s="74"/>
      <c r="CJ282" s="74"/>
      <c r="CK282" s="74"/>
      <c r="CL282" s="74"/>
      <c r="CM282" s="74"/>
      <c r="CN282" s="74"/>
    </row>
    <row r="283" spans="1:100">
      <c r="A283" s="7">
        <v>35</v>
      </c>
      <c r="B283" s="7"/>
      <c r="C283" s="98" t="s">
        <v>6</v>
      </c>
      <c r="D283" s="32"/>
      <c r="E283" s="32"/>
      <c r="F283" s="32"/>
      <c r="G283" s="32"/>
      <c r="H283" s="93">
        <v>3.0304083999999998</v>
      </c>
      <c r="I283" s="32"/>
      <c r="J283" s="32"/>
      <c r="K283" s="32"/>
      <c r="L283" s="32"/>
      <c r="M283" s="57"/>
      <c r="N283" s="32"/>
      <c r="O283" s="66">
        <v>0.86386816</v>
      </c>
      <c r="P283" s="66">
        <v>0.56643871999999995</v>
      </c>
      <c r="Q283" s="66">
        <v>1.0733870999999999</v>
      </c>
      <c r="AB283" s="9"/>
      <c r="AC283" s="9"/>
      <c r="AD283" s="9"/>
      <c r="AE283" s="9"/>
      <c r="AF283" s="9"/>
      <c r="AG283" s="9"/>
      <c r="AI283" s="27"/>
      <c r="AJ283" s="20"/>
      <c r="AK283" s="20"/>
      <c r="AL283" s="20"/>
      <c r="AM283" s="20"/>
      <c r="AN283" s="82"/>
      <c r="BB283" s="78"/>
      <c r="BE283" s="78"/>
      <c r="BH283" s="78"/>
      <c r="BK283" s="78"/>
      <c r="BN283" s="78"/>
      <c r="BQ283" s="78"/>
    </row>
    <row r="284" spans="1:100">
      <c r="A284" s="7">
        <v>35</v>
      </c>
      <c r="B284" s="7"/>
      <c r="C284" s="7" t="s">
        <v>1</v>
      </c>
      <c r="D284" s="32">
        <v>30.843641000000002</v>
      </c>
      <c r="E284" s="32">
        <v>6.8911300999999998</v>
      </c>
      <c r="F284" s="32">
        <v>10.803255</v>
      </c>
      <c r="G284" s="32">
        <v>11.502827999999999</v>
      </c>
      <c r="H284" s="93">
        <v>1.6226690999999999E-4</v>
      </c>
      <c r="I284" s="32">
        <v>1.9402005</v>
      </c>
      <c r="J284" s="32"/>
      <c r="K284" s="66">
        <v>0.35025856999999999</v>
      </c>
      <c r="L284" s="66">
        <v>0.37293964000000002</v>
      </c>
      <c r="M284" s="66">
        <v>6.2904282000000006E-2</v>
      </c>
      <c r="N284" s="66">
        <v>0.22342139999999999</v>
      </c>
      <c r="O284" s="66"/>
      <c r="P284" s="66"/>
      <c r="Q284" s="66"/>
      <c r="R284" s="76"/>
      <c r="S284" s="83">
        <f>(F284-O283*H284)/D284</f>
        <v>0.35025420062381835</v>
      </c>
      <c r="T284" s="83">
        <f>(G284-P283*H284)/D284</f>
        <v>0.37293703702942205</v>
      </c>
      <c r="U284" s="83">
        <f>(I284-Q283*H284)/D284</f>
        <v>6.2898745475349321E-2</v>
      </c>
      <c r="V284" s="84"/>
      <c r="W284" s="83">
        <f t="shared" ref="W284:W288" si="169">LN(S284)</f>
        <v>-1.0490961006211832</v>
      </c>
      <c r="X284" s="83">
        <f t="shared" ref="X284:X288" si="170">LN(T284)</f>
        <v>-0.98634567511660276</v>
      </c>
      <c r="Y284" s="83">
        <f t="shared" ref="Y284:Y288" si="171">LN(U284)</f>
        <v>-2.7662290602226647</v>
      </c>
      <c r="Z284" s="83">
        <f>LN(N284)</f>
        <v>-1.4986956046340205</v>
      </c>
      <c r="AA284" s="77"/>
      <c r="AB284" s="20">
        <f t="array" ref="AB284:AC285">LINEST(W284:W288,Z284:Z288,TRUE,TRUE)</f>
        <v>1.9958406968716003</v>
      </c>
      <c r="AC284" s="60">
        <v>1.9420651848945898</v>
      </c>
      <c r="AD284" s="20">
        <f t="array" ref="AD284:AE285">LINEST(X284:X288,Z284:Z288,TRUE,TRUE)</f>
        <v>4.0000555026694204</v>
      </c>
      <c r="AE284" s="60">
        <v>5.0085319220440336</v>
      </c>
      <c r="AF284" s="20">
        <f t="array" ref="AF284:AG285">LINEST(Y284:Y288,Z284:Z288,TRUE,TRUE)</f>
        <v>5.9825726252161688</v>
      </c>
      <c r="AG284" s="20">
        <v>6.1998408352277483</v>
      </c>
      <c r="AI284" s="41">
        <f>EXP(AC284)*$AI$4^AB284</f>
        <v>0.3330703031185554</v>
      </c>
      <c r="AJ284" s="41">
        <f>AI284*SQRT(AC285^2+(LN($AI$4))^2*AB285^2+(AB284/$AI$4)^2*$AJ$4^2-2*LN($AI$4)*AVERAGE(Z284:Z288)*AB285^2)</f>
        <v>5.2168992750046238E-4</v>
      </c>
      <c r="AK284" s="59"/>
      <c r="AL284" s="41">
        <f>EXP(AE284)*$AI$4^AD284</f>
        <v>0.33717164163514474</v>
      </c>
      <c r="AM284" s="41">
        <f>AL284*SQRT(AE285^2+(LN($AI$4))^2*AD285^2+(AD284/$AI$4)^2*$AJ$4^2-2*LN($AI$4)*AVERAGE(Z284:Z288)*AD285^2)</f>
        <v>1.0595297902390474E-3</v>
      </c>
      <c r="AN284" s="83"/>
      <c r="AO284" s="41">
        <f>EXP(AG284)*$AI$4^AF284</f>
        <v>5.4094796076923725E-2</v>
      </c>
      <c r="AP284" s="41">
        <f>AO284*SQRT(AG285^2+(LN($AI$4))^2*AF285^2+(AF284/$AI$4)^2*$AJ$4^2-2*LN($AI$4)*AVERAGE(Z284:Z288)*AF285^2)</f>
        <v>2.5353555448779611E-4</v>
      </c>
      <c r="BB284" s="69"/>
      <c r="BC284" s="69"/>
      <c r="BE284" s="69"/>
      <c r="BF284" s="69"/>
      <c r="BH284" s="69"/>
      <c r="BI284" s="69"/>
      <c r="BK284" s="69"/>
      <c r="BL284" s="69"/>
      <c r="BN284" s="69"/>
      <c r="BO284" s="69"/>
      <c r="BQ284" s="69"/>
      <c r="BR284" s="69"/>
      <c r="BY284" s="69"/>
      <c r="BZ284" s="69"/>
      <c r="CD284" s="86"/>
      <c r="CM284" s="78"/>
      <c r="CN284" s="78"/>
    </row>
    <row r="285" spans="1:100">
      <c r="A285" s="7">
        <v>35</v>
      </c>
      <c r="B285" s="7"/>
      <c r="C285" s="7" t="s">
        <v>2</v>
      </c>
      <c r="D285" s="32">
        <v>29.5122</v>
      </c>
      <c r="E285" s="32">
        <v>6.5914935999999997</v>
      </c>
      <c r="F285" s="32">
        <v>10.330152999999999</v>
      </c>
      <c r="G285" s="32">
        <v>10.992025</v>
      </c>
      <c r="H285" s="93">
        <v>1.5953638E-4</v>
      </c>
      <c r="I285" s="32">
        <v>1.8528568000000001</v>
      </c>
      <c r="J285" s="32"/>
      <c r="K285" s="66">
        <v>0.35002930999999998</v>
      </c>
      <c r="L285" s="66">
        <v>0.37245553999999997</v>
      </c>
      <c r="M285" s="66">
        <v>6.2782412999999995E-2</v>
      </c>
      <c r="N285" s="66">
        <v>0.22334793</v>
      </c>
      <c r="O285" s="66"/>
      <c r="P285" s="66"/>
      <c r="Q285" s="66"/>
      <c r="R285" s="76"/>
      <c r="S285" s="83">
        <f>(F285-O283*H285)/D285</f>
        <v>0.35002524995090017</v>
      </c>
      <c r="T285" s="83">
        <f>(G285-P283*H285)/D285</f>
        <v>0.37245392184984921</v>
      </c>
      <c r="U285" s="83">
        <f>(I285-Q283*H285)/D285</f>
        <v>6.2776938205478666E-2</v>
      </c>
      <c r="V285" s="84"/>
      <c r="W285" s="83">
        <f t="shared" si="169"/>
        <v>-1.0497499843839806</v>
      </c>
      <c r="X285" s="83">
        <f t="shared" si="170"/>
        <v>-0.98764194854591414</v>
      </c>
      <c r="Y285" s="83">
        <f t="shared" si="171"/>
        <v>-2.7681674989793832</v>
      </c>
      <c r="Z285" s="83">
        <f t="shared" ref="Z285:Z288" si="172">LN(N285)</f>
        <v>-1.4990244991920345</v>
      </c>
      <c r="AA285" s="77"/>
      <c r="AB285" s="20">
        <v>6.7921499343831584E-3</v>
      </c>
      <c r="AC285" s="60">
        <v>1.0183719803746008E-2</v>
      </c>
      <c r="AD285" s="20">
        <v>1.4792824174753985E-2</v>
      </c>
      <c r="AE285" s="60">
        <v>2.2179424476361478E-2</v>
      </c>
      <c r="AF285" s="20">
        <v>1.6962812985869144E-2</v>
      </c>
      <c r="AG285" s="20">
        <v>2.5432968382657416E-2</v>
      </c>
      <c r="AI285" s="27"/>
      <c r="AJ285" s="82"/>
      <c r="AK285" s="82"/>
      <c r="AL285" s="82"/>
      <c r="AM285" s="82"/>
      <c r="AN285" s="82"/>
      <c r="BB285" s="76"/>
      <c r="BC285" s="76"/>
      <c r="BE285" s="76"/>
      <c r="BF285" s="76"/>
      <c r="BH285" s="76"/>
      <c r="BI285" s="76"/>
      <c r="BK285" s="76"/>
      <c r="BL285" s="76"/>
      <c r="BN285" s="76"/>
      <c r="BO285" s="76"/>
      <c r="BQ285" s="76"/>
      <c r="BR285" s="76"/>
      <c r="BW285" s="85"/>
      <c r="BX285" s="85"/>
      <c r="BY285" s="83"/>
      <c r="BZ285" s="83"/>
      <c r="CA285" s="83"/>
      <c r="CB285" s="83"/>
      <c r="CC285" s="83"/>
    </row>
    <row r="286" spans="1:100">
      <c r="A286" s="7">
        <v>35</v>
      </c>
      <c r="B286" s="7"/>
      <c r="C286" s="7" t="s">
        <v>3</v>
      </c>
      <c r="D286" s="32">
        <v>28.236177000000001</v>
      </c>
      <c r="E286" s="32">
        <v>6.3046663000000001</v>
      </c>
      <c r="F286" s="32">
        <v>9.8777919000000001</v>
      </c>
      <c r="G286" s="32">
        <v>10.504446</v>
      </c>
      <c r="H286" s="93">
        <v>1.4353715999999999E-4</v>
      </c>
      <c r="I286" s="32">
        <v>1.769617</v>
      </c>
      <c r="J286" s="32"/>
      <c r="K286" s="66">
        <v>0.34982649999999998</v>
      </c>
      <c r="L286" s="66">
        <v>0.37201861000000003</v>
      </c>
      <c r="M286" s="66">
        <v>6.2671355999999998E-2</v>
      </c>
      <c r="N286" s="66">
        <v>0.22328296</v>
      </c>
      <c r="O286" s="66"/>
      <c r="P286" s="66"/>
      <c r="Q286" s="66"/>
      <c r="R286" s="76"/>
      <c r="S286" s="83">
        <f>(F286-O283*H286)/D286</f>
        <v>0.34982313302603602</v>
      </c>
      <c r="T286" s="83">
        <f>(G286-P283*H286)/D286</f>
        <v>0.37201795041144614</v>
      </c>
      <c r="U286" s="83">
        <f>(I286-Q283*H286)/D286</f>
        <v>6.2666519233963061E-2</v>
      </c>
      <c r="V286" s="84"/>
      <c r="W286" s="83">
        <f t="shared" si="169"/>
        <v>-1.0503275864343666</v>
      </c>
      <c r="X286" s="83">
        <f t="shared" si="170"/>
        <v>-0.98881317207895736</v>
      </c>
      <c r="Y286" s="83">
        <f t="shared" si="171"/>
        <v>-2.7699279574725906</v>
      </c>
      <c r="Z286" s="83">
        <f t="shared" si="172"/>
        <v>-1.4993154329447727</v>
      </c>
      <c r="AA286" s="28"/>
      <c r="AB286" s="47">
        <f t="shared" ref="AB286:AG286" si="173">ABS(AB285/AB284)</f>
        <v>3.4031523382750833E-3</v>
      </c>
      <c r="AC286" s="47">
        <f t="shared" si="173"/>
        <v>5.2437579762796447E-3</v>
      </c>
      <c r="AD286" s="47">
        <f t="shared" si="173"/>
        <v>3.6981547293236444E-3</v>
      </c>
      <c r="AE286" s="47">
        <f t="shared" si="173"/>
        <v>4.4283284646231876E-3</v>
      </c>
      <c r="AF286" s="47">
        <f t="shared" si="173"/>
        <v>2.8353710098515061E-3</v>
      </c>
      <c r="AG286" s="47">
        <f t="shared" si="173"/>
        <v>4.1021969851461754E-3</v>
      </c>
      <c r="AI286" s="27"/>
      <c r="AJ286" s="82"/>
      <c r="AK286" s="82"/>
      <c r="AL286" s="82"/>
      <c r="AM286" s="82"/>
      <c r="AN286" s="82"/>
      <c r="BB286" s="76"/>
      <c r="BC286" s="76"/>
      <c r="BE286" s="76"/>
      <c r="BF286" s="76"/>
      <c r="BH286" s="76"/>
      <c r="BI286" s="76"/>
      <c r="BK286" s="76"/>
      <c r="BL286" s="76"/>
      <c r="BN286" s="76"/>
      <c r="BO286" s="76"/>
      <c r="BQ286" s="76"/>
      <c r="BR286" s="76"/>
      <c r="BW286" s="85"/>
      <c r="BX286" s="85"/>
      <c r="BY286" s="83"/>
      <c r="BZ286" s="83"/>
      <c r="CA286" s="83"/>
      <c r="CB286" s="83"/>
      <c r="CC286" s="83"/>
      <c r="CD286" s="76"/>
      <c r="CE286" s="76"/>
      <c r="CF286" s="76"/>
      <c r="CG286" s="76"/>
      <c r="CH286" s="76"/>
      <c r="CI286" s="76"/>
      <c r="CJ286" s="76"/>
      <c r="CK286" s="76"/>
      <c r="CL286" s="76"/>
      <c r="CM286" s="76"/>
      <c r="CN286" s="76"/>
      <c r="CO286" s="76"/>
      <c r="CP286" s="76"/>
      <c r="CQ286" s="76"/>
      <c r="CR286" s="76"/>
      <c r="CS286" s="76"/>
      <c r="CT286" s="76"/>
      <c r="CU286" s="76"/>
      <c r="CV286" s="76"/>
    </row>
    <row r="287" spans="1:100">
      <c r="A287" s="7">
        <v>35</v>
      </c>
      <c r="B287" s="7"/>
      <c r="C287" s="7" t="s">
        <v>4</v>
      </c>
      <c r="D287" s="32">
        <v>27.033514</v>
      </c>
      <c r="E287" s="32">
        <v>6.0345171999999998</v>
      </c>
      <c r="F287" s="32">
        <v>9.4521151000000003</v>
      </c>
      <c r="G287" s="32">
        <v>10.046507999999999</v>
      </c>
      <c r="H287" s="99">
        <v>1.4299736000000001E-4</v>
      </c>
      <c r="I287" s="32">
        <v>1.6915914000000001</v>
      </c>
      <c r="J287" s="32"/>
      <c r="K287" s="66">
        <v>0.34964410000000001</v>
      </c>
      <c r="L287" s="66">
        <v>0.37163116000000002</v>
      </c>
      <c r="M287" s="66">
        <v>6.2573694999999999E-2</v>
      </c>
      <c r="N287" s="66">
        <v>0.22322348</v>
      </c>
      <c r="O287" s="66"/>
      <c r="P287" s="66"/>
      <c r="Q287" s="66"/>
      <c r="R287" s="76"/>
      <c r="S287" s="83">
        <f>(F287-O283*H287)/D287</f>
        <v>0.34963976822005943</v>
      </c>
      <c r="T287" s="83">
        <f>(G287-P283*H287)/D287</f>
        <v>0.37162860147439353</v>
      </c>
      <c r="U287" s="83">
        <f>(I287-Q283*H287)/D287</f>
        <v>6.2568185123045489E-2</v>
      </c>
      <c r="V287" s="84"/>
      <c r="W287" s="83">
        <f t="shared" si="169"/>
        <v>-1.0508518881803217</v>
      </c>
      <c r="X287" s="83">
        <f t="shared" si="170"/>
        <v>-0.98986030655874935</v>
      </c>
      <c r="Y287" s="83">
        <f t="shared" si="171"/>
        <v>-2.7714983549375956</v>
      </c>
      <c r="Z287" s="83">
        <f t="shared" si="172"/>
        <v>-1.4995818568751951</v>
      </c>
      <c r="AA287" s="60"/>
      <c r="AB287" s="88"/>
      <c r="AD287" s="88"/>
      <c r="AF287" s="88"/>
      <c r="AI287" s="27"/>
      <c r="AJ287" s="82"/>
      <c r="AK287" s="82"/>
      <c r="AL287" s="82"/>
      <c r="AM287" s="82"/>
      <c r="AN287" s="82"/>
      <c r="BB287" s="76"/>
      <c r="BC287" s="76"/>
      <c r="BE287" s="76"/>
      <c r="BF287" s="76"/>
      <c r="BH287" s="76"/>
      <c r="BI287" s="76"/>
      <c r="BK287" s="76"/>
      <c r="BL287" s="76"/>
      <c r="BN287" s="76"/>
      <c r="BO287" s="76"/>
      <c r="BQ287" s="76"/>
      <c r="BR287" s="76"/>
      <c r="BW287" s="85"/>
      <c r="BX287" s="85"/>
      <c r="BY287" s="83"/>
      <c r="BZ287" s="83"/>
      <c r="CA287" s="83"/>
      <c r="CB287" s="83"/>
      <c r="CD287" s="76"/>
      <c r="CE287" s="76"/>
      <c r="CF287" s="76"/>
      <c r="CG287" s="76"/>
      <c r="CH287" s="76"/>
      <c r="CI287" s="76"/>
      <c r="CJ287" s="76"/>
      <c r="CK287" s="76"/>
      <c r="CL287" s="76"/>
      <c r="CM287" s="76"/>
      <c r="CN287" s="76"/>
      <c r="CO287" s="76"/>
      <c r="CP287" s="76"/>
      <c r="CQ287" s="76"/>
      <c r="CR287" s="76"/>
      <c r="CS287" s="76"/>
      <c r="CT287" s="76"/>
      <c r="CU287" s="76"/>
      <c r="CV287" s="76"/>
    </row>
    <row r="288" spans="1:100">
      <c r="A288" s="7">
        <v>35</v>
      </c>
      <c r="B288" s="7"/>
      <c r="C288" s="7" t="s">
        <v>5</v>
      </c>
      <c r="D288" s="32">
        <v>24.538530999999999</v>
      </c>
      <c r="E288" s="32">
        <v>5.4749325000000004</v>
      </c>
      <c r="F288" s="32">
        <v>8.5713357000000006</v>
      </c>
      <c r="G288" s="32">
        <v>9.1013640999999996</v>
      </c>
      <c r="H288" s="93">
        <v>1.2903466999999999E-4</v>
      </c>
      <c r="I288" s="32">
        <v>1.5309832999999999</v>
      </c>
      <c r="J288" s="32"/>
      <c r="K288" s="66">
        <v>0.34930019000000001</v>
      </c>
      <c r="L288" s="66">
        <v>0.37089899999999998</v>
      </c>
      <c r="M288" s="66">
        <v>6.2390527000000001E-2</v>
      </c>
      <c r="N288" s="66">
        <v>0.22311547000000001</v>
      </c>
      <c r="O288" s="66"/>
      <c r="P288" s="66"/>
      <c r="Q288" s="66"/>
      <c r="R288" s="76"/>
      <c r="S288" s="83">
        <f>(F288-O283*H288)/D288</f>
        <v>0.34929655043560071</v>
      </c>
      <c r="T288" s="83">
        <f>(G288-P283*H288)/D288</f>
        <v>0.3708979567589718</v>
      </c>
      <c r="U288" s="83">
        <f>(I288-Q283*H288)/D288</f>
        <v>6.2385348000243743E-2</v>
      </c>
      <c r="V288" s="84"/>
      <c r="W288" s="83">
        <f t="shared" si="169"/>
        <v>-1.0518340028676982</v>
      </c>
      <c r="X288" s="83">
        <f t="shared" si="170"/>
        <v>-0.99182830337485339</v>
      </c>
      <c r="Y288" s="83">
        <f t="shared" si="171"/>
        <v>-2.774424838866798</v>
      </c>
      <c r="Z288" s="83">
        <f t="shared" si="172"/>
        <v>-1.5000658388449888</v>
      </c>
      <c r="AB288" s="28"/>
      <c r="AD288" s="28"/>
      <c r="AF288" s="28"/>
      <c r="AJ288" s="82"/>
      <c r="AK288" s="82"/>
      <c r="AL288" s="82"/>
      <c r="AM288" s="82"/>
      <c r="AN288" s="82"/>
      <c r="BB288" s="76"/>
      <c r="BC288" s="76"/>
      <c r="BE288" s="76"/>
      <c r="BF288" s="76"/>
      <c r="BH288" s="76"/>
      <c r="BI288" s="76"/>
      <c r="BK288" s="76"/>
      <c r="BL288" s="76"/>
      <c r="BN288" s="76"/>
      <c r="BO288" s="76"/>
      <c r="BQ288" s="76"/>
      <c r="BR288" s="76"/>
      <c r="BW288" s="85"/>
      <c r="BX288" s="85"/>
      <c r="BY288" s="83"/>
      <c r="BZ288" s="83"/>
      <c r="CA288" s="83"/>
      <c r="CB288" s="83"/>
      <c r="CC288" s="83"/>
    </row>
    <row r="289" spans="1:100">
      <c r="C289" s="7"/>
      <c r="D289" s="89"/>
      <c r="E289" s="89"/>
      <c r="F289" s="33"/>
      <c r="G289" s="33"/>
      <c r="H289" s="99"/>
      <c r="I289" s="33"/>
      <c r="J289" s="5"/>
      <c r="K289" s="84"/>
      <c r="L289" s="84"/>
      <c r="M289" s="84"/>
      <c r="N289" s="84"/>
      <c r="O289" s="83"/>
      <c r="P289" s="83"/>
      <c r="Q289" s="83"/>
      <c r="R289" s="84"/>
      <c r="S289" s="84"/>
      <c r="T289" s="84"/>
      <c r="U289" s="84"/>
      <c r="V289" s="84"/>
      <c r="W289" s="84"/>
      <c r="X289" s="84"/>
      <c r="Y289" s="84"/>
      <c r="Z289" s="90"/>
      <c r="AA289" s="28"/>
      <c r="AB289" s="91"/>
      <c r="AC289" s="91"/>
      <c r="AD289" s="91"/>
      <c r="AE289" s="92"/>
      <c r="AF289" s="92"/>
      <c r="AG289" s="92"/>
      <c r="AJ289" s="76"/>
      <c r="AK289" s="76"/>
      <c r="AL289" s="76"/>
      <c r="AM289" s="76"/>
      <c r="AN289" s="76"/>
      <c r="BB289" s="76"/>
      <c r="BC289" s="76"/>
      <c r="BE289" s="76"/>
      <c r="BF289" s="76"/>
      <c r="BH289" s="76"/>
      <c r="BI289" s="76"/>
      <c r="BK289" s="76"/>
      <c r="BL289" s="76"/>
      <c r="BN289" s="76"/>
      <c r="BO289" s="76"/>
      <c r="BQ289" s="76"/>
      <c r="BR289" s="76"/>
      <c r="BW289" s="85"/>
      <c r="BX289" s="85"/>
      <c r="BY289" s="83"/>
      <c r="BZ289" s="83"/>
      <c r="CA289" s="83"/>
      <c r="CB289" s="83"/>
      <c r="CC289" s="83"/>
      <c r="CD289" s="76"/>
      <c r="CE289" s="76"/>
      <c r="CF289" s="76"/>
      <c r="CG289" s="76"/>
      <c r="CH289" s="76"/>
      <c r="CI289" s="76"/>
      <c r="CJ289" s="76"/>
      <c r="CK289" s="76"/>
      <c r="CL289" s="76"/>
      <c r="CM289" s="76"/>
      <c r="CN289" s="76"/>
      <c r="CO289" s="76"/>
      <c r="CP289" s="76"/>
      <c r="CQ289" s="76"/>
      <c r="CR289" s="76"/>
      <c r="CS289" s="76"/>
      <c r="CT289" s="76"/>
      <c r="CU289" s="76"/>
      <c r="CV289" s="76"/>
    </row>
    <row r="290" spans="1:100">
      <c r="A290" s="7">
        <v>36</v>
      </c>
      <c r="B290" s="31">
        <v>43644</v>
      </c>
      <c r="C290" s="7" t="s">
        <v>0</v>
      </c>
      <c r="D290" s="32">
        <v>7.4659941000000001E-4</v>
      </c>
      <c r="E290" s="32">
        <v>1.6534049999999999E-4</v>
      </c>
      <c r="F290" s="32">
        <v>2.436704E-4</v>
      </c>
      <c r="G290" s="32">
        <v>2.2588900999999999E-4</v>
      </c>
      <c r="H290" s="93">
        <v>1.9969304E-6</v>
      </c>
      <c r="I290" s="32">
        <v>4.1435805000000001E-5</v>
      </c>
      <c r="J290" s="32"/>
      <c r="K290" s="32"/>
      <c r="L290" s="32"/>
      <c r="M290" s="32"/>
      <c r="N290" s="32"/>
      <c r="O290" s="66"/>
      <c r="P290" s="66"/>
      <c r="Q290" s="66"/>
      <c r="AG290" s="78"/>
      <c r="BZ290" s="80"/>
      <c r="CA290" s="78"/>
      <c r="CB290" s="78"/>
      <c r="CC290" s="78"/>
      <c r="CE290" s="81"/>
      <c r="CF290" s="74"/>
      <c r="CG290" s="74"/>
      <c r="CH290" s="74"/>
      <c r="CI290" s="74"/>
      <c r="CJ290" s="74"/>
      <c r="CK290" s="74"/>
      <c r="CL290" s="74"/>
      <c r="CM290" s="74"/>
      <c r="CN290" s="74"/>
    </row>
    <row r="291" spans="1:100">
      <c r="A291" s="7">
        <v>36</v>
      </c>
      <c r="B291" s="7"/>
      <c r="C291" s="98" t="s">
        <v>6</v>
      </c>
      <c r="D291" s="32"/>
      <c r="E291" s="32"/>
      <c r="F291" s="32"/>
      <c r="G291" s="32"/>
      <c r="H291" s="93">
        <v>3.0304083999999998</v>
      </c>
      <c r="I291" s="32"/>
      <c r="J291" s="32"/>
      <c r="K291" s="32"/>
      <c r="L291" s="32"/>
      <c r="M291" s="57"/>
      <c r="N291" s="32"/>
      <c r="O291" s="66">
        <v>0.86386816</v>
      </c>
      <c r="P291" s="66">
        <v>0.56643871999999995</v>
      </c>
      <c r="Q291" s="66">
        <v>1.0733870999999999</v>
      </c>
      <c r="AB291" s="9"/>
      <c r="AC291" s="9"/>
      <c r="AD291" s="9"/>
      <c r="AE291" s="9"/>
      <c r="AF291" s="9"/>
      <c r="AG291" s="9"/>
      <c r="AI291" s="27"/>
      <c r="AJ291" s="20"/>
      <c r="AK291" s="20"/>
      <c r="AL291" s="20"/>
      <c r="AM291" s="20"/>
      <c r="AN291" s="82"/>
      <c r="BB291" s="78"/>
      <c r="BE291" s="78"/>
      <c r="BH291" s="78"/>
      <c r="BK291" s="78"/>
      <c r="BN291" s="78"/>
      <c r="BQ291" s="78"/>
    </row>
    <row r="292" spans="1:100">
      <c r="A292" s="7">
        <v>36</v>
      </c>
      <c r="B292" s="7"/>
      <c r="C292" s="7" t="s">
        <v>1</v>
      </c>
      <c r="D292" s="32">
        <v>30.957768999999999</v>
      </c>
      <c r="E292" s="32">
        <v>6.9164061999999999</v>
      </c>
      <c r="F292" s="32">
        <v>10.842625</v>
      </c>
      <c r="G292" s="32">
        <v>11.544174</v>
      </c>
      <c r="H292" s="93">
        <v>1.6423474E-4</v>
      </c>
      <c r="I292" s="32">
        <v>1.9470932999999999</v>
      </c>
      <c r="J292" s="32"/>
      <c r="K292" s="66">
        <v>0.35023873999999999</v>
      </c>
      <c r="L292" s="66">
        <v>0.37289969000000001</v>
      </c>
      <c r="M292" s="66">
        <v>6.2894870000000005E-2</v>
      </c>
      <c r="N292" s="66">
        <v>0.2234141</v>
      </c>
      <c r="O292" s="66"/>
      <c r="P292" s="66"/>
      <c r="Q292" s="66"/>
      <c r="R292" s="76"/>
      <c r="S292" s="83">
        <f>(F292-O291*H292)/D292</f>
        <v>0.35023464135407656</v>
      </c>
      <c r="T292" s="83">
        <f>(G292-P291*H292)/D292</f>
        <v>0.37289770367768088</v>
      </c>
      <c r="U292" s="83">
        <f>(I292-Q291*H292)/D292</f>
        <v>6.2889448285136831E-2</v>
      </c>
      <c r="V292" s="84"/>
      <c r="W292" s="83">
        <f t="shared" ref="W292:W296" si="174">LN(S292)</f>
        <v>-1.0491519452501759</v>
      </c>
      <c r="X292" s="83">
        <f t="shared" ref="X292:X296" si="175">LN(T292)</f>
        <v>-0.9864511498273687</v>
      </c>
      <c r="Y292" s="83">
        <f t="shared" ref="Y292:Y296" si="176">LN(U292)</f>
        <v>-2.7663768831613917</v>
      </c>
      <c r="Z292" s="83">
        <f>LN(N292)</f>
        <v>-1.4987282788508212</v>
      </c>
      <c r="AA292" s="77"/>
      <c r="AB292" s="20">
        <f t="array" ref="AB292:AC293">LINEST(W292:W296,Z292:Z296,TRUE,TRUE)</f>
        <v>2.0058606103483014</v>
      </c>
      <c r="AC292" s="60">
        <v>1.9570869581750081</v>
      </c>
      <c r="AD292" s="20">
        <f t="array" ref="AD292:AE293">LINEST(X292:X296,Z292:Z296,TRUE,TRUE)</f>
        <v>4.0087717825967397</v>
      </c>
      <c r="AE292" s="60">
        <v>5.021601281193119</v>
      </c>
      <c r="AF292" s="20">
        <f t="array" ref="AF292:AG293">LINEST(Y292:Y296,Z292:Z296,TRUE,TRUE)</f>
        <v>6.0148689728787117</v>
      </c>
      <c r="AG292" s="20">
        <v>6.248260572289106</v>
      </c>
      <c r="AI292" s="41">
        <f>EXP(AC292)*$AI$4^AB292</f>
        <v>0.33298784539918042</v>
      </c>
      <c r="AJ292" s="41">
        <f>AI292*SQRT(AC293^2+(LN($AI$4))^2*AB293^2+(AB292/$AI$4)^2*$AJ$4^2-2*LN($AI$4)*AVERAGE(Z292:Z296)*AB293^2)</f>
        <v>5.2406212301072893E-4</v>
      </c>
      <c r="AK292" s="59"/>
      <c r="AL292" s="41">
        <f>EXP(AE292)*$AI$4^AD292</f>
        <v>0.33709969597122647</v>
      </c>
      <c r="AM292" s="41">
        <f>AL292*SQRT(AE293^2+(LN($AI$4))^2*AD293^2+(AD292/$AI$4)^2*$AJ$4^2-2*LN($AI$4)*AVERAGE(Z292:Z296)*AD293^2)</f>
        <v>1.0647975474280945E-3</v>
      </c>
      <c r="AN292" s="83"/>
      <c r="AO292" s="41">
        <f>EXP(AG292)*$AI$4^AF292</f>
        <v>5.4051713110985139E-2</v>
      </c>
      <c r="AP292" s="41">
        <f>AO292*SQRT(AG293^2+(LN($AI$4))^2*AF293^2+(AF292/$AI$4)^2*$AJ$4^2-2*LN($AI$4)*AVERAGE(Z292:Z296)*AF293^2)</f>
        <v>2.5805790116124807E-4</v>
      </c>
      <c r="BB292" s="69"/>
      <c r="BC292" s="69"/>
      <c r="BE292" s="69"/>
      <c r="BF292" s="69"/>
      <c r="BH292" s="69"/>
      <c r="BI292" s="69"/>
      <c r="BK292" s="69"/>
      <c r="BL292" s="69"/>
      <c r="BN292" s="69"/>
      <c r="BO292" s="69"/>
      <c r="BQ292" s="69"/>
      <c r="BR292" s="69"/>
      <c r="BY292" s="69"/>
      <c r="BZ292" s="69"/>
      <c r="CD292" s="86"/>
      <c r="CM292" s="78"/>
      <c r="CN292" s="78"/>
    </row>
    <row r="293" spans="1:100">
      <c r="A293" s="7">
        <v>36</v>
      </c>
      <c r="B293" s="7"/>
      <c r="C293" s="7" t="s">
        <v>2</v>
      </c>
      <c r="D293" s="32">
        <v>29.880932999999999</v>
      </c>
      <c r="E293" s="32">
        <v>6.6746632000000004</v>
      </c>
      <c r="F293" s="32">
        <v>10.461781999999999</v>
      </c>
      <c r="G293" s="32">
        <v>11.134694</v>
      </c>
      <c r="H293" s="93">
        <v>1.5960789E-4</v>
      </c>
      <c r="I293" s="32">
        <v>1.8773552</v>
      </c>
      <c r="J293" s="32"/>
      <c r="K293" s="66">
        <v>0.35011546999999998</v>
      </c>
      <c r="L293" s="66">
        <v>0.37263497000000001</v>
      </c>
      <c r="M293" s="66">
        <v>6.2827772000000004E-2</v>
      </c>
      <c r="N293" s="66">
        <v>0.22337520999999999</v>
      </c>
      <c r="O293" s="66"/>
      <c r="P293" s="66"/>
      <c r="Q293" s="66"/>
      <c r="R293" s="76"/>
      <c r="S293" s="83">
        <f>(F293-O291*H293)/D293</f>
        <v>0.35011102631319257</v>
      </c>
      <c r="T293" s="83">
        <f>(G293-P291*H293)/D293</f>
        <v>0.37263239377134194</v>
      </c>
      <c r="U293" s="83">
        <f>(I293-Q291*H293)/D293</f>
        <v>6.2822130719606906E-2</v>
      </c>
      <c r="V293" s="84"/>
      <c r="W293" s="83">
        <f t="shared" si="174"/>
        <v>-1.0495049567639887</v>
      </c>
      <c r="X293" s="83">
        <f t="shared" si="175"/>
        <v>-0.98716288478869763</v>
      </c>
      <c r="Y293" s="83">
        <f t="shared" si="176"/>
        <v>-2.7674478675925376</v>
      </c>
      <c r="Z293" s="83">
        <f t="shared" ref="Z293:Z296" si="177">LN(N293)</f>
        <v>-1.4989023653798756</v>
      </c>
      <c r="AA293" s="77"/>
      <c r="AB293" s="20">
        <v>6.6781176180374241E-3</v>
      </c>
      <c r="AC293" s="60">
        <v>1.0012438969563432E-2</v>
      </c>
      <c r="AD293" s="20">
        <v>1.7813900462234005E-2</v>
      </c>
      <c r="AE293" s="60">
        <v>2.6708213510083803E-2</v>
      </c>
      <c r="AF293" s="20">
        <v>3.55241959660441E-2</v>
      </c>
      <c r="AG293" s="20">
        <v>5.3261093079902504E-2</v>
      </c>
      <c r="AI293" s="27"/>
      <c r="AJ293" s="82"/>
      <c r="AK293" s="82"/>
      <c r="AL293" s="82"/>
      <c r="AM293" s="82"/>
      <c r="AN293" s="82"/>
      <c r="BB293" s="76"/>
      <c r="BC293" s="76"/>
      <c r="BE293" s="76"/>
      <c r="BF293" s="76"/>
      <c r="BH293" s="76"/>
      <c r="BI293" s="76"/>
      <c r="BK293" s="76"/>
      <c r="BL293" s="76"/>
      <c r="BN293" s="76"/>
      <c r="BO293" s="76"/>
      <c r="BQ293" s="76"/>
      <c r="BR293" s="76"/>
      <c r="BW293" s="85"/>
      <c r="BX293" s="85"/>
      <c r="BY293" s="83"/>
      <c r="BZ293" s="83"/>
      <c r="CA293" s="83"/>
      <c r="CB293" s="83"/>
      <c r="CC293" s="83"/>
    </row>
    <row r="294" spans="1:100">
      <c r="A294" s="7">
        <v>36</v>
      </c>
      <c r="B294" s="7"/>
      <c r="C294" s="7" t="s">
        <v>3</v>
      </c>
      <c r="D294" s="32">
        <v>28.179773000000001</v>
      </c>
      <c r="E294" s="32">
        <v>6.2925272999999997</v>
      </c>
      <c r="F294" s="32">
        <v>9.8595468000000004</v>
      </c>
      <c r="G294" s="32">
        <v>10.486665</v>
      </c>
      <c r="H294" s="93">
        <v>1.5089528E-4</v>
      </c>
      <c r="I294" s="32">
        <v>1.7668885000000001</v>
      </c>
      <c r="J294" s="32"/>
      <c r="K294" s="66">
        <v>0.34987984</v>
      </c>
      <c r="L294" s="66">
        <v>0.37213352</v>
      </c>
      <c r="M294" s="66">
        <v>6.2700358999999997E-2</v>
      </c>
      <c r="N294" s="66">
        <v>0.22329927999999999</v>
      </c>
      <c r="O294" s="66"/>
      <c r="P294" s="66"/>
      <c r="Q294" s="66"/>
      <c r="R294" s="76"/>
      <c r="S294" s="83">
        <f>(F294-O291*H294)/D294</f>
        <v>0.34987565181494235</v>
      </c>
      <c r="T294" s="83">
        <f>(G294-P291*H294)/D294</f>
        <v>0.37213144077032639</v>
      </c>
      <c r="U294" s="83">
        <f>(I294-Q291*H294)/D294</f>
        <v>6.2694846085275313E-2</v>
      </c>
      <c r="V294" s="84"/>
      <c r="W294" s="83">
        <f t="shared" si="174"/>
        <v>-1.0501774681544933</v>
      </c>
      <c r="X294" s="83">
        <f t="shared" si="175"/>
        <v>-0.98850815171314088</v>
      </c>
      <c r="Y294" s="83">
        <f t="shared" si="176"/>
        <v>-2.769476034318719</v>
      </c>
      <c r="Z294" s="83">
        <f t="shared" si="177"/>
        <v>-1.4992423445030683</v>
      </c>
      <c r="AA294" s="28"/>
      <c r="AB294" s="47">
        <f t="shared" ref="AB294:AG294" si="178">ABS(AB293/AB292)</f>
        <v>3.3293029354007921E-3</v>
      </c>
      <c r="AC294" s="47">
        <f t="shared" si="178"/>
        <v>5.1159908494306629E-3</v>
      </c>
      <c r="AD294" s="47">
        <f t="shared" si="178"/>
        <v>4.4437302566260814E-3</v>
      </c>
      <c r="AE294" s="47">
        <f t="shared" si="178"/>
        <v>5.3186647076324629E-3</v>
      </c>
      <c r="AF294" s="47">
        <f t="shared" si="178"/>
        <v>5.9060631455521541E-3</v>
      </c>
      <c r="AG294" s="47">
        <f t="shared" si="178"/>
        <v>8.524147234850326E-3</v>
      </c>
      <c r="AI294" s="27"/>
      <c r="AJ294" s="82"/>
      <c r="AK294" s="82"/>
      <c r="AL294" s="82"/>
      <c r="AM294" s="82"/>
      <c r="AN294" s="82"/>
      <c r="BB294" s="76"/>
      <c r="BC294" s="76"/>
      <c r="BE294" s="76"/>
      <c r="BF294" s="76"/>
      <c r="BH294" s="76"/>
      <c r="BI294" s="76"/>
      <c r="BK294" s="76"/>
      <c r="BL294" s="76"/>
      <c r="BN294" s="76"/>
      <c r="BO294" s="76"/>
      <c r="BQ294" s="76"/>
      <c r="BR294" s="76"/>
      <c r="BW294" s="85"/>
      <c r="BX294" s="85"/>
      <c r="BY294" s="83"/>
      <c r="BZ294" s="83"/>
      <c r="CA294" s="83"/>
      <c r="CB294" s="83"/>
      <c r="CC294" s="83"/>
      <c r="CD294" s="76"/>
      <c r="CE294" s="76"/>
      <c r="CF294" s="76"/>
      <c r="CG294" s="76"/>
      <c r="CH294" s="76"/>
      <c r="CI294" s="76"/>
      <c r="CJ294" s="76"/>
      <c r="CK294" s="76"/>
      <c r="CL294" s="76"/>
      <c r="CM294" s="76"/>
      <c r="CN294" s="76"/>
      <c r="CO294" s="76"/>
      <c r="CP294" s="76"/>
      <c r="CQ294" s="76"/>
      <c r="CR294" s="76"/>
      <c r="CS294" s="76"/>
      <c r="CT294" s="76"/>
      <c r="CU294" s="76"/>
      <c r="CV294" s="76"/>
    </row>
    <row r="295" spans="1:100">
      <c r="A295" s="7">
        <v>36</v>
      </c>
      <c r="B295" s="7"/>
      <c r="C295" s="7" t="s">
        <v>4</v>
      </c>
      <c r="D295" s="32">
        <v>26.637491000000001</v>
      </c>
      <c r="E295" s="32">
        <v>5.9460955999999996</v>
      </c>
      <c r="F295" s="32">
        <v>9.3133786000000001</v>
      </c>
      <c r="G295" s="32">
        <v>9.8987516000000006</v>
      </c>
      <c r="H295" s="93">
        <v>1.4350642999999999E-4</v>
      </c>
      <c r="I295" s="32">
        <v>1.666644</v>
      </c>
      <c r="J295" s="32"/>
      <c r="K295" s="66">
        <v>0.34963376000000002</v>
      </c>
      <c r="L295" s="66">
        <v>0.37160863</v>
      </c>
      <c r="M295" s="66">
        <v>6.2567319999999996E-2</v>
      </c>
      <c r="N295" s="66">
        <v>0.22322268000000001</v>
      </c>
      <c r="O295" s="66"/>
      <c r="P295" s="66"/>
      <c r="Q295" s="66"/>
      <c r="R295" s="76"/>
      <c r="S295" s="83">
        <f>(F295-O291*H295)/D295</f>
        <v>0.34962957394765021</v>
      </c>
      <c r="T295" s="83">
        <f>(G295-P291*H295)/D295</f>
        <v>0.37160670696806541</v>
      </c>
      <c r="U295" s="83">
        <f>(I295-Q291*H295)/D295</f>
        <v>6.2561821683929278E-2</v>
      </c>
      <c r="V295" s="84"/>
      <c r="W295" s="83">
        <f t="shared" si="174"/>
        <v>-1.0508810451068311</v>
      </c>
      <c r="X295" s="83">
        <f t="shared" si="175"/>
        <v>-0.98991922331387594</v>
      </c>
      <c r="Y295" s="83">
        <f t="shared" si="176"/>
        <v>-2.7716000641803915</v>
      </c>
      <c r="Z295" s="83">
        <f t="shared" si="177"/>
        <v>-1.4995854407339968</v>
      </c>
      <c r="AA295" s="60"/>
      <c r="AB295" s="88"/>
      <c r="AD295" s="88"/>
      <c r="AF295" s="88"/>
      <c r="AI295" s="27"/>
      <c r="AJ295" s="82"/>
      <c r="AK295" s="82"/>
      <c r="AL295" s="82"/>
      <c r="AM295" s="82"/>
      <c r="AN295" s="82"/>
      <c r="BB295" s="76"/>
      <c r="BC295" s="76"/>
      <c r="BE295" s="76"/>
      <c r="BF295" s="76"/>
      <c r="BH295" s="76"/>
      <c r="BI295" s="76"/>
      <c r="BK295" s="76"/>
      <c r="BL295" s="76"/>
      <c r="BN295" s="76"/>
      <c r="BO295" s="76"/>
      <c r="BQ295" s="76"/>
      <c r="BR295" s="76"/>
      <c r="BW295" s="85"/>
      <c r="BX295" s="85"/>
      <c r="BY295" s="83"/>
      <c r="BZ295" s="83"/>
      <c r="CA295" s="83"/>
      <c r="CB295" s="83"/>
      <c r="CD295" s="76"/>
      <c r="CE295" s="76"/>
      <c r="CF295" s="76"/>
      <c r="CG295" s="76"/>
      <c r="CH295" s="76"/>
      <c r="CI295" s="76"/>
      <c r="CJ295" s="76"/>
      <c r="CK295" s="76"/>
      <c r="CL295" s="76"/>
      <c r="CM295" s="76"/>
      <c r="CN295" s="76"/>
      <c r="CO295" s="76"/>
      <c r="CP295" s="76"/>
      <c r="CQ295" s="76"/>
      <c r="CR295" s="76"/>
      <c r="CS295" s="76"/>
      <c r="CT295" s="76"/>
      <c r="CU295" s="76"/>
      <c r="CV295" s="76"/>
    </row>
    <row r="296" spans="1:100">
      <c r="A296" s="7">
        <v>36</v>
      </c>
      <c r="B296" s="7"/>
      <c r="C296" s="7" t="s">
        <v>5</v>
      </c>
      <c r="D296" s="32">
        <v>24.519048999999999</v>
      </c>
      <c r="E296" s="32">
        <v>5.4709719000000003</v>
      </c>
      <c r="F296" s="32">
        <v>8.5657712000000004</v>
      </c>
      <c r="G296" s="32">
        <v>9.0969405000000005</v>
      </c>
      <c r="H296" s="93">
        <v>1.261484E-4</v>
      </c>
      <c r="I296" s="32">
        <v>1.5304504000000001</v>
      </c>
      <c r="J296" s="32"/>
      <c r="K296" s="66">
        <v>0.34935133000000002</v>
      </c>
      <c r="L296" s="66">
        <v>0.37101443000000001</v>
      </c>
      <c r="M296" s="66">
        <v>6.2418622E-2</v>
      </c>
      <c r="N296" s="66">
        <v>0.22313145000000001</v>
      </c>
      <c r="O296" s="66"/>
      <c r="P296" s="66"/>
      <c r="Q296" s="66"/>
      <c r="R296" s="76"/>
      <c r="S296" s="83">
        <f>(F296-O291*H296)/D296</f>
        <v>0.349347245254651</v>
      </c>
      <c r="T296" s="83">
        <f>(G296-P291*H296)/D296</f>
        <v>0.37101231147512187</v>
      </c>
      <c r="U296" s="83">
        <f>(I296-Q291*H296)/D296</f>
        <v>6.2413309502124432E-2</v>
      </c>
      <c r="V296" s="84"/>
      <c r="W296" s="83">
        <f t="shared" si="174"/>
        <v>-1.0516888793599766</v>
      </c>
      <c r="X296" s="83">
        <f t="shared" si="175"/>
        <v>-0.99152003235623587</v>
      </c>
      <c r="Y296" s="83">
        <f t="shared" si="176"/>
        <v>-2.7739767330472613</v>
      </c>
      <c r="Z296" s="83">
        <f t="shared" si="177"/>
        <v>-1.4999942193030238</v>
      </c>
      <c r="AB296" s="28"/>
      <c r="AD296" s="28"/>
      <c r="AF296" s="28"/>
      <c r="AJ296" s="82"/>
      <c r="AK296" s="82"/>
      <c r="AL296" s="82"/>
      <c r="AM296" s="82"/>
      <c r="AN296" s="82"/>
      <c r="BB296" s="76"/>
      <c r="BC296" s="76"/>
      <c r="BE296" s="76"/>
      <c r="BF296" s="76"/>
      <c r="BH296" s="76"/>
      <c r="BI296" s="76"/>
      <c r="BK296" s="76"/>
      <c r="BL296" s="76"/>
      <c r="BN296" s="76"/>
      <c r="BO296" s="76"/>
      <c r="BQ296" s="76"/>
      <c r="BR296" s="76"/>
      <c r="BW296" s="85"/>
      <c r="BX296" s="85"/>
      <c r="BY296" s="83"/>
      <c r="BZ296" s="83"/>
      <c r="CA296" s="83"/>
      <c r="CB296" s="83"/>
      <c r="CC296" s="83"/>
    </row>
    <row r="297" spans="1:100">
      <c r="C297" s="7"/>
      <c r="D297" s="89"/>
      <c r="E297" s="89"/>
      <c r="F297" s="33"/>
      <c r="G297" s="33"/>
      <c r="H297" s="99"/>
      <c r="I297" s="33"/>
      <c r="J297" s="5"/>
      <c r="K297" s="84"/>
      <c r="L297" s="84"/>
      <c r="M297" s="84"/>
      <c r="N297" s="84"/>
      <c r="O297" s="83"/>
      <c r="P297" s="83"/>
      <c r="Q297" s="83"/>
      <c r="R297" s="84"/>
      <c r="S297" s="84"/>
      <c r="T297" s="84"/>
      <c r="U297" s="84"/>
      <c r="V297" s="84"/>
      <c r="W297" s="84"/>
      <c r="X297" s="84"/>
      <c r="Y297" s="84"/>
      <c r="Z297" s="90"/>
      <c r="AA297" s="28"/>
      <c r="AB297" s="91"/>
      <c r="AC297" s="91"/>
      <c r="AD297" s="91"/>
      <c r="AE297" s="92"/>
      <c r="AF297" s="92"/>
      <c r="AG297" s="92"/>
      <c r="AJ297" s="76"/>
      <c r="AK297" s="76"/>
      <c r="AL297" s="76"/>
      <c r="AM297" s="76"/>
      <c r="AN297" s="76"/>
      <c r="BB297" s="76"/>
      <c r="BC297" s="76"/>
      <c r="BE297" s="76"/>
      <c r="BF297" s="76"/>
      <c r="BH297" s="76"/>
      <c r="BI297" s="76"/>
      <c r="BK297" s="76"/>
      <c r="BL297" s="76"/>
      <c r="BN297" s="76"/>
      <c r="BO297" s="76"/>
      <c r="BQ297" s="76"/>
      <c r="BR297" s="76"/>
      <c r="BW297" s="85"/>
      <c r="BX297" s="85"/>
      <c r="BY297" s="83"/>
      <c r="BZ297" s="83"/>
      <c r="CA297" s="83"/>
      <c r="CB297" s="83"/>
      <c r="CC297" s="83"/>
      <c r="CD297" s="76"/>
      <c r="CE297" s="76"/>
      <c r="CF297" s="76"/>
      <c r="CG297" s="76"/>
      <c r="CH297" s="76"/>
      <c r="CI297" s="76"/>
      <c r="CJ297" s="76"/>
      <c r="CK297" s="76"/>
      <c r="CL297" s="76"/>
      <c r="CM297" s="76"/>
      <c r="CN297" s="76"/>
      <c r="CO297" s="76"/>
      <c r="CP297" s="76"/>
      <c r="CQ297" s="76"/>
      <c r="CR297" s="76"/>
      <c r="CS297" s="76"/>
      <c r="CT297" s="76"/>
      <c r="CU297" s="76"/>
      <c r="CV297" s="76"/>
    </row>
    <row r="298" spans="1:100">
      <c r="A298" s="7">
        <v>37</v>
      </c>
      <c r="B298" s="31">
        <v>43644</v>
      </c>
      <c r="C298" s="7" t="s">
        <v>0</v>
      </c>
      <c r="D298" s="32">
        <v>7.4659941000000001E-4</v>
      </c>
      <c r="E298" s="32">
        <v>1.6534049999999999E-4</v>
      </c>
      <c r="F298" s="32">
        <v>2.436704E-4</v>
      </c>
      <c r="G298" s="32">
        <v>2.2588900999999999E-4</v>
      </c>
      <c r="H298" s="93">
        <v>1.9969304E-6</v>
      </c>
      <c r="I298" s="32">
        <v>4.1435805000000001E-5</v>
      </c>
      <c r="J298" s="32"/>
      <c r="K298" s="32"/>
      <c r="L298" s="32"/>
      <c r="M298" s="32"/>
      <c r="N298" s="32"/>
      <c r="O298" s="66"/>
      <c r="P298" s="66"/>
      <c r="Q298" s="66"/>
      <c r="AG298" s="78"/>
      <c r="BZ298" s="80"/>
      <c r="CA298" s="78"/>
      <c r="CB298" s="78"/>
      <c r="CC298" s="78"/>
      <c r="CE298" s="81"/>
      <c r="CF298" s="74"/>
      <c r="CG298" s="74"/>
      <c r="CH298" s="74"/>
      <c r="CI298" s="74"/>
      <c r="CJ298" s="74"/>
      <c r="CK298" s="74"/>
      <c r="CL298" s="74"/>
      <c r="CM298" s="74"/>
      <c r="CN298" s="74"/>
    </row>
    <row r="299" spans="1:100">
      <c r="A299" s="7">
        <v>37</v>
      </c>
      <c r="C299" s="98" t="s">
        <v>6</v>
      </c>
      <c r="D299" s="32"/>
      <c r="E299" s="32"/>
      <c r="F299" s="32"/>
      <c r="G299" s="32"/>
      <c r="H299" s="93">
        <v>3.0304083999999998</v>
      </c>
      <c r="I299" s="32"/>
      <c r="J299" s="32"/>
      <c r="K299" s="32"/>
      <c r="L299" s="32"/>
      <c r="M299" s="57"/>
      <c r="N299" s="32"/>
      <c r="O299" s="66">
        <v>0.86386816</v>
      </c>
      <c r="P299" s="66">
        <v>0.56643871999999995</v>
      </c>
      <c r="Q299" s="66">
        <v>1.0733870999999999</v>
      </c>
      <c r="AB299" s="9"/>
      <c r="AC299" s="9"/>
      <c r="AD299" s="9"/>
      <c r="AE299" s="9"/>
      <c r="AF299" s="9"/>
      <c r="AG299" s="9"/>
      <c r="AI299" s="27"/>
      <c r="AJ299" s="20"/>
      <c r="AK299" s="20"/>
      <c r="AL299" s="20"/>
      <c r="AM299" s="20"/>
      <c r="AN299" s="82"/>
      <c r="BB299" s="78"/>
      <c r="BE299" s="78"/>
      <c r="BH299" s="78"/>
      <c r="BK299" s="78"/>
      <c r="BN299" s="78"/>
      <c r="BQ299" s="78"/>
    </row>
    <row r="300" spans="1:100">
      <c r="A300" s="7">
        <v>37</v>
      </c>
      <c r="B300" s="7"/>
      <c r="C300" s="7" t="s">
        <v>1</v>
      </c>
      <c r="D300" s="32">
        <v>30.672664999999999</v>
      </c>
      <c r="E300" s="32">
        <v>6.8531879</v>
      </c>
      <c r="F300" s="32">
        <v>10.744092999999999</v>
      </c>
      <c r="G300" s="32">
        <v>11.440656000000001</v>
      </c>
      <c r="H300" s="93">
        <v>1.7020018E-4</v>
      </c>
      <c r="I300" s="32">
        <v>1.9297892999999999</v>
      </c>
      <c r="J300" s="32"/>
      <c r="K300" s="66">
        <v>0.35028206000000001</v>
      </c>
      <c r="L300" s="66">
        <v>0.37299135999999999</v>
      </c>
      <c r="M300" s="66">
        <v>6.2915523000000001E-2</v>
      </c>
      <c r="N300" s="66">
        <v>0.22342972999999999</v>
      </c>
      <c r="O300" s="66"/>
      <c r="P300" s="66"/>
      <c r="Q300" s="66"/>
      <c r="R300" s="76"/>
      <c r="S300" s="83">
        <f>(F300-O299*H300)/D300</f>
        <v>0.35027755069485061</v>
      </c>
      <c r="T300" s="83">
        <f>(G300-P299*H300)/D300</f>
        <v>0.3729887700344231</v>
      </c>
      <c r="U300" s="83">
        <f>(I300-Q299*H300)/D300</f>
        <v>6.2909649661102823E-2</v>
      </c>
      <c r="V300" s="84"/>
      <c r="W300" s="83">
        <f t="shared" ref="W300:W304" si="179">LN(S300)</f>
        <v>-1.0490294367733364</v>
      </c>
      <c r="X300" s="83">
        <f t="shared" ref="X300:X304" si="180">LN(T300)</f>
        <v>-0.98620696693786947</v>
      </c>
      <c r="Y300" s="83">
        <f t="shared" ref="Y300:Y304" si="181">LN(U300)</f>
        <v>-2.7660557143061388</v>
      </c>
      <c r="Z300" s="83">
        <f>LN(N300)</f>
        <v>-1.4986583215236433</v>
      </c>
      <c r="AA300" s="77"/>
      <c r="AB300" s="20">
        <f t="array" ref="AB300:AC301">LINEST(W300:W304,Z300:Z304,TRUE,TRUE)</f>
        <v>2.0008584176860396</v>
      </c>
      <c r="AC300" s="60">
        <v>1.9495890271849818</v>
      </c>
      <c r="AD300" s="20">
        <f t="array" ref="AD300:AE301">LINEST(X300:X304,Z300:Z304,TRUE,TRUE)</f>
        <v>4.0044427894814865</v>
      </c>
      <c r="AE300" s="60">
        <v>5.0151087912101424</v>
      </c>
      <c r="AF300" s="20">
        <f t="array" ref="AF300:AG301">LINEST(Y300:Y304,Z300:Z304,TRUE,TRUE)</f>
        <v>5.9585471171554856</v>
      </c>
      <c r="AG300" s="20">
        <v>6.1638127182811084</v>
      </c>
      <c r="AI300" s="41">
        <f>EXP(AC300)*$AI$4^AB300</f>
        <v>0.333029446016463</v>
      </c>
      <c r="AJ300" s="41">
        <f>AI300*SQRT(AC301^2+(LN($AI$4))^2*AB301^2+(AB300/$AI$4)^2*$AJ$4^2-2*LN($AI$4)*AVERAGE(Z300:Z304)*AB301^2)</f>
        <v>5.3235145668160033E-4</v>
      </c>
      <c r="AK300" s="59"/>
      <c r="AL300" s="41">
        <f>EXP(AE300)*$AI$4^AD300</f>
        <v>0.3371349159599169</v>
      </c>
      <c r="AM300" s="41">
        <f>AL300*SQRT(AE301^2+(LN($AI$4))^2*AD301^2+(AD300/$AI$4)^2*$AJ$4^2-2*LN($AI$4)*AVERAGE(Z300:Z304)*AD301^2)</f>
        <v>1.0727600035792917E-3</v>
      </c>
      <c r="AN300" s="83"/>
      <c r="AO300" s="41">
        <f>EXP(AG300)*$AI$4^AF300</f>
        <v>5.412641928036771E-2</v>
      </c>
      <c r="AP300" s="41">
        <f>AO300*SQRT(AG301^2+(LN($AI$4))^2*AF301^2+(AF300/$AI$4)^2*$AJ$4^2-2*LN($AI$4)*AVERAGE(Z300:Z304)*AF301^2)</f>
        <v>2.5829862983084152E-4</v>
      </c>
      <c r="BB300" s="69"/>
      <c r="BC300" s="69"/>
      <c r="BE300" s="69"/>
      <c r="BF300" s="69"/>
      <c r="BH300" s="69"/>
      <c r="BI300" s="69"/>
      <c r="BK300" s="69"/>
      <c r="BL300" s="69"/>
      <c r="BN300" s="69"/>
      <c r="BO300" s="69"/>
      <c r="BQ300" s="69"/>
      <c r="BR300" s="69"/>
      <c r="BY300" s="69"/>
      <c r="BZ300" s="69"/>
      <c r="CD300" s="86"/>
      <c r="CM300" s="78"/>
      <c r="CN300" s="78"/>
    </row>
    <row r="301" spans="1:100">
      <c r="A301" s="7">
        <v>37</v>
      </c>
      <c r="B301" s="7"/>
      <c r="C301" s="7" t="s">
        <v>2</v>
      </c>
      <c r="D301" s="32">
        <v>30.23516</v>
      </c>
      <c r="E301" s="32">
        <v>6.7537235000000004</v>
      </c>
      <c r="F301" s="32">
        <v>10.585793000000001</v>
      </c>
      <c r="G301" s="32">
        <v>11.266512000000001</v>
      </c>
      <c r="H301" s="93">
        <v>1.6045181E-4</v>
      </c>
      <c r="I301" s="32">
        <v>1.8995599999999999</v>
      </c>
      <c r="J301" s="32"/>
      <c r="K301" s="66">
        <v>0.35011514999999999</v>
      </c>
      <c r="L301" s="66">
        <v>0.37262914000000003</v>
      </c>
      <c r="M301" s="66">
        <v>6.2826111000000004E-2</v>
      </c>
      <c r="N301" s="66">
        <v>0.22337312000000001</v>
      </c>
      <c r="O301" s="66"/>
      <c r="P301" s="66"/>
      <c r="Q301" s="66"/>
      <c r="R301" s="76"/>
      <c r="S301" s="83">
        <f>(F301-O299*H301)/D301</f>
        <v>0.35011074493371713</v>
      </c>
      <c r="T301" s="83">
        <f>(G301-P299*H301)/D301</f>
        <v>0.3726264757283283</v>
      </c>
      <c r="U301" s="83">
        <f>(I301-Q299*H301)/D301</f>
        <v>6.2820496835372275E-2</v>
      </c>
      <c r="V301" s="84"/>
      <c r="W301" s="83">
        <f t="shared" si="179"/>
        <v>-1.0495057604507261</v>
      </c>
      <c r="X301" s="83">
        <f t="shared" si="180"/>
        <v>-0.98717876663393545</v>
      </c>
      <c r="Y301" s="83">
        <f t="shared" si="181"/>
        <v>-2.7674738760303823</v>
      </c>
      <c r="Z301" s="83">
        <f t="shared" ref="Z301:Z304" si="182">LN(N301)</f>
        <v>-1.4989117218781975</v>
      </c>
      <c r="AA301" s="77"/>
      <c r="AB301" s="20">
        <v>1.391364543191247E-2</v>
      </c>
      <c r="AC301" s="60">
        <v>2.086022452728533E-2</v>
      </c>
      <c r="AD301" s="20">
        <v>2.4383774391023145E-2</v>
      </c>
      <c r="AE301" s="60">
        <v>3.6557709559909161E-2</v>
      </c>
      <c r="AF301" s="20">
        <v>4.3608222647149086E-2</v>
      </c>
      <c r="AG301" s="20">
        <v>6.5380228359775111E-2</v>
      </c>
      <c r="AI301" s="62"/>
      <c r="AJ301" s="82"/>
      <c r="AK301" s="82"/>
      <c r="AL301" s="82"/>
      <c r="AM301" s="82"/>
      <c r="AN301" s="82"/>
      <c r="BB301" s="76"/>
      <c r="BC301" s="76"/>
      <c r="BE301" s="76"/>
      <c r="BF301" s="76"/>
      <c r="BH301" s="76"/>
      <c r="BI301" s="76"/>
      <c r="BK301" s="76"/>
      <c r="BL301" s="76"/>
      <c r="BN301" s="76"/>
      <c r="BO301" s="76"/>
      <c r="BQ301" s="76"/>
      <c r="BR301" s="76"/>
      <c r="BW301" s="85"/>
      <c r="BX301" s="85"/>
      <c r="BY301" s="83"/>
      <c r="BZ301" s="83"/>
      <c r="CA301" s="83"/>
      <c r="CB301" s="83"/>
      <c r="CC301" s="83"/>
    </row>
    <row r="302" spans="1:100">
      <c r="A302" s="7">
        <v>37</v>
      </c>
      <c r="B302" s="7"/>
      <c r="C302" s="7" t="s">
        <v>3</v>
      </c>
      <c r="D302" s="32">
        <v>28.523475000000001</v>
      </c>
      <c r="E302" s="32">
        <v>6.3695095999999998</v>
      </c>
      <c r="F302" s="32">
        <v>9.9804742999999991</v>
      </c>
      <c r="G302" s="32">
        <v>10.615997</v>
      </c>
      <c r="H302" s="93">
        <v>1.5242913000000001E-4</v>
      </c>
      <c r="I302" s="32">
        <v>1.7887675999999999</v>
      </c>
      <c r="J302" s="32"/>
      <c r="K302" s="66">
        <v>0.34990314</v>
      </c>
      <c r="L302" s="66">
        <v>0.37218289999999998</v>
      </c>
      <c r="M302" s="66">
        <v>6.2711678000000007E-2</v>
      </c>
      <c r="N302" s="66">
        <v>0.22330733999999999</v>
      </c>
      <c r="O302" s="66"/>
      <c r="P302" s="66"/>
      <c r="Q302" s="66"/>
      <c r="R302" s="76"/>
      <c r="S302" s="83">
        <f>(F302-O299*H302)/D302</f>
        <v>0.34989925390675347</v>
      </c>
      <c r="T302" s="83">
        <f>(G302-P299*H302)/D302</f>
        <v>0.37218153321917163</v>
      </c>
      <c r="U302" s="83">
        <f>(I302-Q299*H302)/D302</f>
        <v>6.2706384286563735E-2</v>
      </c>
      <c r="V302" s="84"/>
      <c r="W302" s="83">
        <f t="shared" si="179"/>
        <v>-1.050110011914988</v>
      </c>
      <c r="X302" s="83">
        <f t="shared" si="180"/>
        <v>-0.98837355121396553</v>
      </c>
      <c r="Y302" s="83">
        <f t="shared" si="181"/>
        <v>-2.769292013774634</v>
      </c>
      <c r="Z302" s="83">
        <f t="shared" si="182"/>
        <v>-1.4992062500985524</v>
      </c>
      <c r="AA302" s="28"/>
      <c r="AB302" s="47">
        <f t="shared" ref="AB302:AG302" si="183">ABS(AB301/AB300)</f>
        <v>6.9538380671648799E-3</v>
      </c>
      <c r="AC302" s="47">
        <f t="shared" si="183"/>
        <v>1.069980608036427E-2</v>
      </c>
      <c r="AD302" s="47">
        <f t="shared" si="183"/>
        <v>6.0891803611409483E-3</v>
      </c>
      <c r="AE302" s="47">
        <f t="shared" si="183"/>
        <v>7.2895147606733789E-3</v>
      </c>
      <c r="AF302" s="47">
        <f t="shared" si="183"/>
        <v>7.3185999522593272E-3</v>
      </c>
      <c r="AG302" s="47">
        <f t="shared" si="183"/>
        <v>1.0607108189037836E-2</v>
      </c>
      <c r="AI302" s="27"/>
      <c r="AJ302" s="82"/>
      <c r="AK302" s="82"/>
      <c r="AL302" s="82"/>
      <c r="AM302" s="82"/>
      <c r="AN302" s="82"/>
      <c r="BB302" s="76"/>
      <c r="BC302" s="76"/>
      <c r="BE302" s="76"/>
      <c r="BF302" s="76"/>
      <c r="BH302" s="76"/>
      <c r="BI302" s="76"/>
      <c r="BK302" s="76"/>
      <c r="BL302" s="76"/>
      <c r="BN302" s="76"/>
      <c r="BO302" s="76"/>
      <c r="BQ302" s="76"/>
      <c r="BR302" s="76"/>
      <c r="BW302" s="85"/>
      <c r="BX302" s="85"/>
      <c r="BY302" s="83"/>
      <c r="BZ302" s="83"/>
      <c r="CA302" s="83"/>
      <c r="CB302" s="83"/>
      <c r="CC302" s="83"/>
      <c r="CD302" s="76"/>
      <c r="CE302" s="76"/>
      <c r="CF302" s="76"/>
      <c r="CG302" s="76"/>
      <c r="CH302" s="76"/>
      <c r="CI302" s="76"/>
      <c r="CJ302" s="76"/>
      <c r="CK302" s="76"/>
      <c r="CL302" s="76"/>
      <c r="CM302" s="76"/>
      <c r="CN302" s="76"/>
      <c r="CO302" s="76"/>
      <c r="CP302" s="76"/>
      <c r="CQ302" s="76"/>
      <c r="CR302" s="76"/>
      <c r="CS302" s="76"/>
      <c r="CT302" s="76"/>
      <c r="CU302" s="76"/>
      <c r="CV302" s="76"/>
    </row>
    <row r="303" spans="1:100">
      <c r="A303" s="7">
        <v>37</v>
      </c>
      <c r="B303" s="7"/>
      <c r="C303" s="7" t="s">
        <v>4</v>
      </c>
      <c r="D303" s="32">
        <v>26.924249</v>
      </c>
      <c r="E303" s="32">
        <v>6.0102156000000004</v>
      </c>
      <c r="F303" s="32">
        <v>9.4141636000000002</v>
      </c>
      <c r="G303" s="32">
        <v>10.006484</v>
      </c>
      <c r="H303" s="93">
        <v>1.4846405E-4</v>
      </c>
      <c r="I303" s="32">
        <v>1.6849240000000001</v>
      </c>
      <c r="J303" s="32"/>
      <c r="K303" s="66">
        <v>0.34965289999999999</v>
      </c>
      <c r="L303" s="66">
        <v>0.37165158999999998</v>
      </c>
      <c r="M303" s="66">
        <v>6.2579757999999999E-2</v>
      </c>
      <c r="N303" s="66">
        <v>0.22322655</v>
      </c>
      <c r="O303" s="66"/>
      <c r="P303" s="66"/>
      <c r="Q303" s="66"/>
      <c r="R303" s="76"/>
      <c r="S303" s="83">
        <f>(F303-O299*H303)/D303</f>
        <v>0.34964894830063042</v>
      </c>
      <c r="T303" s="83">
        <f>(G303-P299*H303)/D303</f>
        <v>0.37165010263474951</v>
      </c>
      <c r="U303" s="83">
        <f>(I303-Q299*H303)/D303</f>
        <v>6.2574248240087074E-2</v>
      </c>
      <c r="V303" s="84"/>
      <c r="W303" s="83">
        <f t="shared" si="179"/>
        <v>-1.0508256326999896</v>
      </c>
      <c r="X303" s="83">
        <f t="shared" si="180"/>
        <v>-0.98980245165118075</v>
      </c>
      <c r="Y303" s="83">
        <f t="shared" si="181"/>
        <v>-2.7714014554785811</v>
      </c>
      <c r="Z303" s="83">
        <f t="shared" si="182"/>
        <v>-1.4995681039362601</v>
      </c>
      <c r="AA303" s="60"/>
      <c r="AB303" s="88"/>
      <c r="AD303" s="88"/>
      <c r="AF303" s="88"/>
      <c r="AI303" s="27"/>
      <c r="AJ303" s="82"/>
      <c r="AK303" s="82"/>
      <c r="AL303" s="82"/>
      <c r="AM303" s="82"/>
      <c r="AN303" s="82"/>
      <c r="BB303" s="76"/>
      <c r="BC303" s="76"/>
      <c r="BE303" s="76"/>
      <c r="BF303" s="76"/>
      <c r="BH303" s="76"/>
      <c r="BI303" s="76"/>
      <c r="BK303" s="76"/>
      <c r="BL303" s="76"/>
      <c r="BN303" s="76"/>
      <c r="BO303" s="76"/>
      <c r="BQ303" s="76"/>
      <c r="BR303" s="76"/>
      <c r="BW303" s="85"/>
      <c r="BX303" s="85"/>
      <c r="BY303" s="83"/>
      <c r="BZ303" s="83"/>
      <c r="CA303" s="83"/>
      <c r="CB303" s="83"/>
      <c r="CD303" s="76"/>
      <c r="CE303" s="76"/>
      <c r="CF303" s="76"/>
      <c r="CG303" s="76"/>
      <c r="CH303" s="76"/>
      <c r="CI303" s="76"/>
      <c r="CJ303" s="76"/>
      <c r="CK303" s="76"/>
      <c r="CL303" s="76"/>
      <c r="CM303" s="76"/>
      <c r="CN303" s="76"/>
      <c r="CO303" s="76"/>
      <c r="CP303" s="76"/>
      <c r="CQ303" s="76"/>
      <c r="CR303" s="76"/>
      <c r="CS303" s="76"/>
      <c r="CT303" s="76"/>
      <c r="CU303" s="76"/>
      <c r="CV303" s="76"/>
    </row>
    <row r="304" spans="1:100">
      <c r="A304" s="7">
        <v>37</v>
      </c>
      <c r="B304" s="7"/>
      <c r="C304" s="7" t="s">
        <v>5</v>
      </c>
      <c r="D304" s="32">
        <v>24.809961000000001</v>
      </c>
      <c r="E304" s="32">
        <v>5.5360050000000003</v>
      </c>
      <c r="F304" s="32">
        <v>8.6676915000000001</v>
      </c>
      <c r="G304" s="32">
        <v>9.2053106000000007</v>
      </c>
      <c r="H304" s="93">
        <v>1.3294174E-4</v>
      </c>
      <c r="I304" s="32">
        <v>1.5487637999999999</v>
      </c>
      <c r="J304" s="32"/>
      <c r="K304" s="66">
        <v>0.34936180999999999</v>
      </c>
      <c r="L304" s="66">
        <v>0.37102940000000001</v>
      </c>
      <c r="M304" s="66">
        <v>6.2424172999999999E-2</v>
      </c>
      <c r="N304" s="66">
        <v>0.22313594</v>
      </c>
      <c r="O304" s="66"/>
      <c r="P304" s="66"/>
      <c r="Q304" s="66"/>
      <c r="R304" s="76"/>
      <c r="S304" s="83">
        <f>(F304-O299*H304)/D304</f>
        <v>0.34935873764024367</v>
      </c>
      <c r="T304" s="83">
        <f>(G304-P299*H304)/D304</f>
        <v>0.37102981728391105</v>
      </c>
      <c r="U304" s="83">
        <f>(I304-Q299*H304)/D304</f>
        <v>6.2419328351674241E-2</v>
      </c>
      <c r="V304" s="84"/>
      <c r="W304" s="83">
        <f t="shared" si="179"/>
        <v>-1.0516559831607881</v>
      </c>
      <c r="X304" s="83">
        <f t="shared" si="180"/>
        <v>-0.99147284956670423</v>
      </c>
      <c r="Y304" s="83">
        <f t="shared" si="181"/>
        <v>-2.7738803023435938</v>
      </c>
      <c r="Z304" s="83">
        <f t="shared" si="182"/>
        <v>-1.4999740968378796</v>
      </c>
      <c r="AB304" s="28"/>
      <c r="AD304" s="28"/>
      <c r="AF304" s="28"/>
      <c r="AJ304" s="82"/>
      <c r="AK304" s="82"/>
      <c r="AL304" s="82"/>
      <c r="AM304" s="82"/>
      <c r="AN304" s="82"/>
      <c r="BB304" s="76"/>
      <c r="BC304" s="76"/>
      <c r="BE304" s="76"/>
      <c r="BF304" s="76"/>
      <c r="BH304" s="76"/>
      <c r="BI304" s="76"/>
      <c r="BK304" s="76"/>
      <c r="BL304" s="76"/>
      <c r="BN304" s="76"/>
      <c r="BO304" s="76"/>
      <c r="BQ304" s="76"/>
      <c r="BR304" s="76"/>
      <c r="BW304" s="85"/>
      <c r="BX304" s="85"/>
      <c r="BY304" s="83"/>
      <c r="BZ304" s="83"/>
      <c r="CA304" s="83"/>
      <c r="CB304" s="83"/>
      <c r="CC304" s="83"/>
    </row>
    <row r="305" spans="1:100">
      <c r="C305" s="7"/>
      <c r="D305" s="89"/>
      <c r="E305" s="89"/>
      <c r="F305" s="33"/>
      <c r="G305" s="33"/>
      <c r="H305" s="99"/>
      <c r="I305" s="33"/>
      <c r="J305" s="5"/>
      <c r="K305" s="84"/>
      <c r="L305" s="84"/>
      <c r="M305" s="84"/>
      <c r="N305" s="84"/>
      <c r="O305" s="83"/>
      <c r="P305" s="83"/>
      <c r="Q305" s="83"/>
      <c r="R305" s="84"/>
      <c r="S305" s="84"/>
      <c r="T305" s="84"/>
      <c r="U305" s="84"/>
      <c r="V305" s="84"/>
      <c r="W305" s="84"/>
      <c r="X305" s="84"/>
      <c r="Y305" s="84"/>
      <c r="Z305" s="90"/>
      <c r="AA305" s="28"/>
      <c r="AB305" s="91"/>
      <c r="AC305" s="91"/>
      <c r="AD305" s="91"/>
      <c r="AE305" s="92"/>
      <c r="AF305" s="92"/>
      <c r="AG305" s="92"/>
      <c r="AJ305" s="76"/>
      <c r="AK305" s="76"/>
      <c r="AL305" s="76"/>
      <c r="AM305" s="76"/>
      <c r="AN305" s="76"/>
      <c r="BB305" s="76"/>
      <c r="BC305" s="76"/>
      <c r="BE305" s="76"/>
      <c r="BF305" s="76"/>
      <c r="BH305" s="76"/>
      <c r="BI305" s="76"/>
      <c r="BK305" s="76"/>
      <c r="BL305" s="76"/>
      <c r="BN305" s="76"/>
      <c r="BO305" s="76"/>
      <c r="BQ305" s="76"/>
      <c r="BR305" s="76"/>
      <c r="BW305" s="85"/>
      <c r="BX305" s="85"/>
      <c r="BY305" s="83"/>
      <c r="BZ305" s="83"/>
      <c r="CA305" s="83"/>
      <c r="CB305" s="83"/>
      <c r="CC305" s="83"/>
      <c r="CD305" s="76"/>
      <c r="CE305" s="76"/>
      <c r="CF305" s="76"/>
      <c r="CG305" s="76"/>
      <c r="CH305" s="76"/>
      <c r="CI305" s="76"/>
      <c r="CJ305" s="76"/>
      <c r="CK305" s="76"/>
      <c r="CL305" s="76"/>
      <c r="CM305" s="76"/>
      <c r="CN305" s="76"/>
      <c r="CO305" s="76"/>
      <c r="CP305" s="76"/>
      <c r="CQ305" s="76"/>
      <c r="CR305" s="76"/>
      <c r="CS305" s="76"/>
      <c r="CT305" s="76"/>
      <c r="CU305" s="76"/>
      <c r="CV305" s="76"/>
    </row>
    <row r="306" spans="1:100">
      <c r="A306" s="7">
        <v>38</v>
      </c>
      <c r="B306" s="31">
        <v>43644</v>
      </c>
      <c r="C306" s="7" t="s">
        <v>0</v>
      </c>
      <c r="D306" s="32">
        <v>7.4659941000000001E-4</v>
      </c>
      <c r="E306" s="32">
        <v>1.6534049999999999E-4</v>
      </c>
      <c r="F306" s="32">
        <v>2.436704E-4</v>
      </c>
      <c r="G306" s="32">
        <v>2.2588900999999999E-4</v>
      </c>
      <c r="H306" s="93">
        <v>1.9969304E-6</v>
      </c>
      <c r="I306" s="32">
        <v>4.1435805000000001E-5</v>
      </c>
      <c r="J306" s="32"/>
      <c r="K306" s="32"/>
      <c r="L306" s="32"/>
      <c r="M306" s="32"/>
      <c r="N306" s="32"/>
      <c r="O306" s="66"/>
      <c r="P306" s="66"/>
      <c r="Q306" s="66"/>
      <c r="AG306" s="78"/>
      <c r="BZ306" s="80"/>
      <c r="CA306" s="78"/>
      <c r="CB306" s="78"/>
      <c r="CC306" s="78"/>
      <c r="CE306" s="81"/>
      <c r="CF306" s="74"/>
      <c r="CG306" s="74"/>
      <c r="CH306" s="74"/>
      <c r="CI306" s="74"/>
      <c r="CJ306" s="74"/>
      <c r="CK306" s="74"/>
      <c r="CL306" s="74"/>
      <c r="CM306" s="74"/>
      <c r="CN306" s="74"/>
    </row>
    <row r="307" spans="1:100">
      <c r="A307" s="7">
        <v>38</v>
      </c>
      <c r="B307" s="7"/>
      <c r="C307" s="98" t="s">
        <v>6</v>
      </c>
      <c r="D307" s="32"/>
      <c r="E307" s="32"/>
      <c r="F307" s="32"/>
      <c r="G307" s="32"/>
      <c r="H307" s="93">
        <v>3.0304083999999998</v>
      </c>
      <c r="I307" s="32"/>
      <c r="J307" s="32"/>
      <c r="K307" s="32"/>
      <c r="L307" s="32"/>
      <c r="M307" s="57"/>
      <c r="N307" s="32"/>
      <c r="O307" s="66">
        <v>0.86386816</v>
      </c>
      <c r="P307" s="66">
        <v>0.56643871999999995</v>
      </c>
      <c r="Q307" s="66">
        <v>1.0733870999999999</v>
      </c>
      <c r="AB307" s="9"/>
      <c r="AC307" s="9"/>
      <c r="AD307" s="9"/>
      <c r="AE307" s="9"/>
      <c r="AF307" s="9"/>
      <c r="AG307" s="9"/>
      <c r="AI307" s="27"/>
      <c r="AJ307" s="20"/>
      <c r="AK307" s="20"/>
      <c r="AL307" s="20"/>
      <c r="AM307" s="20"/>
      <c r="AN307" s="82"/>
      <c r="BB307" s="78"/>
      <c r="BE307" s="78"/>
      <c r="BH307" s="78"/>
      <c r="BK307" s="78"/>
      <c r="BN307" s="78"/>
      <c r="BQ307" s="78"/>
    </row>
    <row r="308" spans="1:100">
      <c r="A308" s="7">
        <v>38</v>
      </c>
      <c r="B308" s="7"/>
      <c r="C308" s="7" t="s">
        <v>1</v>
      </c>
      <c r="D308" s="32">
        <v>31.116378000000001</v>
      </c>
      <c r="E308" s="32">
        <v>6.9525332000000004</v>
      </c>
      <c r="F308" s="32">
        <v>10.900287000000001</v>
      </c>
      <c r="G308" s="32">
        <v>11.607723</v>
      </c>
      <c r="H308" s="93">
        <v>1.6254407E-4</v>
      </c>
      <c r="I308" s="32">
        <v>1.9581776</v>
      </c>
      <c r="J308" s="32"/>
      <c r="K308" s="66">
        <v>0.35030698999999998</v>
      </c>
      <c r="L308" s="66">
        <v>0.37304203000000002</v>
      </c>
      <c r="M308" s="66">
        <v>6.2930749999999994E-2</v>
      </c>
      <c r="N308" s="66">
        <v>0.22343641</v>
      </c>
      <c r="O308" s="66"/>
      <c r="P308" s="66"/>
      <c r="Q308" s="66"/>
      <c r="R308" s="76"/>
      <c r="S308" s="83">
        <f>(F308-O307*H308)/D308</f>
        <v>0.35030255074524841</v>
      </c>
      <c r="T308" s="83">
        <f>(G308-P307*H308)/D308</f>
        <v>0.37303926982584684</v>
      </c>
      <c r="U308" s="83">
        <f>(I308-Q307*H308)/D308</f>
        <v>6.2925162025351422E-2</v>
      </c>
      <c r="V308" s="84"/>
      <c r="W308" s="83">
        <f t="shared" ref="W308:W312" si="184">LN(S308)</f>
        <v>-1.048958067203013</v>
      </c>
      <c r="X308" s="83">
        <f t="shared" ref="X308:X312" si="185">LN(T308)</f>
        <v>-0.98607158384553872</v>
      </c>
      <c r="Y308" s="83">
        <f t="shared" ref="Y308:Y312" si="186">LN(U308)</f>
        <v>-2.7658091630677446</v>
      </c>
      <c r="Z308" s="83">
        <f>LN(N308)</f>
        <v>-1.4986284244273875</v>
      </c>
      <c r="AA308" s="77"/>
      <c r="AB308" s="20">
        <f t="array" ref="AB308:AC309">LINEST(W308:W312,Z308:Z312,TRUE,TRUE)</f>
        <v>2.0030955774502752</v>
      </c>
      <c r="AC308" s="60">
        <v>1.9529378098852375</v>
      </c>
      <c r="AD308" s="20">
        <f t="array" ref="AD308:AE309">LINEST(X308:X312,Z308:Z312,TRUE,TRUE)</f>
        <v>4.0012307082306267</v>
      </c>
      <c r="AE308" s="60">
        <v>5.0102882763345908</v>
      </c>
      <c r="AF308" s="20">
        <f t="array" ref="AF308:AG309">LINEST(Y308:Y312,Z308:Z312,TRUE,TRUE)</f>
        <v>5.9878335187259824</v>
      </c>
      <c r="AG308" s="20">
        <v>6.2077136769078685</v>
      </c>
      <c r="AI308" s="41">
        <f>EXP(AC308)*$AI$4^AB308</f>
        <v>0.33300932134357247</v>
      </c>
      <c r="AJ308" s="41">
        <f>AI308*SQRT(AC309^2+(LN($AI$4))^2*AB309^2+(AB308/$AI$4)^2*$AJ$4^2-2*LN($AI$4)*AVERAGE(Z308:Z312)*AB309^2)</f>
        <v>5.2560338642193604E-4</v>
      </c>
      <c r="AK308" s="59"/>
      <c r="AL308" s="41">
        <f>EXP(AE308)*$AI$4^AD308</f>
        <v>0.33715999439426392</v>
      </c>
      <c r="AM308" s="41">
        <f>AL308*SQRT(AE309^2+(LN($AI$4))^2*AD309^2+(AD308/$AI$4)^2*$AJ$4^2-2*LN($AI$4)*AVERAGE(Z308:Z312)*AD309^2)</f>
        <v>1.0727334561963684E-3</v>
      </c>
      <c r="AN308" s="83"/>
      <c r="AO308" s="41">
        <f>EXP(AG308)*$AI$4^AF308</f>
        <v>5.4086993587289738E-2</v>
      </c>
      <c r="AP308" s="41">
        <f>AO308*SQRT(AG309^2+(LN($AI$4))^2*AF309^2+(AF308/$AI$4)^2*$AJ$4^2-2*LN($AI$4)*AVERAGE(Z308:Z312)*AF309^2)</f>
        <v>2.5682114173479313E-4</v>
      </c>
      <c r="BB308" s="69"/>
      <c r="BC308" s="69"/>
      <c r="BE308" s="69"/>
      <c r="BF308" s="69"/>
      <c r="BH308" s="69"/>
      <c r="BI308" s="69"/>
      <c r="BK308" s="69"/>
      <c r="BL308" s="69"/>
      <c r="BN308" s="69"/>
      <c r="BO308" s="69"/>
      <c r="BQ308" s="69"/>
      <c r="BR308" s="69"/>
      <c r="BY308" s="69"/>
      <c r="BZ308" s="69"/>
      <c r="CD308" s="86"/>
      <c r="CM308" s="78"/>
      <c r="CN308" s="78"/>
    </row>
    <row r="309" spans="1:100">
      <c r="A309" s="7">
        <v>38</v>
      </c>
      <c r="B309" s="7"/>
      <c r="C309" s="7" t="s">
        <v>2</v>
      </c>
      <c r="D309" s="32">
        <v>29.858360999999999</v>
      </c>
      <c r="E309" s="32">
        <v>6.6698902999999996</v>
      </c>
      <c r="F309" s="32">
        <v>10.454800000000001</v>
      </c>
      <c r="G309" s="32">
        <v>11.128302</v>
      </c>
      <c r="H309" s="93">
        <v>1.5938287000000001E-4</v>
      </c>
      <c r="I309" s="32">
        <v>1.8763996999999999</v>
      </c>
      <c r="J309" s="32"/>
      <c r="K309" s="66">
        <v>0.35014631000000002</v>
      </c>
      <c r="L309" s="66">
        <v>0.37270271999999999</v>
      </c>
      <c r="M309" s="66">
        <v>6.2843289999999996E-2</v>
      </c>
      <c r="N309" s="66">
        <v>0.22338427</v>
      </c>
      <c r="O309" s="66"/>
      <c r="P309" s="66"/>
      <c r="Q309" s="66"/>
      <c r="R309" s="76"/>
      <c r="S309" s="83">
        <f>(F309-O307*H309)/D309</f>
        <v>0.35014186861138691</v>
      </c>
      <c r="T309" s="83">
        <f>(G309-P307*H309)/D309</f>
        <v>0.37270001924657309</v>
      </c>
      <c r="U309" s="83">
        <f>(I309-Q307*H309)/D309</f>
        <v>6.283762931539949E-2</v>
      </c>
      <c r="V309" s="84"/>
      <c r="W309" s="83">
        <f t="shared" si="184"/>
        <v>-1.0494168677366162</v>
      </c>
      <c r="X309" s="83">
        <f t="shared" si="185"/>
        <v>-0.98698142085599971</v>
      </c>
      <c r="Y309" s="83">
        <f t="shared" si="186"/>
        <v>-2.7672011920320103</v>
      </c>
      <c r="Z309" s="83">
        <f t="shared" ref="Z309:Z312" si="187">LN(N309)</f>
        <v>-1.4988618066434332</v>
      </c>
      <c r="AA309" s="77"/>
      <c r="AB309" s="20">
        <v>8.8766663588834629E-3</v>
      </c>
      <c r="AC309" s="60">
        <v>1.3308028062334018E-2</v>
      </c>
      <c r="AD309" s="20">
        <v>2.4790929980092115E-2</v>
      </c>
      <c r="AE309" s="60">
        <v>3.7166924893628855E-2</v>
      </c>
      <c r="AF309" s="20">
        <v>3.4241714848728164E-2</v>
      </c>
      <c r="AG309" s="20">
        <v>5.1335679824585853E-2</v>
      </c>
      <c r="AI309" s="27"/>
      <c r="AJ309" s="82"/>
      <c r="AK309" s="82"/>
      <c r="AL309" s="82"/>
      <c r="AM309" s="82"/>
      <c r="AN309" s="82"/>
      <c r="BB309" s="76"/>
      <c r="BC309" s="76"/>
      <c r="BE309" s="76"/>
      <c r="BF309" s="76"/>
      <c r="BH309" s="76"/>
      <c r="BI309" s="76"/>
      <c r="BK309" s="76"/>
      <c r="BL309" s="76"/>
      <c r="BN309" s="76"/>
      <c r="BO309" s="76"/>
      <c r="BQ309" s="76"/>
      <c r="BR309" s="76"/>
      <c r="BW309" s="85"/>
      <c r="BX309" s="85"/>
      <c r="BY309" s="83"/>
      <c r="BZ309" s="83"/>
      <c r="CA309" s="83"/>
      <c r="CB309" s="83"/>
      <c r="CC309" s="83"/>
    </row>
    <row r="310" spans="1:100">
      <c r="A310" s="7">
        <v>38</v>
      </c>
      <c r="B310" s="7"/>
      <c r="C310" s="7" t="s">
        <v>3</v>
      </c>
      <c r="D310" s="32">
        <v>29.105817999999999</v>
      </c>
      <c r="E310" s="32">
        <v>6.5002138</v>
      </c>
      <c r="F310" s="32">
        <v>10.186144000000001</v>
      </c>
      <c r="G310" s="32">
        <v>10.836732</v>
      </c>
      <c r="H310" s="93">
        <v>1.5245031E-4</v>
      </c>
      <c r="I310" s="32">
        <v>1.8263231</v>
      </c>
      <c r="J310" s="32"/>
      <c r="K310" s="32">
        <v>0.34996911000000003</v>
      </c>
      <c r="L310" s="32">
        <v>0.37232143000000001</v>
      </c>
      <c r="M310" s="32">
        <v>6.2747593000000004E-2</v>
      </c>
      <c r="N310" s="32">
        <v>0.22333031</v>
      </c>
      <c r="O310" s="66"/>
      <c r="P310" s="66"/>
      <c r="Q310" s="66"/>
      <c r="R310" s="76"/>
      <c r="S310" s="83">
        <f>(F310-O307*H310)/D310</f>
        <v>0.34996481813468389</v>
      </c>
      <c r="T310" s="83">
        <f>(G310-P307*H310)/D310</f>
        <v>0.37231888298901405</v>
      </c>
      <c r="U310" s="83">
        <f>(I310-Q307*H310)/D310</f>
        <v>6.274207657739958E-2</v>
      </c>
      <c r="V310" s="84"/>
      <c r="W310" s="83">
        <f t="shared" si="184"/>
        <v>-1.0499226491663016</v>
      </c>
      <c r="X310" s="83">
        <f t="shared" si="185"/>
        <v>-0.98800457956959709</v>
      </c>
      <c r="Y310" s="83">
        <f t="shared" si="186"/>
        <v>-2.7687229786258065</v>
      </c>
      <c r="Z310" s="83">
        <f t="shared" si="187"/>
        <v>-1.4991033926702981</v>
      </c>
      <c r="AA310" s="28"/>
      <c r="AB310" s="47">
        <f t="shared" ref="AB310:AG310" si="188">ABS(AB309/AB308)</f>
        <v>4.4314741936490633E-3</v>
      </c>
      <c r="AC310" s="47">
        <f t="shared" si="188"/>
        <v>6.8143634656323499E-3</v>
      </c>
      <c r="AD310" s="47">
        <f t="shared" si="188"/>
        <v>6.1958261814537667E-3</v>
      </c>
      <c r="AE310" s="47">
        <f t="shared" si="188"/>
        <v>7.4181210428912294E-3</v>
      </c>
      <c r="AF310" s="47">
        <f t="shared" si="188"/>
        <v>5.718548243140483E-3</v>
      </c>
      <c r="AG310" s="47">
        <f t="shared" si="188"/>
        <v>8.2696597324631652E-3</v>
      </c>
      <c r="AI310" s="27"/>
      <c r="AJ310" s="82"/>
      <c r="AK310" s="82"/>
      <c r="AL310" s="82"/>
      <c r="AM310" s="82"/>
      <c r="AN310" s="82"/>
      <c r="BB310" s="76"/>
      <c r="BC310" s="76"/>
      <c r="BE310" s="76"/>
      <c r="BF310" s="76"/>
      <c r="BH310" s="76"/>
      <c r="BI310" s="76"/>
      <c r="BK310" s="76"/>
      <c r="BL310" s="76"/>
      <c r="BN310" s="76"/>
      <c r="BO310" s="76"/>
      <c r="BQ310" s="76"/>
      <c r="BR310" s="76"/>
      <c r="BW310" s="85"/>
      <c r="BX310" s="85"/>
      <c r="BY310" s="83"/>
      <c r="BZ310" s="83"/>
      <c r="CA310" s="83"/>
      <c r="CB310" s="83"/>
      <c r="CC310" s="83"/>
      <c r="CD310" s="76"/>
      <c r="CE310" s="76"/>
      <c r="CF310" s="76"/>
      <c r="CG310" s="76"/>
      <c r="CH310" s="76"/>
      <c r="CI310" s="76"/>
      <c r="CJ310" s="76"/>
      <c r="CK310" s="76"/>
      <c r="CL310" s="76"/>
      <c r="CM310" s="76"/>
      <c r="CN310" s="76"/>
      <c r="CO310" s="76"/>
      <c r="CP310" s="76"/>
      <c r="CQ310" s="76"/>
      <c r="CR310" s="76"/>
      <c r="CS310" s="76"/>
      <c r="CT310" s="76"/>
      <c r="CU310" s="76"/>
      <c r="CV310" s="76"/>
    </row>
    <row r="311" spans="1:100">
      <c r="A311" s="7">
        <v>38</v>
      </c>
      <c r="B311" s="7"/>
      <c r="C311" s="7" t="s">
        <v>4</v>
      </c>
      <c r="D311" s="32">
        <v>26.601766000000001</v>
      </c>
      <c r="E311" s="32">
        <v>5.9383347000000004</v>
      </c>
      <c r="F311" s="32">
        <v>9.3016351999999998</v>
      </c>
      <c r="G311" s="32">
        <v>9.8872532999999994</v>
      </c>
      <c r="H311" s="93">
        <v>1.48209E-4</v>
      </c>
      <c r="I311" s="32">
        <v>1.664863</v>
      </c>
      <c r="J311" s="32"/>
      <c r="K311" s="32">
        <v>0.34966132999999999</v>
      </c>
      <c r="L311" s="32">
        <v>0.37167438000000003</v>
      </c>
      <c r="M311" s="32">
        <v>6.2584124000000005E-2</v>
      </c>
      <c r="N311" s="32">
        <v>0.22323054000000001</v>
      </c>
      <c r="O311" s="66"/>
      <c r="P311" s="66"/>
      <c r="Q311" s="66"/>
      <c r="R311" s="76"/>
      <c r="S311" s="83">
        <f>(F311-O307*H311)/D311</f>
        <v>0.34965750645892735</v>
      </c>
      <c r="T311" s="83">
        <f>(G311-P307*H311)/D311</f>
        <v>0.37167342005353127</v>
      </c>
      <c r="U311" s="83">
        <f>(I311-Q307*H311)/D311</f>
        <v>6.2578699262721735E-2</v>
      </c>
      <c r="V311" s="84"/>
      <c r="W311" s="83">
        <f t="shared" si="184"/>
        <v>-1.0508011565687054</v>
      </c>
      <c r="X311" s="83">
        <f t="shared" si="185"/>
        <v>-0.9897397133734922</v>
      </c>
      <c r="Y311" s="83">
        <f t="shared" si="186"/>
        <v>-2.7713303261488234</v>
      </c>
      <c r="Z311" s="83">
        <f t="shared" si="187"/>
        <v>-1.499550229878083</v>
      </c>
      <c r="AA311" s="60"/>
      <c r="AB311" s="88"/>
      <c r="AD311" s="88"/>
      <c r="AF311" s="88"/>
      <c r="AI311" s="27"/>
      <c r="AJ311" s="82"/>
      <c r="AK311" s="82"/>
      <c r="AL311" s="82"/>
      <c r="AM311" s="82"/>
      <c r="AN311" s="82"/>
      <c r="BB311" s="76"/>
      <c r="BC311" s="76"/>
      <c r="BE311" s="76"/>
      <c r="BF311" s="76"/>
      <c r="BH311" s="76"/>
      <c r="BI311" s="76"/>
      <c r="BK311" s="76"/>
      <c r="BL311" s="76"/>
      <c r="BN311" s="76"/>
      <c r="BO311" s="76"/>
      <c r="BQ311" s="76"/>
      <c r="BR311" s="76"/>
      <c r="BW311" s="85"/>
      <c r="BX311" s="85"/>
      <c r="BY311" s="83"/>
      <c r="BZ311" s="83"/>
      <c r="CA311" s="83"/>
      <c r="CB311" s="83"/>
      <c r="CD311" s="76"/>
      <c r="CE311" s="76"/>
      <c r="CF311" s="76"/>
      <c r="CG311" s="76"/>
      <c r="CH311" s="76"/>
      <c r="CI311" s="76"/>
      <c r="CJ311" s="76"/>
      <c r="CK311" s="76"/>
      <c r="CL311" s="76"/>
      <c r="CM311" s="76"/>
      <c r="CN311" s="76"/>
      <c r="CO311" s="76"/>
      <c r="CP311" s="76"/>
      <c r="CQ311" s="76"/>
      <c r="CR311" s="76"/>
      <c r="CS311" s="76"/>
      <c r="CT311" s="76"/>
      <c r="CU311" s="76"/>
      <c r="CV311" s="76"/>
    </row>
    <row r="312" spans="1:100">
      <c r="A312" s="7">
        <v>38</v>
      </c>
      <c r="B312" s="7"/>
      <c r="C312" s="7" t="s">
        <v>5</v>
      </c>
      <c r="D312" s="32">
        <v>24.753952999999999</v>
      </c>
      <c r="E312" s="32">
        <v>5.5237501</v>
      </c>
      <c r="F312" s="32">
        <v>8.6489349000000004</v>
      </c>
      <c r="G312" s="32">
        <v>9.1863214000000006</v>
      </c>
      <c r="H312" s="93">
        <v>1.3441023000000001E-4</v>
      </c>
      <c r="I312" s="32">
        <v>1.5456966999999999</v>
      </c>
      <c r="J312" s="32"/>
      <c r="K312" s="32">
        <v>0.34939554</v>
      </c>
      <c r="L312" s="32">
        <v>0.37110406000000001</v>
      </c>
      <c r="M312" s="32">
        <v>6.2442095000000003E-2</v>
      </c>
      <c r="N312" s="32">
        <v>0.22314602</v>
      </c>
      <c r="O312" s="66"/>
      <c r="P312" s="66"/>
      <c r="Q312" s="66"/>
      <c r="R312" s="76"/>
      <c r="S312" s="83">
        <f>(F312-O307*H312)/D312</f>
        <v>0.3493914199191509</v>
      </c>
      <c r="T312" s="83">
        <f>(G312-P307*H312)/D312</f>
        <v>0.37110215345570724</v>
      </c>
      <c r="U312" s="83">
        <f>(I312-Q307*H312)/D312</f>
        <v>6.2436590462663075E-2</v>
      </c>
      <c r="V312" s="84"/>
      <c r="W312" s="83">
        <f t="shared" si="184"/>
        <v>-1.0515624381974633</v>
      </c>
      <c r="X312" s="83">
        <f t="shared" si="185"/>
        <v>-0.99127790803372273</v>
      </c>
      <c r="Y312" s="83">
        <f t="shared" si="186"/>
        <v>-2.7736037898440222</v>
      </c>
      <c r="Z312" s="83">
        <f t="shared" si="187"/>
        <v>-1.4999289236025477</v>
      </c>
      <c r="AB312" s="28"/>
      <c r="AD312" s="28"/>
      <c r="AF312" s="28"/>
      <c r="AJ312" s="82"/>
      <c r="AK312" s="82"/>
      <c r="AL312" s="82"/>
      <c r="AM312" s="82"/>
      <c r="AN312" s="82"/>
      <c r="BB312" s="76"/>
      <c r="BC312" s="76"/>
      <c r="BE312" s="76"/>
      <c r="BF312" s="76"/>
      <c r="BH312" s="76"/>
      <c r="BI312" s="76"/>
      <c r="BK312" s="76"/>
      <c r="BL312" s="76"/>
      <c r="BN312" s="76"/>
      <c r="BO312" s="76"/>
      <c r="BQ312" s="76"/>
      <c r="BR312" s="76"/>
      <c r="BW312" s="85"/>
      <c r="BX312" s="85"/>
      <c r="BY312" s="83"/>
      <c r="BZ312" s="83"/>
      <c r="CA312" s="83"/>
      <c r="CB312" s="83"/>
      <c r="CC312" s="83"/>
    </row>
    <row r="313" spans="1:100">
      <c r="C313" s="7"/>
      <c r="D313" s="89"/>
      <c r="E313" s="89"/>
      <c r="F313" s="33"/>
      <c r="G313" s="33"/>
      <c r="H313" s="99"/>
      <c r="I313" s="33"/>
      <c r="J313" s="5"/>
      <c r="K313" s="84"/>
      <c r="L313" s="84"/>
      <c r="M313" s="84"/>
      <c r="N313" s="84"/>
      <c r="O313" s="83"/>
      <c r="P313" s="83"/>
      <c r="Q313" s="83"/>
      <c r="R313" s="84"/>
      <c r="S313" s="84"/>
      <c r="T313" s="84"/>
      <c r="U313" s="84"/>
      <c r="V313" s="84"/>
      <c r="W313" s="84"/>
      <c r="X313" s="84"/>
      <c r="Y313" s="84"/>
      <c r="Z313" s="90"/>
      <c r="AA313" s="28"/>
      <c r="AB313" s="91"/>
      <c r="AC313" s="91"/>
      <c r="AD313" s="91"/>
      <c r="AE313" s="92"/>
      <c r="AF313" s="92"/>
      <c r="AG313" s="92"/>
      <c r="AJ313" s="76"/>
      <c r="AK313" s="76"/>
      <c r="AL313" s="76"/>
      <c r="AM313" s="76"/>
      <c r="AN313" s="76"/>
      <c r="BB313" s="76"/>
      <c r="BC313" s="76"/>
      <c r="BE313" s="76"/>
      <c r="BF313" s="76"/>
      <c r="BH313" s="76"/>
      <c r="BI313" s="76"/>
      <c r="BK313" s="76"/>
      <c r="BL313" s="76"/>
      <c r="BN313" s="76"/>
      <c r="BO313" s="76"/>
      <c r="BQ313" s="76"/>
      <c r="BR313" s="76"/>
      <c r="BW313" s="85"/>
      <c r="BX313" s="85"/>
      <c r="BY313" s="83"/>
      <c r="BZ313" s="83"/>
      <c r="CA313" s="83"/>
      <c r="CB313" s="83"/>
      <c r="CC313" s="83"/>
      <c r="CD313" s="76"/>
      <c r="CE313" s="76"/>
      <c r="CF313" s="76"/>
      <c r="CG313" s="76"/>
      <c r="CH313" s="76"/>
      <c r="CI313" s="76"/>
      <c r="CJ313" s="76"/>
      <c r="CK313" s="76"/>
      <c r="CL313" s="76"/>
      <c r="CM313" s="76"/>
      <c r="CN313" s="76"/>
      <c r="CO313" s="76"/>
      <c r="CP313" s="76"/>
      <c r="CQ313" s="76"/>
      <c r="CR313" s="76"/>
      <c r="CS313" s="76"/>
      <c r="CT313" s="76"/>
      <c r="CU313" s="76"/>
      <c r="CV313" s="76"/>
    </row>
    <row r="314" spans="1:100">
      <c r="A314" s="7">
        <v>39</v>
      </c>
      <c r="B314" s="31">
        <v>43648</v>
      </c>
      <c r="C314" s="7" t="s">
        <v>0</v>
      </c>
      <c r="D314" s="32">
        <v>1.2850863000000001E-3</v>
      </c>
      <c r="E314" s="32">
        <v>2.7539782000000001E-4</v>
      </c>
      <c r="F314" s="32">
        <v>4.2608155E-4</v>
      </c>
      <c r="G314" s="32">
        <v>4.0445067999999999E-4</v>
      </c>
      <c r="H314" s="93">
        <v>1.3040191E-5</v>
      </c>
      <c r="I314" s="32">
        <v>8.4237124000000006E-5</v>
      </c>
      <c r="J314" s="32"/>
      <c r="K314" s="32"/>
      <c r="L314" s="32"/>
      <c r="M314" s="32"/>
      <c r="N314" s="32"/>
      <c r="O314" s="66"/>
      <c r="P314" s="66"/>
      <c r="Q314" s="66"/>
      <c r="AG314" s="78"/>
      <c r="BZ314" s="80"/>
      <c r="CA314" s="78"/>
      <c r="CB314" s="78"/>
      <c r="CC314" s="78"/>
      <c r="CE314" s="81"/>
      <c r="CF314" s="74"/>
      <c r="CG314" s="74"/>
      <c r="CH314" s="74"/>
      <c r="CI314" s="74"/>
      <c r="CJ314" s="74"/>
      <c r="CK314" s="74"/>
      <c r="CL314" s="74"/>
      <c r="CM314" s="74"/>
      <c r="CN314" s="74"/>
    </row>
    <row r="315" spans="1:100">
      <c r="A315" s="7">
        <v>39</v>
      </c>
      <c r="B315" s="7"/>
      <c r="C315" s="98" t="s">
        <v>6</v>
      </c>
      <c r="D315" s="32"/>
      <c r="E315" s="32"/>
      <c r="F315" s="32"/>
      <c r="G315" s="32"/>
      <c r="H315" s="93">
        <v>2.9862378999999999</v>
      </c>
      <c r="I315" s="32"/>
      <c r="J315" s="32"/>
      <c r="K315" s="32"/>
      <c r="L315" s="32"/>
      <c r="M315" s="32"/>
      <c r="N315" s="57"/>
      <c r="O315" s="83">
        <v>0.86478484</v>
      </c>
      <c r="P315" s="83">
        <v>0.56697920999999996</v>
      </c>
      <c r="Q315" s="83">
        <v>1.0732484</v>
      </c>
      <c r="AB315" s="9"/>
      <c r="AC315" s="9"/>
      <c r="AD315" s="9"/>
      <c r="AE315" s="9"/>
      <c r="AF315" s="9"/>
      <c r="AG315" s="9"/>
      <c r="AI315" s="27"/>
      <c r="AJ315" s="20"/>
      <c r="AK315" s="20"/>
      <c r="AL315" s="20"/>
      <c r="AM315" s="20"/>
      <c r="AN315" s="82"/>
      <c r="BB315" s="78"/>
      <c r="BE315" s="78"/>
      <c r="BH315" s="78"/>
      <c r="BK315" s="78"/>
      <c r="BN315" s="78"/>
      <c r="BQ315" s="78"/>
    </row>
    <row r="316" spans="1:100">
      <c r="A316" s="7">
        <v>39</v>
      </c>
      <c r="B316" s="31"/>
      <c r="C316" s="7" t="s">
        <v>1</v>
      </c>
      <c r="D316" s="32">
        <v>30.949076999999999</v>
      </c>
      <c r="E316" s="32">
        <v>6.9123678000000002</v>
      </c>
      <c r="F316" s="32">
        <v>10.833043999999999</v>
      </c>
      <c r="G316" s="32">
        <v>11.527077999999999</v>
      </c>
      <c r="H316" s="93">
        <v>1.4733861000000001E-4</v>
      </c>
      <c r="I316" s="32">
        <v>1.9430261</v>
      </c>
      <c r="J316" s="32"/>
      <c r="K316" s="66">
        <v>0.35002775000000003</v>
      </c>
      <c r="L316" s="66">
        <v>0.37245224999999998</v>
      </c>
      <c r="M316" s="66">
        <v>6.2781185000000003E-2</v>
      </c>
      <c r="N316" s="66">
        <v>0.22334635</v>
      </c>
      <c r="O316" s="66"/>
      <c r="P316" s="66"/>
      <c r="Q316" s="66"/>
      <c r="R316" s="76"/>
      <c r="S316" s="83">
        <f>(F316-O315*H316)/D316</f>
        <v>0.35002389841234116</v>
      </c>
      <c r="T316" s="83">
        <f>(G316-P315*H316)/D316</f>
        <v>0.37245034680909223</v>
      </c>
      <c r="U316" s="83">
        <f>(I316-Q315*H316)/D316</f>
        <v>6.2776281472709486E-2</v>
      </c>
      <c r="V316" s="84"/>
      <c r="W316" s="83">
        <f t="shared" ref="W316:W320" si="189">LN(S316)</f>
        <v>-1.0497538456516136</v>
      </c>
      <c r="X316" s="83">
        <f t="shared" ref="X316:X320" si="190">LN(T316)</f>
        <v>-0.9876515472041778</v>
      </c>
      <c r="Y316" s="83">
        <f t="shared" ref="Y316:Y320" si="191">LN(U316)</f>
        <v>-2.7681779604039627</v>
      </c>
      <c r="Z316" s="83">
        <f>LN(N316)</f>
        <v>-1.4990315733815673</v>
      </c>
      <c r="AA316" s="77"/>
      <c r="AB316" s="20">
        <f t="array" ref="AB316:AC317">LINEST(W316:W320,Z316:Z320,TRUE,TRUE)</f>
        <v>2.0100960854084038</v>
      </c>
      <c r="AC316" s="60">
        <v>1.9634362140785473</v>
      </c>
      <c r="AD316" s="20">
        <f t="array" ref="AD316:AE317">LINEST(X316:X320,Z316:Z320,TRUE,TRUE)</f>
        <v>4.0281062802893803</v>
      </c>
      <c r="AE316" s="60">
        <v>5.0505829485342755</v>
      </c>
      <c r="AF316" s="20">
        <f t="array" ref="AF316:AG317">LINEST(Y316:Y320,Z316:Z320,TRUE,TRUE)</f>
        <v>6.0379246758593323</v>
      </c>
      <c r="AG316" s="20">
        <v>6.2828334870817839</v>
      </c>
      <c r="AI316" s="41">
        <f>EXP(AC316)*$AI$4^AB316</f>
        <v>0.33295281836677987</v>
      </c>
      <c r="AJ316" s="41">
        <f>AI316*SQRT(AC317^2+(LN($AI$4))^2*AB317^2+(AB316/$AI$4)^2*$AJ$4^2-2*LN($AI$4)*AVERAGE(Z316:Z320)*AB317^2)</f>
        <v>5.2478569283257652E-4</v>
      </c>
      <c r="AK316" s="59"/>
      <c r="AL316" s="41">
        <f>EXP(AE316)*$AI$4^AD316</f>
        <v>0.33693717744991719</v>
      </c>
      <c r="AM316" s="41">
        <f>AL316*SQRT(AE317^2+(LN($AI$4))^2*AD317^2+(AD316/$AI$4)^2*$AJ$4^2-2*LN($AI$4)*AVERAGE(Z316:Z320)*AD317^2)</f>
        <v>1.067950048251296E-3</v>
      </c>
      <c r="AN316" s="83"/>
      <c r="AO316" s="41">
        <f>EXP(AG316)*$AI$4^AF316</f>
        <v>5.4021359088104327E-2</v>
      </c>
      <c r="AP316" s="41">
        <f>AO316*SQRT(AG317^2+(LN($AI$4))^2*AF317^2+(AF316/$AI$4)^2*$AJ$4^2-2*LN($AI$4)*AVERAGE(Z316:Z320)*AF317^2)</f>
        <v>2.5557800818792073E-4</v>
      </c>
      <c r="BB316" s="69"/>
      <c r="BC316" s="69"/>
      <c r="BE316" s="69"/>
      <c r="BF316" s="69"/>
      <c r="BH316" s="69"/>
      <c r="BI316" s="69"/>
      <c r="BK316" s="69"/>
      <c r="BL316" s="69"/>
      <c r="BN316" s="69"/>
      <c r="BO316" s="69"/>
      <c r="BQ316" s="69"/>
      <c r="BR316" s="69"/>
      <c r="BY316" s="69"/>
      <c r="BZ316" s="69"/>
      <c r="CD316" s="86"/>
      <c r="CM316" s="78"/>
      <c r="CN316" s="78"/>
    </row>
    <row r="317" spans="1:100">
      <c r="A317" s="7">
        <v>39</v>
      </c>
      <c r="B317" s="7"/>
      <c r="C317" s="7" t="s">
        <v>2</v>
      </c>
      <c r="D317" s="32">
        <v>29.691824</v>
      </c>
      <c r="E317" s="32">
        <v>6.6294585000000001</v>
      </c>
      <c r="F317" s="32">
        <v>10.386243</v>
      </c>
      <c r="G317" s="32">
        <v>11.044256000000001</v>
      </c>
      <c r="H317" s="93">
        <v>1.4581121999999999E-4</v>
      </c>
      <c r="I317" s="32">
        <v>1.8604309000000001</v>
      </c>
      <c r="J317" s="32"/>
      <c r="K317" s="66">
        <v>0.34980106</v>
      </c>
      <c r="L317" s="66">
        <v>0.37196196999999998</v>
      </c>
      <c r="M317" s="66">
        <v>6.2657776999999998E-2</v>
      </c>
      <c r="N317" s="66">
        <v>0.22327543</v>
      </c>
      <c r="O317" s="66"/>
      <c r="P317" s="66"/>
      <c r="Q317" s="66"/>
      <c r="R317" s="76"/>
      <c r="S317" s="83">
        <f>(F317-O315*H317)/D317</f>
        <v>0.34979720022142941</v>
      </c>
      <c r="T317" s="83">
        <f>(G317-P315*H317)/D317</f>
        <v>0.37196008328992097</v>
      </c>
      <c r="U317" s="83">
        <f>(I317-Q315*H317)/D317</f>
        <v>6.2652749401364935E-2</v>
      </c>
      <c r="V317" s="84"/>
      <c r="W317" s="83">
        <f t="shared" si="189"/>
        <v>-1.0504017203706921</v>
      </c>
      <c r="X317" s="83">
        <f t="shared" si="190"/>
        <v>-0.988968733450451</v>
      </c>
      <c r="Y317" s="83">
        <f t="shared" si="191"/>
        <v>-2.7701477135053776</v>
      </c>
      <c r="Z317" s="83">
        <f t="shared" ref="Z317:Z320" si="192">LN(N317)</f>
        <v>-1.4993491575378801</v>
      </c>
      <c r="AA317" s="77"/>
      <c r="AB317" s="20">
        <v>6.4331580358992667E-3</v>
      </c>
      <c r="AC317" s="60">
        <v>9.6485260386254112E-3</v>
      </c>
      <c r="AD317" s="20">
        <v>1.6933748661204576E-2</v>
      </c>
      <c r="AE317" s="60">
        <v>2.5397435284104822E-2</v>
      </c>
      <c r="AF317" s="20">
        <v>1.7831518906959189E-2</v>
      </c>
      <c r="AG317" s="20">
        <v>2.6743921651224772E-2</v>
      </c>
      <c r="AI317" s="27"/>
      <c r="AJ317" s="82"/>
      <c r="AK317" s="82"/>
      <c r="AL317" s="82"/>
      <c r="AM317" s="82"/>
      <c r="AN317" s="82"/>
      <c r="BB317" s="76"/>
      <c r="BC317" s="76"/>
      <c r="BE317" s="76"/>
      <c r="BF317" s="76"/>
      <c r="BH317" s="76"/>
      <c r="BI317" s="76"/>
      <c r="BK317" s="76"/>
      <c r="BL317" s="76"/>
      <c r="BN317" s="76"/>
      <c r="BO317" s="76"/>
      <c r="BQ317" s="76"/>
      <c r="BR317" s="76"/>
      <c r="BW317" s="85"/>
      <c r="BX317" s="85"/>
      <c r="BY317" s="83"/>
      <c r="BZ317" s="83"/>
      <c r="CA317" s="83"/>
      <c r="CB317" s="83"/>
      <c r="CC317" s="83"/>
    </row>
    <row r="318" spans="1:100">
      <c r="A318" s="7">
        <v>39</v>
      </c>
      <c r="B318" s="7"/>
      <c r="C318" s="7" t="s">
        <v>3</v>
      </c>
      <c r="D318" s="32">
        <v>27.367491999999999</v>
      </c>
      <c r="E318" s="32">
        <v>6.1081871999999997</v>
      </c>
      <c r="F318" s="32">
        <v>9.5658673000000007</v>
      </c>
      <c r="G318" s="32">
        <v>10.164173</v>
      </c>
      <c r="H318" s="93">
        <v>1.3677555E-4</v>
      </c>
      <c r="I318" s="32">
        <v>1.7108983</v>
      </c>
      <c r="J318" s="32"/>
      <c r="K318" s="66">
        <v>0.34953242000000001</v>
      </c>
      <c r="L318" s="66">
        <v>0.37139254999999999</v>
      </c>
      <c r="M318" s="66">
        <v>6.2514825999999996E-2</v>
      </c>
      <c r="N318" s="66">
        <v>0.22319082000000001</v>
      </c>
      <c r="O318" s="66"/>
      <c r="P318" s="66"/>
      <c r="Q318" s="66"/>
      <c r="R318" s="76"/>
      <c r="S318" s="83">
        <f>(F318-O315*H318)/D318</f>
        <v>0.34952961778806324</v>
      </c>
      <c r="T318" s="83">
        <f>(G318-P315*H318)/D318</f>
        <v>0.37139301807804365</v>
      </c>
      <c r="U318" s="83">
        <f>(I318-Q315*H318)/D318</f>
        <v>6.2510350084684543E-2</v>
      </c>
      <c r="V318" s="84"/>
      <c r="W318" s="83">
        <f t="shared" si="189"/>
        <v>-1.0511669775852981</v>
      </c>
      <c r="X318" s="83">
        <f t="shared" si="190"/>
        <v>-0.99049442916849528</v>
      </c>
      <c r="Y318" s="83">
        <f t="shared" si="191"/>
        <v>-2.7724231345952193</v>
      </c>
      <c r="Z318" s="83">
        <f t="shared" si="192"/>
        <v>-1.4997281783530609</v>
      </c>
      <c r="AA318" s="28"/>
      <c r="AB318" s="47">
        <f t="shared" ref="AB318:AG318" si="193">ABS(AB317/AB316)</f>
        <v>3.2004231452409408E-3</v>
      </c>
      <c r="AC318" s="47">
        <f t="shared" si="193"/>
        <v>4.9141021080501583E-3</v>
      </c>
      <c r="AD318" s="47">
        <f t="shared" si="193"/>
        <v>4.2038981801612368E-3</v>
      </c>
      <c r="AE318" s="47">
        <f t="shared" si="193"/>
        <v>5.0286146258572756E-3</v>
      </c>
      <c r="AF318" s="47">
        <f t="shared" si="193"/>
        <v>2.9532529576350441E-3</v>
      </c>
      <c r="AG318" s="47">
        <f t="shared" si="193"/>
        <v>4.2566656757995099E-3</v>
      </c>
      <c r="AI318" s="27"/>
      <c r="AJ318" s="82"/>
      <c r="AK318" s="82"/>
      <c r="AL318" s="82"/>
      <c r="AM318" s="82"/>
      <c r="AN318" s="82"/>
      <c r="BB318" s="76"/>
      <c r="BC318" s="76"/>
      <c r="BE318" s="76"/>
      <c r="BF318" s="76"/>
      <c r="BH318" s="76"/>
      <c r="BI318" s="76"/>
      <c r="BK318" s="76"/>
      <c r="BL318" s="76"/>
      <c r="BN318" s="76"/>
      <c r="BO318" s="76"/>
      <c r="BQ318" s="76"/>
      <c r="BR318" s="76"/>
      <c r="BW318" s="85"/>
      <c r="BX318" s="85"/>
      <c r="BY318" s="83"/>
      <c r="BZ318" s="83"/>
      <c r="CA318" s="83"/>
      <c r="CB318" s="83"/>
      <c r="CC318" s="83"/>
      <c r="CD318" s="76"/>
      <c r="CE318" s="76"/>
      <c r="CF318" s="76"/>
      <c r="CG318" s="76"/>
      <c r="CH318" s="76"/>
      <c r="CI318" s="76"/>
      <c r="CJ318" s="76"/>
      <c r="CK318" s="76"/>
      <c r="CL318" s="76"/>
      <c r="CM318" s="76"/>
      <c r="CN318" s="76"/>
      <c r="CO318" s="76"/>
      <c r="CP318" s="76"/>
      <c r="CQ318" s="76"/>
      <c r="CR318" s="76"/>
      <c r="CS318" s="76"/>
      <c r="CT318" s="76"/>
      <c r="CU318" s="76"/>
      <c r="CV318" s="76"/>
    </row>
    <row r="319" spans="1:100">
      <c r="A319" s="7">
        <v>39</v>
      </c>
      <c r="B319" s="7"/>
      <c r="C319" s="7" t="s">
        <v>4</v>
      </c>
      <c r="D319" s="32">
        <v>25.216916000000001</v>
      </c>
      <c r="E319" s="32">
        <v>5.6254495000000002</v>
      </c>
      <c r="F319" s="32">
        <v>8.8055271000000008</v>
      </c>
      <c r="G319" s="32">
        <v>9.3470876000000001</v>
      </c>
      <c r="H319" s="93">
        <v>1.2581651E-4</v>
      </c>
      <c r="I319" s="32">
        <v>1.5718342000000001</v>
      </c>
      <c r="J319" s="32"/>
      <c r="K319" s="66">
        <v>0.34919085999999999</v>
      </c>
      <c r="L319" s="66">
        <v>0.37066643999999999</v>
      </c>
      <c r="M319" s="66">
        <v>6.2332335000000003E-2</v>
      </c>
      <c r="N319" s="66">
        <v>0.22308226</v>
      </c>
      <c r="O319" s="66"/>
      <c r="P319" s="66"/>
      <c r="Q319" s="66"/>
      <c r="R319" s="76"/>
      <c r="S319" s="83">
        <f>(F319-O315*H319)/D319</f>
        <v>0.34918696226729434</v>
      </c>
      <c r="T319" s="83">
        <f>(G319-P315*H319)/D319</f>
        <v>0.37066452791667925</v>
      </c>
      <c r="U319" s="83">
        <f>(I319-Q315*H319)/D319</f>
        <v>6.2327176234871419E-2</v>
      </c>
      <c r="V319" s="84"/>
      <c r="W319" s="83">
        <f t="shared" si="189"/>
        <v>-1.0521477917180075</v>
      </c>
      <c r="X319" s="83">
        <f t="shared" si="190"/>
        <v>-0.99245786286532445</v>
      </c>
      <c r="Y319" s="83">
        <f t="shared" si="191"/>
        <v>-2.7753577326550998</v>
      </c>
      <c r="Z319" s="83">
        <f t="shared" si="192"/>
        <v>-1.5002146966173551</v>
      </c>
      <c r="AA319" s="60"/>
      <c r="AB319" s="88"/>
      <c r="AD319" s="88"/>
      <c r="AF319" s="88"/>
      <c r="AI319" s="27"/>
      <c r="AJ319" s="82"/>
      <c r="AK319" s="82"/>
      <c r="AL319" s="82"/>
      <c r="AM319" s="82"/>
      <c r="AN319" s="82"/>
      <c r="BB319" s="76"/>
      <c r="BC319" s="76"/>
      <c r="BE319" s="76"/>
      <c r="BF319" s="76"/>
      <c r="BH319" s="76"/>
      <c r="BI319" s="76"/>
      <c r="BK319" s="76"/>
      <c r="BL319" s="76"/>
      <c r="BN319" s="76"/>
      <c r="BO319" s="76"/>
      <c r="BQ319" s="76"/>
      <c r="BR319" s="76"/>
      <c r="BW319" s="85"/>
      <c r="BX319" s="85"/>
      <c r="BY319" s="83"/>
      <c r="BZ319" s="83"/>
      <c r="CA319" s="83"/>
      <c r="CB319" s="83"/>
      <c r="CD319" s="76"/>
      <c r="CE319" s="76"/>
      <c r="CF319" s="76"/>
      <c r="CG319" s="76"/>
      <c r="CH319" s="76"/>
      <c r="CI319" s="76"/>
      <c r="CJ319" s="76"/>
      <c r="CK319" s="76"/>
      <c r="CL319" s="76"/>
      <c r="CM319" s="76"/>
      <c r="CN319" s="76"/>
      <c r="CO319" s="76"/>
      <c r="CP319" s="76"/>
      <c r="CQ319" s="76"/>
      <c r="CR319" s="76"/>
      <c r="CS319" s="76"/>
      <c r="CT319" s="76"/>
      <c r="CU319" s="76"/>
      <c r="CV319" s="76"/>
    </row>
    <row r="320" spans="1:100">
      <c r="A320" s="7">
        <v>39</v>
      </c>
      <c r="B320" s="7"/>
      <c r="C320" s="7" t="s">
        <v>5</v>
      </c>
      <c r="D320" s="32">
        <v>22.459344999999999</v>
      </c>
      <c r="E320" s="32">
        <v>5.0077029</v>
      </c>
      <c r="F320" s="32">
        <v>7.8345475999999996</v>
      </c>
      <c r="G320" s="32">
        <v>8.3078304999999997</v>
      </c>
      <c r="H320" s="93">
        <v>1.1220736E-4</v>
      </c>
      <c r="I320" s="32">
        <v>1.3955921</v>
      </c>
      <c r="J320" s="32"/>
      <c r="K320" s="66">
        <v>0.348829</v>
      </c>
      <c r="L320" s="66">
        <v>0.36989775000000003</v>
      </c>
      <c r="M320" s="66">
        <v>6.2136637000000002E-2</v>
      </c>
      <c r="N320" s="66">
        <v>0.22296632</v>
      </c>
      <c r="O320" s="66"/>
      <c r="P320" s="66"/>
      <c r="Q320" s="66"/>
      <c r="R320" s="76"/>
      <c r="S320" s="83">
        <f>(F320-O315*H320)/D320</f>
        <v>0.34882809649062052</v>
      </c>
      <c r="T320" s="83">
        <f>(G320-P315*H320)/D320</f>
        <v>0.36990245622744877</v>
      </c>
      <c r="U320" s="83">
        <f>(I320-Q315*H320)/D320</f>
        <v>6.2133231117399546E-2</v>
      </c>
      <c r="V320" s="84"/>
      <c r="W320" s="83">
        <f t="shared" si="189"/>
        <v>-1.0531760383261286</v>
      </c>
      <c r="X320" s="83">
        <f t="shared" si="190"/>
        <v>-0.99451593991854947</v>
      </c>
      <c r="Y320" s="83">
        <f t="shared" si="191"/>
        <v>-2.7784743105063394</v>
      </c>
      <c r="Z320" s="83">
        <f t="shared" si="192"/>
        <v>-1.5007345503185416</v>
      </c>
      <c r="AB320" s="28"/>
      <c r="AD320" s="28"/>
      <c r="AF320" s="28"/>
      <c r="AJ320" s="82"/>
      <c r="AK320" s="82"/>
      <c r="AL320" s="82"/>
      <c r="AM320" s="82"/>
      <c r="AN320" s="82"/>
      <c r="BB320" s="76"/>
      <c r="BC320" s="76"/>
      <c r="BE320" s="76"/>
      <c r="BF320" s="76"/>
      <c r="BH320" s="76"/>
      <c r="BI320" s="76"/>
      <c r="BK320" s="76"/>
      <c r="BL320" s="76"/>
      <c r="BN320" s="76"/>
      <c r="BO320" s="76"/>
      <c r="BQ320" s="76"/>
      <c r="BR320" s="76"/>
      <c r="BW320" s="85"/>
      <c r="BX320" s="85"/>
      <c r="BY320" s="83"/>
      <c r="BZ320" s="83"/>
      <c r="CA320" s="83"/>
      <c r="CB320" s="83"/>
      <c r="CC320" s="83"/>
    </row>
    <row r="321" spans="1:100">
      <c r="C321" s="7"/>
      <c r="D321" s="89"/>
      <c r="E321" s="89"/>
      <c r="F321" s="33"/>
      <c r="G321" s="33"/>
      <c r="H321" s="99"/>
      <c r="I321" s="33"/>
      <c r="J321" s="5"/>
      <c r="K321" s="84"/>
      <c r="L321" s="84"/>
      <c r="M321" s="84"/>
      <c r="N321" s="84"/>
      <c r="O321" s="83"/>
      <c r="P321" s="83"/>
      <c r="Q321" s="83"/>
      <c r="R321" s="84"/>
      <c r="S321" s="84"/>
      <c r="T321" s="84"/>
      <c r="U321" s="84"/>
      <c r="V321" s="84"/>
      <c r="W321" s="84"/>
      <c r="X321" s="84"/>
      <c r="Y321" s="84"/>
      <c r="Z321" s="90"/>
      <c r="AA321" s="28"/>
      <c r="AB321" s="91"/>
      <c r="AC321" s="91"/>
      <c r="AD321" s="91"/>
      <c r="AE321" s="92"/>
      <c r="AF321" s="92"/>
      <c r="AG321" s="92"/>
      <c r="AJ321" s="76"/>
      <c r="AK321" s="76"/>
      <c r="AL321" s="76"/>
      <c r="AM321" s="76"/>
      <c r="AN321" s="76"/>
      <c r="BB321" s="76"/>
      <c r="BC321" s="76"/>
      <c r="BE321" s="76"/>
      <c r="BF321" s="76"/>
      <c r="BH321" s="76"/>
      <c r="BI321" s="76"/>
      <c r="BK321" s="76"/>
      <c r="BL321" s="76"/>
      <c r="BN321" s="76"/>
      <c r="BO321" s="76"/>
      <c r="BQ321" s="76"/>
      <c r="BR321" s="76"/>
      <c r="BW321" s="85"/>
      <c r="BX321" s="85"/>
      <c r="BY321" s="83"/>
      <c r="BZ321" s="83"/>
      <c r="CA321" s="83"/>
      <c r="CB321" s="83"/>
      <c r="CC321" s="83"/>
      <c r="CD321" s="76"/>
      <c r="CE321" s="76"/>
      <c r="CF321" s="76"/>
      <c r="CG321" s="76"/>
      <c r="CH321" s="76"/>
      <c r="CI321" s="76"/>
      <c r="CJ321" s="76"/>
      <c r="CK321" s="76"/>
      <c r="CL321" s="76"/>
      <c r="CM321" s="76"/>
      <c r="CN321" s="76"/>
      <c r="CO321" s="76"/>
      <c r="CP321" s="76"/>
      <c r="CQ321" s="76"/>
      <c r="CR321" s="76"/>
      <c r="CS321" s="76"/>
      <c r="CT321" s="76"/>
      <c r="CU321" s="76"/>
      <c r="CV321" s="76"/>
    </row>
    <row r="322" spans="1:100">
      <c r="A322" s="7">
        <v>40</v>
      </c>
      <c r="B322" s="31">
        <v>43648</v>
      </c>
      <c r="C322" s="7" t="s">
        <v>0</v>
      </c>
      <c r="D322" s="32">
        <v>1.2850863000000001E-3</v>
      </c>
      <c r="E322" s="32">
        <v>2.7539782000000001E-4</v>
      </c>
      <c r="F322" s="32">
        <v>4.2608155E-4</v>
      </c>
      <c r="G322" s="32">
        <v>4.0445067999999999E-4</v>
      </c>
      <c r="H322" s="93">
        <v>1.3040191E-5</v>
      </c>
      <c r="I322" s="32">
        <v>8.4237124000000006E-5</v>
      </c>
      <c r="J322" s="32"/>
      <c r="K322" s="32"/>
      <c r="L322" s="32"/>
      <c r="M322" s="32"/>
      <c r="N322" s="32"/>
      <c r="O322" s="66"/>
      <c r="P322" s="66"/>
      <c r="Q322" s="66"/>
      <c r="AG322" s="78"/>
      <c r="BZ322" s="80"/>
      <c r="CA322" s="78"/>
      <c r="CB322" s="78"/>
      <c r="CC322" s="78"/>
      <c r="CE322" s="81"/>
      <c r="CF322" s="74"/>
      <c r="CG322" s="74"/>
      <c r="CH322" s="74"/>
      <c r="CI322" s="74"/>
      <c r="CJ322" s="74"/>
      <c r="CK322" s="74"/>
      <c r="CL322" s="74"/>
      <c r="CM322" s="74"/>
      <c r="CN322" s="74"/>
    </row>
    <row r="323" spans="1:100">
      <c r="A323" s="98">
        <v>40</v>
      </c>
      <c r="C323" s="98" t="s">
        <v>6</v>
      </c>
      <c r="D323" s="32"/>
      <c r="E323" s="32"/>
      <c r="F323" s="32"/>
      <c r="G323" s="32"/>
      <c r="H323" s="93">
        <v>2.9862378999999999</v>
      </c>
      <c r="I323" s="32"/>
      <c r="J323" s="32"/>
      <c r="K323" s="32"/>
      <c r="L323" s="32"/>
      <c r="M323" s="32"/>
      <c r="N323" s="57"/>
      <c r="O323" s="83">
        <v>0.86478484</v>
      </c>
      <c r="P323" s="83">
        <v>0.56697920999999996</v>
      </c>
      <c r="Q323" s="83">
        <v>1.0732484</v>
      </c>
      <c r="AB323" s="9"/>
      <c r="AC323" s="9"/>
      <c r="AD323" s="9"/>
      <c r="AE323" s="9"/>
      <c r="AF323" s="9"/>
      <c r="AG323" s="9"/>
      <c r="AI323" s="27"/>
      <c r="AJ323" s="20"/>
      <c r="AK323" s="20"/>
      <c r="AL323" s="20"/>
      <c r="AM323" s="20"/>
      <c r="AN323" s="82"/>
      <c r="BB323" s="78"/>
      <c r="BE323" s="78"/>
      <c r="BH323" s="78"/>
      <c r="BK323" s="78"/>
      <c r="BN323" s="78"/>
      <c r="BQ323" s="78"/>
    </row>
    <row r="324" spans="1:100">
      <c r="A324" s="7">
        <v>40</v>
      </c>
      <c r="B324" s="7"/>
      <c r="C324" s="7" t="s">
        <v>1</v>
      </c>
      <c r="D324" s="32">
        <v>30.547018000000001</v>
      </c>
      <c r="E324" s="32">
        <v>6.8232356000000003</v>
      </c>
      <c r="F324" s="32">
        <v>10.694338</v>
      </c>
      <c r="G324" s="32">
        <v>11.381373</v>
      </c>
      <c r="H324" s="93">
        <v>1.4460244E-4</v>
      </c>
      <c r="I324" s="32">
        <v>1.9187989999999999</v>
      </c>
      <c r="J324" s="32"/>
      <c r="K324" s="66">
        <v>0.35009329</v>
      </c>
      <c r="L324" s="66">
        <v>0.3725832</v>
      </c>
      <c r="M324" s="66">
        <v>6.2814089000000004E-2</v>
      </c>
      <c r="N324" s="66">
        <v>0.22336798999999999</v>
      </c>
      <c r="O324" s="66"/>
      <c r="P324" s="66"/>
      <c r="Q324" s="66"/>
      <c r="R324" s="76"/>
      <c r="S324" s="83">
        <f>(F324-O323*H324)/D324</f>
        <v>0.35009024285126822</v>
      </c>
      <c r="T324" s="83">
        <f>(G324-P323*H324)/D324</f>
        <v>0.37258271866087894</v>
      </c>
      <c r="U324" s="83">
        <f>(I324-Q323*H324)/D324</f>
        <v>6.2809528761944414E-2</v>
      </c>
      <c r="V324" s="84"/>
      <c r="W324" s="83">
        <f t="shared" ref="W324:W328" si="194">LN(S324)</f>
        <v>-1.0495643210149426</v>
      </c>
      <c r="X324" s="83">
        <f t="shared" ref="X324:X328" si="195">LN(T324)</f>
        <v>-0.98729620229583848</v>
      </c>
      <c r="Y324" s="83">
        <f t="shared" ref="Y324:Y328" si="196">LN(U324)</f>
        <v>-2.7676484851400054</v>
      </c>
      <c r="Z324" s="83">
        <f>LN(N324)</f>
        <v>-1.4989346881997891</v>
      </c>
      <c r="AA324" s="77"/>
      <c r="AB324" s="20">
        <f t="array" ref="AB324:AC325">LINEST(W324:W328,Z324:Z328,TRUE,TRUE)</f>
        <v>2.0038537482537135</v>
      </c>
      <c r="AC324" s="60">
        <v>1.9540765069249937</v>
      </c>
      <c r="AD324" s="20">
        <f t="array" ref="AD324:AE325">LINEST(X324:X328,Z324:Z328,TRUE,TRUE)</f>
        <v>4.0172003526638278</v>
      </c>
      <c r="AE324" s="60">
        <v>5.0342242536792581</v>
      </c>
      <c r="AF324" s="20">
        <f t="array" ref="AF324:AG325">LINEST(Y324:Y328,Z324:Z328,TRUE,TRUE)</f>
        <v>6.0153816590212816</v>
      </c>
      <c r="AG324" s="20">
        <v>6.2490184750244966</v>
      </c>
      <c r="AI324" s="41">
        <f>EXP(AC324)*$AI$4^AB324</f>
        <v>0.3330037663157937</v>
      </c>
      <c r="AJ324" s="41">
        <f>AI324*SQRT(AC325^2+(LN($AI$4))^2*AB325^2+(AB324/$AI$4)^2*$AJ$4^2-2*LN($AI$4)*AVERAGE(Z324:Z328)*AB325^2)</f>
        <v>5.2661211573378354E-4</v>
      </c>
      <c r="AK324" s="59"/>
      <c r="AL324" s="41">
        <f>EXP(AE324)*$AI$4^AD324</f>
        <v>0.33702508803402337</v>
      </c>
      <c r="AM324" s="41">
        <f>AL324*SQRT(AE325^2+(LN($AI$4))^2*AD325^2+(AD324/$AI$4)^2*$AJ$4^2-2*LN($AI$4)*AVERAGE(Z324:Z328)*AD325^2)</f>
        <v>1.0682274076951421E-3</v>
      </c>
      <c r="AN324" s="83"/>
      <c r="AO324" s="41">
        <f>EXP(AG324)*$AI$4^AF324</f>
        <v>5.405044934142654E-2</v>
      </c>
      <c r="AP324" s="41">
        <f>AO324*SQRT(AG325^2+(LN($AI$4))^2*AF325^2+(AF324/$AI$4)^2*$AJ$4^2-2*LN($AI$4)*AVERAGE(Z324:Z328)*AF325^2)</f>
        <v>2.5775604600392706E-4</v>
      </c>
      <c r="BB324" s="69"/>
      <c r="BC324" s="69"/>
      <c r="BE324" s="69"/>
      <c r="BF324" s="69"/>
      <c r="BH324" s="69"/>
      <c r="BI324" s="69"/>
      <c r="BK324" s="69"/>
      <c r="BL324" s="69"/>
      <c r="BN324" s="69"/>
      <c r="BO324" s="69"/>
      <c r="BQ324" s="69"/>
      <c r="BR324" s="69"/>
      <c r="BY324" s="69"/>
      <c r="BZ324" s="69"/>
      <c r="CD324" s="86"/>
      <c r="CM324" s="78"/>
      <c r="CN324" s="78"/>
    </row>
    <row r="325" spans="1:100">
      <c r="A325" s="7">
        <v>40</v>
      </c>
      <c r="B325" s="7"/>
      <c r="C325" s="7" t="s">
        <v>2</v>
      </c>
      <c r="D325" s="32">
        <v>29.982254999999999</v>
      </c>
      <c r="E325" s="32">
        <v>6.6950174000000002</v>
      </c>
      <c r="F325" s="32">
        <v>10.489922999999999</v>
      </c>
      <c r="G325" s="32">
        <v>11.156848999999999</v>
      </c>
      <c r="H325" s="93">
        <v>1.5365687999999999E-4</v>
      </c>
      <c r="I325" s="32">
        <v>1.8797701</v>
      </c>
      <c r="J325" s="32"/>
      <c r="K325" s="66">
        <v>0.34987040000000003</v>
      </c>
      <c r="L325" s="66">
        <v>0.37211369999999999</v>
      </c>
      <c r="M325" s="66">
        <v>6.2695739E-2</v>
      </c>
      <c r="N325" s="66">
        <v>0.22329911</v>
      </c>
      <c r="O325" s="66"/>
      <c r="P325" s="66"/>
      <c r="Q325" s="66"/>
      <c r="R325" s="76"/>
      <c r="S325" s="83">
        <f>(F325-O323*H325)/D325</f>
        <v>0.34986661676580411</v>
      </c>
      <c r="T325" s="83">
        <f>(G325-P323*H325)/D325</f>
        <v>0.37211216700490229</v>
      </c>
      <c r="U325" s="83">
        <f>(I325-Q323*H325)/D325</f>
        <v>6.2690587749300072E-2</v>
      </c>
      <c r="V325" s="84"/>
      <c r="W325" s="83">
        <f t="shared" si="194"/>
        <v>-1.0502032920886599</v>
      </c>
      <c r="X325" s="83">
        <f t="shared" si="195"/>
        <v>-0.98855994595155172</v>
      </c>
      <c r="Y325" s="83">
        <f t="shared" si="196"/>
        <v>-2.76954395825289</v>
      </c>
      <c r="Z325" s="83">
        <f t="shared" ref="Z325:Z328" si="197">LN(N325)</f>
        <v>-1.4992431058134705</v>
      </c>
      <c r="AA325" s="77"/>
      <c r="AB325" s="20">
        <v>9.7523623193750825E-3</v>
      </c>
      <c r="AC325" s="60">
        <v>1.462539854656157E-2</v>
      </c>
      <c r="AD325" s="20">
        <v>1.9353045991694292E-2</v>
      </c>
      <c r="AE325" s="60">
        <v>2.9023328035724792E-2</v>
      </c>
      <c r="AF325" s="20">
        <v>3.4741189860398779E-2</v>
      </c>
      <c r="AG325" s="20">
        <v>5.2100581484820628E-2</v>
      </c>
      <c r="AI325" s="62"/>
      <c r="AJ325" s="82"/>
      <c r="AK325" s="82"/>
      <c r="AL325" s="82"/>
      <c r="AM325" s="82"/>
      <c r="AN325" s="82"/>
      <c r="BB325" s="76"/>
      <c r="BC325" s="76"/>
      <c r="BE325" s="76"/>
      <c r="BF325" s="76"/>
      <c r="BH325" s="76"/>
      <c r="BI325" s="76"/>
      <c r="BK325" s="76"/>
      <c r="BL325" s="76"/>
      <c r="BN325" s="76"/>
      <c r="BO325" s="76"/>
      <c r="BQ325" s="76"/>
      <c r="BR325" s="76"/>
      <c r="BW325" s="85"/>
      <c r="BX325" s="85"/>
      <c r="BY325" s="83"/>
      <c r="BZ325" s="83"/>
      <c r="CA325" s="83"/>
      <c r="CB325" s="83"/>
      <c r="CC325" s="83"/>
    </row>
    <row r="326" spans="1:100">
      <c r="A326" s="7">
        <v>40</v>
      </c>
      <c r="B326" s="7"/>
      <c r="C326" s="7" t="s">
        <v>3</v>
      </c>
      <c r="D326" s="32">
        <v>28.146391999999999</v>
      </c>
      <c r="E326" s="32">
        <v>6.2829587</v>
      </c>
      <c r="F326" s="32">
        <v>9.8412781000000003</v>
      </c>
      <c r="G326" s="32">
        <v>10.460205</v>
      </c>
      <c r="H326" s="93">
        <v>1.392474E-4</v>
      </c>
      <c r="I326" s="32">
        <v>1.7612926</v>
      </c>
      <c r="J326" s="32"/>
      <c r="K326" s="66">
        <v>0.34964582999999999</v>
      </c>
      <c r="L326" s="66">
        <v>0.37163494000000002</v>
      </c>
      <c r="M326" s="66">
        <v>6.2575919999999993E-2</v>
      </c>
      <c r="N326" s="66">
        <v>0.22322417</v>
      </c>
      <c r="O326" s="66"/>
      <c r="P326" s="66"/>
      <c r="Q326" s="66"/>
      <c r="R326" s="76"/>
      <c r="S326" s="83">
        <f>(F326-O323*H326)/D326</f>
        <v>0.34964188948123337</v>
      </c>
      <c r="T326" s="83">
        <f>(G326-P323*H326)/D326</f>
        <v>0.37163292721920288</v>
      </c>
      <c r="U326" s="83">
        <f>(I326-Q323*H326)/D326</f>
        <v>6.2570831563446783E-2</v>
      </c>
      <c r="V326" s="84"/>
      <c r="W326" s="83">
        <f t="shared" si="194"/>
        <v>-1.0508458212081637</v>
      </c>
      <c r="X326" s="83">
        <f t="shared" si="195"/>
        <v>-0.98984866665908444</v>
      </c>
      <c r="Y326" s="83">
        <f t="shared" si="196"/>
        <v>-2.7714560589299753</v>
      </c>
      <c r="Z326" s="83">
        <f t="shared" si="197"/>
        <v>-1.499578765807295</v>
      </c>
      <c r="AA326" s="28"/>
      <c r="AB326" s="47">
        <f t="shared" ref="AB326:AG326" si="198">ABS(AB325/AB324)</f>
        <v>4.8668034420545486E-3</v>
      </c>
      <c r="AC326" s="47">
        <f t="shared" si="198"/>
        <v>7.4845577922517644E-3</v>
      </c>
      <c r="AD326" s="47">
        <f t="shared" si="198"/>
        <v>4.8175456269840215E-3</v>
      </c>
      <c r="AE326" s="47">
        <f t="shared" si="198"/>
        <v>5.7652036487077663E-3</v>
      </c>
      <c r="AF326" s="47">
        <f t="shared" si="198"/>
        <v>5.7753924571514658E-3</v>
      </c>
      <c r="AG326" s="47">
        <f t="shared" si="198"/>
        <v>8.3374023765574456E-3</v>
      </c>
      <c r="AI326" s="27"/>
      <c r="AJ326" s="82"/>
      <c r="AK326" s="82"/>
      <c r="AL326" s="82"/>
      <c r="AM326" s="82"/>
      <c r="AN326" s="82"/>
      <c r="BB326" s="76"/>
      <c r="BC326" s="76"/>
      <c r="BE326" s="76"/>
      <c r="BF326" s="76"/>
      <c r="BH326" s="76"/>
      <c r="BI326" s="76"/>
      <c r="BK326" s="76"/>
      <c r="BL326" s="76"/>
      <c r="BN326" s="76"/>
      <c r="BO326" s="76"/>
      <c r="BQ326" s="76"/>
      <c r="BR326" s="76"/>
      <c r="BW326" s="85"/>
      <c r="BX326" s="85"/>
      <c r="BY326" s="83"/>
      <c r="BZ326" s="83"/>
      <c r="CA326" s="83"/>
      <c r="CB326" s="83"/>
      <c r="CC326" s="83"/>
      <c r="CD326" s="76"/>
      <c r="CE326" s="76"/>
      <c r="CF326" s="76"/>
      <c r="CG326" s="76"/>
      <c r="CH326" s="76"/>
      <c r="CI326" s="76"/>
      <c r="CJ326" s="76"/>
      <c r="CK326" s="76"/>
      <c r="CL326" s="76"/>
      <c r="CM326" s="76"/>
      <c r="CN326" s="76"/>
      <c r="CO326" s="76"/>
      <c r="CP326" s="76"/>
      <c r="CQ326" s="76"/>
      <c r="CR326" s="76"/>
      <c r="CS326" s="76"/>
      <c r="CT326" s="76"/>
      <c r="CU326" s="76"/>
      <c r="CV326" s="76"/>
    </row>
    <row r="327" spans="1:100">
      <c r="A327" s="7">
        <v>40</v>
      </c>
      <c r="B327" s="7"/>
      <c r="C327" s="7" t="s">
        <v>4</v>
      </c>
      <c r="D327" s="32">
        <v>25.962651000000001</v>
      </c>
      <c r="E327" s="32">
        <v>5.7927688000000002</v>
      </c>
      <c r="F327" s="32">
        <v>9.0690459000000008</v>
      </c>
      <c r="G327" s="32">
        <v>9.6300336000000009</v>
      </c>
      <c r="H327" s="93">
        <v>1.3360288999999999E-4</v>
      </c>
      <c r="I327" s="32">
        <v>1.6199493</v>
      </c>
      <c r="J327" s="32"/>
      <c r="K327" s="66">
        <v>0.34931097999999999</v>
      </c>
      <c r="L327" s="66">
        <v>0.37091801000000002</v>
      </c>
      <c r="M327" s="66">
        <v>6.2395199999999998E-2</v>
      </c>
      <c r="N327" s="66">
        <v>0.22311924</v>
      </c>
      <c r="O327" s="66"/>
      <c r="P327" s="66"/>
      <c r="Q327" s="66"/>
      <c r="R327" s="76"/>
      <c r="S327" s="83">
        <f>(F327-O323*H327)/D327</f>
        <v>0.34930679314089108</v>
      </c>
      <c r="T327" s="83">
        <f>(G327-P323*H327)/D327</f>
        <v>0.37091581479637709</v>
      </c>
      <c r="U327" s="83">
        <f>(I327-Q323*H327)/D327</f>
        <v>6.2389850362818189E-2</v>
      </c>
      <c r="V327" s="84"/>
      <c r="W327" s="83">
        <f t="shared" si="194"/>
        <v>-1.0518046794887441</v>
      </c>
      <c r="X327" s="83">
        <f t="shared" si="195"/>
        <v>-0.99178015641912554</v>
      </c>
      <c r="Y327" s="83">
        <f t="shared" si="196"/>
        <v>-2.7743526712784394</v>
      </c>
      <c r="Z327" s="83">
        <f t="shared" si="197"/>
        <v>-1.5000489419075</v>
      </c>
      <c r="AA327" s="60"/>
      <c r="AB327" s="88"/>
      <c r="AD327" s="88"/>
      <c r="AF327" s="88"/>
      <c r="AI327" s="27"/>
      <c r="AJ327" s="82"/>
      <c r="AK327" s="82"/>
      <c r="AL327" s="82"/>
      <c r="AM327" s="82"/>
      <c r="AN327" s="82"/>
      <c r="BB327" s="76"/>
      <c r="BC327" s="76"/>
      <c r="BE327" s="76"/>
      <c r="BF327" s="76"/>
      <c r="BH327" s="76"/>
      <c r="BI327" s="76"/>
      <c r="BK327" s="76"/>
      <c r="BL327" s="76"/>
      <c r="BN327" s="76"/>
      <c r="BO327" s="76"/>
      <c r="BQ327" s="76"/>
      <c r="BR327" s="76"/>
      <c r="BW327" s="85"/>
      <c r="BX327" s="85"/>
      <c r="BY327" s="83"/>
      <c r="BZ327" s="83"/>
      <c r="CA327" s="83"/>
      <c r="CB327" s="83"/>
      <c r="CD327" s="76"/>
      <c r="CE327" s="76"/>
      <c r="CF327" s="76"/>
      <c r="CG327" s="76"/>
      <c r="CH327" s="76"/>
      <c r="CI327" s="76"/>
      <c r="CJ327" s="76"/>
      <c r="CK327" s="76"/>
      <c r="CL327" s="76"/>
      <c r="CM327" s="76"/>
      <c r="CN327" s="76"/>
      <c r="CO327" s="76"/>
      <c r="CP327" s="76"/>
      <c r="CQ327" s="76"/>
      <c r="CR327" s="76"/>
      <c r="CS327" s="76"/>
      <c r="CT327" s="76"/>
      <c r="CU327" s="76"/>
      <c r="CV327" s="76"/>
    </row>
    <row r="328" spans="1:100">
      <c r="A328" s="7">
        <v>40</v>
      </c>
      <c r="B328" s="7"/>
      <c r="C328" s="7" t="s">
        <v>5</v>
      </c>
      <c r="D328" s="32">
        <v>23.035295000000001</v>
      </c>
      <c r="E328" s="32">
        <v>5.1368901999999999</v>
      </c>
      <c r="F328" s="32">
        <v>8.0379094000000002</v>
      </c>
      <c r="G328" s="32">
        <v>8.5259806999999999</v>
      </c>
      <c r="H328" s="93">
        <v>1.091138E-4</v>
      </c>
      <c r="I328" s="32">
        <v>1.4326745999999999</v>
      </c>
      <c r="J328" s="32"/>
      <c r="K328" s="66">
        <v>0.34893756999999997</v>
      </c>
      <c r="L328" s="66">
        <v>0.37012416999999997</v>
      </c>
      <c r="M328" s="66">
        <v>6.2194008000000002E-2</v>
      </c>
      <c r="N328" s="66">
        <v>0.22300043999999999</v>
      </c>
      <c r="O328" s="66"/>
      <c r="P328" s="66"/>
      <c r="Q328" s="66"/>
      <c r="R328" s="76"/>
      <c r="S328" s="83">
        <f>(F328-O323*H328)/D328</f>
        <v>0.34893475599248563</v>
      </c>
      <c r="T328" s="83">
        <f>(G328-P323*H328)/D328</f>
        <v>0.37012414361282875</v>
      </c>
      <c r="U328" s="83">
        <f>(I328-Q323*H328)/D328</f>
        <v>6.2189674314513096E-2</v>
      </c>
      <c r="V328" s="84"/>
      <c r="W328" s="83">
        <f t="shared" si="194"/>
        <v>-1.0528703198364835</v>
      </c>
      <c r="X328" s="83">
        <f t="shared" si="195"/>
        <v>-0.99391680634129898</v>
      </c>
      <c r="Y328" s="83">
        <f t="shared" si="196"/>
        <v>-2.77756630082308</v>
      </c>
      <c r="Z328" s="83">
        <f t="shared" si="197"/>
        <v>-1.5005815344297944</v>
      </c>
      <c r="AB328" s="28"/>
      <c r="AD328" s="28"/>
      <c r="AF328" s="28"/>
      <c r="AJ328" s="82"/>
      <c r="AK328" s="82"/>
      <c r="AL328" s="82"/>
      <c r="AM328" s="82"/>
      <c r="AN328" s="82"/>
      <c r="BB328" s="76"/>
      <c r="BC328" s="76"/>
      <c r="BE328" s="76"/>
      <c r="BF328" s="76"/>
      <c r="BH328" s="76"/>
      <c r="BI328" s="76"/>
      <c r="BK328" s="76"/>
      <c r="BL328" s="76"/>
      <c r="BN328" s="76"/>
      <c r="BO328" s="76"/>
      <c r="BQ328" s="76"/>
      <c r="BR328" s="76"/>
      <c r="BW328" s="85"/>
      <c r="BX328" s="85"/>
      <c r="BY328" s="83"/>
      <c r="BZ328" s="83"/>
      <c r="CA328" s="83"/>
      <c r="CB328" s="83"/>
      <c r="CC328" s="83"/>
    </row>
    <row r="329" spans="1:100">
      <c r="C329" s="7"/>
      <c r="D329" s="89"/>
      <c r="E329" s="89"/>
      <c r="F329" s="33"/>
      <c r="G329" s="33"/>
      <c r="H329" s="99"/>
      <c r="I329" s="33"/>
      <c r="J329" s="5"/>
      <c r="K329" s="84"/>
      <c r="L329" s="84"/>
      <c r="M329" s="84"/>
      <c r="N329" s="84"/>
      <c r="O329" s="83"/>
      <c r="P329" s="83"/>
      <c r="Q329" s="83"/>
      <c r="R329" s="84"/>
      <c r="S329" s="84"/>
      <c r="T329" s="84"/>
      <c r="U329" s="84"/>
      <c r="V329" s="84"/>
      <c r="W329" s="84"/>
      <c r="X329" s="84"/>
      <c r="Y329" s="84"/>
      <c r="Z329" s="90"/>
      <c r="AA329" s="28"/>
      <c r="AB329" s="91"/>
      <c r="AC329" s="91"/>
      <c r="AD329" s="91"/>
      <c r="AE329" s="92"/>
      <c r="AF329" s="92"/>
      <c r="AG329" s="92"/>
      <c r="AJ329" s="76"/>
      <c r="AK329" s="76"/>
      <c r="AL329" s="76"/>
      <c r="AM329" s="76"/>
      <c r="AN329" s="76"/>
      <c r="BB329" s="76"/>
      <c r="BC329" s="76"/>
      <c r="BE329" s="76"/>
      <c r="BF329" s="76"/>
      <c r="BH329" s="76"/>
      <c r="BI329" s="76"/>
      <c r="BK329" s="76"/>
      <c r="BL329" s="76"/>
      <c r="BN329" s="76"/>
      <c r="BO329" s="76"/>
      <c r="BQ329" s="76"/>
      <c r="BR329" s="76"/>
      <c r="BW329" s="85"/>
      <c r="BX329" s="85"/>
      <c r="BY329" s="83"/>
      <c r="BZ329" s="83"/>
      <c r="CA329" s="83"/>
      <c r="CB329" s="83"/>
      <c r="CC329" s="83"/>
      <c r="CD329" s="76"/>
      <c r="CE329" s="76"/>
      <c r="CF329" s="76"/>
      <c r="CG329" s="76"/>
      <c r="CH329" s="76"/>
      <c r="CI329" s="76"/>
      <c r="CJ329" s="76"/>
      <c r="CK329" s="76"/>
      <c r="CL329" s="76"/>
      <c r="CM329" s="76"/>
      <c r="CN329" s="76"/>
      <c r="CO329" s="76"/>
      <c r="CP329" s="76"/>
      <c r="CQ329" s="76"/>
      <c r="CR329" s="76"/>
      <c r="CS329" s="76"/>
      <c r="CT329" s="76"/>
      <c r="CU329" s="76"/>
      <c r="CV329" s="76"/>
    </row>
    <row r="330" spans="1:100">
      <c r="A330" s="7">
        <v>41</v>
      </c>
      <c r="B330" s="31">
        <v>43648</v>
      </c>
      <c r="C330" s="7" t="s">
        <v>0</v>
      </c>
      <c r="D330" s="32">
        <v>1.2850863000000001E-3</v>
      </c>
      <c r="E330" s="32">
        <v>2.7539782000000001E-4</v>
      </c>
      <c r="F330" s="32">
        <v>4.2608155E-4</v>
      </c>
      <c r="G330" s="32">
        <v>4.0445067999999999E-4</v>
      </c>
      <c r="H330" s="93">
        <v>1.3040191E-5</v>
      </c>
      <c r="I330" s="32">
        <v>8.4237124000000006E-5</v>
      </c>
      <c r="J330" s="32"/>
      <c r="K330" s="32"/>
      <c r="L330" s="32"/>
      <c r="M330" s="32"/>
      <c r="N330" s="32"/>
      <c r="O330" s="66"/>
      <c r="P330" s="66"/>
      <c r="Q330" s="66"/>
      <c r="AG330" s="78"/>
      <c r="BZ330" s="80"/>
      <c r="CA330" s="78"/>
      <c r="CB330" s="78"/>
      <c r="CC330" s="78"/>
      <c r="CE330" s="81"/>
      <c r="CF330" s="74"/>
      <c r="CG330" s="74"/>
      <c r="CH330" s="74"/>
      <c r="CI330" s="74"/>
      <c r="CJ330" s="74"/>
      <c r="CK330" s="74"/>
      <c r="CL330" s="74"/>
      <c r="CM330" s="74"/>
      <c r="CN330" s="74"/>
    </row>
    <row r="331" spans="1:100">
      <c r="A331" s="7">
        <v>41</v>
      </c>
      <c r="B331" s="7"/>
      <c r="C331" s="98" t="s">
        <v>6</v>
      </c>
      <c r="D331" s="32"/>
      <c r="E331" s="32"/>
      <c r="F331" s="32"/>
      <c r="G331" s="32"/>
      <c r="H331" s="93">
        <v>2.9862378999999999</v>
      </c>
      <c r="I331" s="32"/>
      <c r="J331" s="32"/>
      <c r="K331" s="32"/>
      <c r="L331" s="32"/>
      <c r="M331" s="32"/>
      <c r="N331" s="57"/>
      <c r="O331" s="83">
        <v>0.86478484</v>
      </c>
      <c r="P331" s="83">
        <v>0.56697920999999996</v>
      </c>
      <c r="Q331" s="83">
        <v>1.0732484</v>
      </c>
      <c r="AB331" s="9"/>
      <c r="AC331" s="9"/>
      <c r="AD331" s="9"/>
      <c r="AE331" s="9"/>
      <c r="AF331" s="9"/>
      <c r="AG331" s="9"/>
      <c r="AI331" s="27"/>
      <c r="AJ331" s="20"/>
      <c r="AK331" s="20"/>
      <c r="AL331" s="20"/>
      <c r="AM331" s="20"/>
      <c r="AN331" s="82"/>
      <c r="BB331" s="78"/>
      <c r="BE331" s="78"/>
      <c r="BH331" s="78"/>
      <c r="BK331" s="78"/>
      <c r="BN331" s="78"/>
      <c r="BQ331" s="78"/>
    </row>
    <row r="332" spans="1:100">
      <c r="A332" s="7">
        <v>41</v>
      </c>
      <c r="B332" s="7"/>
      <c r="C332" s="7" t="s">
        <v>1</v>
      </c>
      <c r="D332" s="32">
        <v>31.542095</v>
      </c>
      <c r="E332" s="32">
        <v>7.0461843999999996</v>
      </c>
      <c r="F332" s="32">
        <v>11.044741999999999</v>
      </c>
      <c r="G332" s="32">
        <v>11.756575</v>
      </c>
      <c r="H332" s="93">
        <v>1.5436198000000001E-4</v>
      </c>
      <c r="I332" s="32">
        <v>1.9824360999999999</v>
      </c>
      <c r="J332" s="32"/>
      <c r="K332" s="66">
        <v>0.35015859999999999</v>
      </c>
      <c r="L332" s="66">
        <v>0.37272606000000003</v>
      </c>
      <c r="M332" s="66">
        <v>6.2850375E-2</v>
      </c>
      <c r="N332" s="66">
        <v>0.22338978000000001</v>
      </c>
      <c r="O332" s="66"/>
      <c r="P332" s="66"/>
      <c r="Q332" s="66"/>
      <c r="R332" s="76"/>
      <c r="S332" s="83">
        <f>(F332-O331*H332)/D332</f>
        <v>0.35015456361094033</v>
      </c>
      <c r="T332" s="83">
        <f>(G332-P331*H332)/D332</f>
        <v>0.37272373569246192</v>
      </c>
      <c r="U332" s="83">
        <f>(I332-Q331*H332)/D332</f>
        <v>6.2845236857347109E-2</v>
      </c>
      <c r="V332" s="84"/>
      <c r="W332" s="83">
        <f t="shared" ref="W332:W336" si="199">LN(S332)</f>
        <v>-1.0493806116628432</v>
      </c>
      <c r="X332" s="83">
        <f t="shared" ref="X332:X336" si="200">LN(T332)</f>
        <v>-0.98691778873872493</v>
      </c>
      <c r="Y332" s="83">
        <f t="shared" ref="Y332:Y336" si="201">LN(U332)</f>
        <v>-2.7670801326992853</v>
      </c>
      <c r="Z332" s="83">
        <f>LN(N332)</f>
        <v>-1.4988371409315355</v>
      </c>
      <c r="AA332" s="77"/>
      <c r="AB332" s="20">
        <f t="array" ref="AB332:AC333">LINEST(W332:W336,Z332:Z336,TRUE,TRUE)</f>
        <v>1.9942576842379092</v>
      </c>
      <c r="AC332" s="60">
        <v>1.9396823251852602</v>
      </c>
      <c r="AD332" s="20">
        <f t="array" ref="AD332:AE333">LINEST(X332:X336,Z332:Z336,TRUE,TRUE)</f>
        <v>4.0062743199826993</v>
      </c>
      <c r="AE332" s="60">
        <v>5.0178271554280336</v>
      </c>
      <c r="AF332" s="20">
        <f t="array" ref="AF332:AG333">LINEST(Y332:Y336,Z332:Z336,TRUE,TRUE)</f>
        <v>6.0141617705973847</v>
      </c>
      <c r="AG332" s="20">
        <v>6.2471641221615126</v>
      </c>
      <c r="AI332" s="41">
        <f>EXP(AC332)*$AI$4^AB332</f>
        <v>0.33308012797058378</v>
      </c>
      <c r="AJ332" s="41">
        <f>AI332*SQRT(AC333^2+(LN($AI$4))^2*AB333^2+(AB332/$AI$4)^2*$AJ$4^2-2*LN($AI$4)*AVERAGE(Z332:Z336)*AB333^2)</f>
        <v>5.2577382340265736E-4</v>
      </c>
      <c r="AK332" s="59"/>
      <c r="AL332" s="41">
        <f>EXP(AE332)*$AI$4^AD332</f>
        <v>0.33711040379848495</v>
      </c>
      <c r="AM332" s="41">
        <f>AL332*SQRT(AE333^2+(LN($AI$4))^2*AD333^2+(AD332/$AI$4)^2*$AJ$4^2-2*LN($AI$4)*AVERAGE(Z332:Z336)*AD333^2)</f>
        <v>1.0665150349822292E-3</v>
      </c>
      <c r="AN332" s="83"/>
      <c r="AO332" s="41">
        <f>EXP(AG332)*$AI$4^AF332</f>
        <v>5.405070004461688E-2</v>
      </c>
      <c r="AP332" s="41">
        <f>AO332*SQRT(AG333^2+(LN($AI$4))^2*AF333^2+(AF332/$AI$4)^2*$AJ$4^2-2*LN($AI$4)*AVERAGE(Z332:Z336)*AF333^2)</f>
        <v>2.5655815193288976E-4</v>
      </c>
      <c r="BB332" s="69"/>
      <c r="BC332" s="69"/>
      <c r="BE332" s="69"/>
      <c r="BF332" s="69"/>
      <c r="BH332" s="69"/>
      <c r="BI332" s="69"/>
      <c r="BK332" s="69"/>
      <c r="BL332" s="69"/>
      <c r="BN332" s="69"/>
      <c r="BO332" s="69"/>
      <c r="BQ332" s="69"/>
      <c r="BR332" s="69"/>
      <c r="BY332" s="69"/>
      <c r="BZ332" s="69"/>
      <c r="CD332" s="86"/>
      <c r="CM332" s="78"/>
      <c r="CN332" s="78"/>
    </row>
    <row r="333" spans="1:100">
      <c r="A333" s="7">
        <v>41</v>
      </c>
      <c r="B333" s="7"/>
      <c r="C333" s="7" t="s">
        <v>2</v>
      </c>
      <c r="D333" s="32">
        <v>30.044900999999999</v>
      </c>
      <c r="E333" s="32">
        <v>6.7096663000000003</v>
      </c>
      <c r="F333" s="32">
        <v>10.513832000000001</v>
      </c>
      <c r="G333" s="32">
        <v>11.184307</v>
      </c>
      <c r="H333" s="93">
        <v>1.4930853000000001E-4</v>
      </c>
      <c r="I333" s="32">
        <v>1.8847697000000001</v>
      </c>
      <c r="J333" s="32"/>
      <c r="K333" s="66">
        <v>0.34993679</v>
      </c>
      <c r="L333" s="66">
        <v>0.37225201000000002</v>
      </c>
      <c r="M333" s="66">
        <v>6.2731515000000002E-2</v>
      </c>
      <c r="N333" s="66">
        <v>0.22332108000000001</v>
      </c>
      <c r="O333" s="66"/>
      <c r="P333" s="66"/>
      <c r="Q333" s="66"/>
      <c r="R333" s="76"/>
      <c r="S333" s="83">
        <f>(F333-O331*H333)/D333</f>
        <v>0.34993301792696119</v>
      </c>
      <c r="T333" s="83">
        <f>(G333-P331*H333)/D333</f>
        <v>0.37225026453465815</v>
      </c>
      <c r="U333" s="83">
        <f>(I333-Q331*H333)/D333</f>
        <v>6.2726432510430682E-2</v>
      </c>
      <c r="V333" s="84"/>
      <c r="W333" s="83">
        <f t="shared" si="199"/>
        <v>-1.0500135201651992</v>
      </c>
      <c r="X333" s="83">
        <f t="shared" si="200"/>
        <v>-0.98818889678117738</v>
      </c>
      <c r="Y333" s="83">
        <f t="shared" si="201"/>
        <v>-2.7689723490401632</v>
      </c>
      <c r="Z333" s="83">
        <f t="shared" ref="Z333:Z336" si="202">LN(N333)</f>
        <v>-1.4991447224420529</v>
      </c>
      <c r="AA333" s="77"/>
      <c r="AB333" s="20">
        <v>1.0902548108859524E-2</v>
      </c>
      <c r="AC333" s="60">
        <v>1.6349720368966265E-2</v>
      </c>
      <c r="AD333" s="20">
        <v>2.0005389236796945E-2</v>
      </c>
      <c r="AE333" s="60">
        <v>3.0000557358528586E-2</v>
      </c>
      <c r="AF333" s="20">
        <v>2.9305813231176092E-2</v>
      </c>
      <c r="AG333" s="20">
        <v>4.3947694312444739E-2</v>
      </c>
      <c r="AI333" s="27"/>
      <c r="AJ333" s="82"/>
      <c r="AK333" s="82"/>
      <c r="AL333" s="82"/>
      <c r="AM333" s="82"/>
      <c r="AN333" s="82"/>
      <c r="BB333" s="76"/>
      <c r="BC333" s="76"/>
      <c r="BE333" s="76"/>
      <c r="BF333" s="76"/>
      <c r="BH333" s="76"/>
      <c r="BI333" s="76"/>
      <c r="BK333" s="76"/>
      <c r="BL333" s="76"/>
      <c r="BN333" s="76"/>
      <c r="BO333" s="76"/>
      <c r="BQ333" s="76"/>
      <c r="BR333" s="76"/>
      <c r="BW333" s="85"/>
      <c r="BX333" s="85"/>
      <c r="BY333" s="83"/>
      <c r="BZ333" s="83"/>
      <c r="CA333" s="83"/>
      <c r="CB333" s="83"/>
      <c r="CC333" s="83"/>
    </row>
    <row r="334" spans="1:100">
      <c r="A334" s="7">
        <v>41</v>
      </c>
      <c r="B334" s="7"/>
      <c r="C334" s="7" t="s">
        <v>3</v>
      </c>
      <c r="D334" s="32">
        <v>28.198287000000001</v>
      </c>
      <c r="E334" s="32">
        <v>6.2945546999999999</v>
      </c>
      <c r="F334" s="32">
        <v>9.8593606999999999</v>
      </c>
      <c r="G334" s="32">
        <v>10.479334</v>
      </c>
      <c r="H334" s="93">
        <v>1.4843081E-4</v>
      </c>
      <c r="I334" s="32">
        <v>1.7644692</v>
      </c>
      <c r="J334" s="32"/>
      <c r="K334" s="66">
        <v>0.34964382999999999</v>
      </c>
      <c r="L334" s="66">
        <v>0.37162988000000002</v>
      </c>
      <c r="M334" s="66">
        <v>6.2573557000000002E-2</v>
      </c>
      <c r="N334" s="66">
        <v>0.22322469</v>
      </c>
      <c r="O334" s="66"/>
      <c r="P334" s="66"/>
      <c r="Q334" s="66"/>
      <c r="R334" s="76"/>
      <c r="S334" s="83">
        <f>(F334-O331*H334)/D334</f>
        <v>0.34963940679395605</v>
      </c>
      <c r="T334" s="83">
        <f>(G334-P331*H334)/D334</f>
        <v>0.37162717872956635</v>
      </c>
      <c r="U334" s="83">
        <f>(I334-Q331*H334)/D334</f>
        <v>6.2567981412156581E-2</v>
      </c>
      <c r="V334" s="84"/>
      <c r="W334" s="83">
        <f t="shared" si="199"/>
        <v>-1.0508529218907947</v>
      </c>
      <c r="X334" s="83">
        <f t="shared" si="200"/>
        <v>-0.98986413497116155</v>
      </c>
      <c r="Y334" s="83">
        <f t="shared" si="201"/>
        <v>-2.77150161076514</v>
      </c>
      <c r="Z334" s="83">
        <f t="shared" si="202"/>
        <v>-1.4995764363131621</v>
      </c>
      <c r="AA334" s="28"/>
      <c r="AB334" s="47">
        <f t="shared" ref="AB334:AG334" si="203">ABS(AB333/AB332)</f>
        <v>5.4669705901250424E-3</v>
      </c>
      <c r="AC334" s="47">
        <f t="shared" si="203"/>
        <v>8.4290711714376711E-3</v>
      </c>
      <c r="AD334" s="47">
        <f t="shared" si="203"/>
        <v>4.9935145821176164E-3</v>
      </c>
      <c r="AE334" s="47">
        <f t="shared" si="203"/>
        <v>5.9787944919695944E-3</v>
      </c>
      <c r="AF334" s="47">
        <f t="shared" si="203"/>
        <v>4.872800956976113E-3</v>
      </c>
      <c r="AG334" s="47">
        <f t="shared" si="203"/>
        <v>7.0348230738075885E-3</v>
      </c>
      <c r="AI334" s="27"/>
      <c r="AJ334" s="82"/>
      <c r="AK334" s="82"/>
      <c r="AL334" s="82"/>
      <c r="AM334" s="82"/>
      <c r="AN334" s="82"/>
      <c r="BB334" s="76"/>
      <c r="BC334" s="76"/>
      <c r="BE334" s="76"/>
      <c r="BF334" s="76"/>
      <c r="BH334" s="76"/>
      <c r="BI334" s="76"/>
      <c r="BK334" s="76"/>
      <c r="BL334" s="76"/>
      <c r="BN334" s="76"/>
      <c r="BO334" s="76"/>
      <c r="BQ334" s="76"/>
      <c r="BR334" s="76"/>
      <c r="BW334" s="85"/>
      <c r="BX334" s="85"/>
      <c r="BY334" s="83"/>
      <c r="BZ334" s="83"/>
      <c r="CA334" s="83"/>
      <c r="CB334" s="83"/>
      <c r="CC334" s="83"/>
      <c r="CD334" s="76"/>
      <c r="CE334" s="76"/>
      <c r="CF334" s="76"/>
      <c r="CG334" s="76"/>
      <c r="CH334" s="76"/>
      <c r="CI334" s="76"/>
      <c r="CJ334" s="76"/>
      <c r="CK334" s="76"/>
      <c r="CL334" s="76"/>
      <c r="CM334" s="76"/>
      <c r="CN334" s="76"/>
      <c r="CO334" s="76"/>
      <c r="CP334" s="76"/>
      <c r="CQ334" s="76"/>
      <c r="CR334" s="76"/>
      <c r="CS334" s="76"/>
      <c r="CT334" s="76"/>
      <c r="CU334" s="76"/>
      <c r="CV334" s="76"/>
    </row>
    <row r="335" spans="1:100">
      <c r="A335" s="7">
        <v>41</v>
      </c>
      <c r="B335" s="7"/>
      <c r="C335" s="7" t="s">
        <v>4</v>
      </c>
      <c r="D335" s="32">
        <v>25.632042999999999</v>
      </c>
      <c r="E335" s="32">
        <v>5.7189399999999999</v>
      </c>
      <c r="F335" s="32">
        <v>8.9535096999999997</v>
      </c>
      <c r="G335" s="32">
        <v>9.5071127000000004</v>
      </c>
      <c r="H335" s="99">
        <v>1.3344571999999999E-4</v>
      </c>
      <c r="I335" s="32">
        <v>1.5992325000000001</v>
      </c>
      <c r="J335" s="32"/>
      <c r="K335" s="66">
        <v>0.34930842000000001</v>
      </c>
      <c r="L335" s="66">
        <v>0.37090558000000001</v>
      </c>
      <c r="M335" s="66">
        <v>6.2391484999999997E-2</v>
      </c>
      <c r="N335" s="66">
        <v>0.22311656999999999</v>
      </c>
      <c r="O335" s="66"/>
      <c r="P335" s="66"/>
      <c r="Q335" s="66"/>
      <c r="R335" s="76"/>
      <c r="S335" s="83">
        <f>(F335-O331*H335)/D335</f>
        <v>0.34930474711533455</v>
      </c>
      <c r="T335" s="83">
        <f>(G335-P331*H335)/D335</f>
        <v>0.37090438085840827</v>
      </c>
      <c r="U335" s="83">
        <f>(I335-Q331*H335)/D335</f>
        <v>6.2386337273018906E-2</v>
      </c>
      <c r="V335" s="84"/>
      <c r="W335" s="83">
        <f t="shared" si="199"/>
        <v>-1.051810536894294</v>
      </c>
      <c r="X335" s="83">
        <f t="shared" si="200"/>
        <v>-0.99181098312898508</v>
      </c>
      <c r="Y335" s="83">
        <f t="shared" si="201"/>
        <v>-2.774408981538703</v>
      </c>
      <c r="Z335" s="83">
        <f t="shared" si="202"/>
        <v>-1.500060908674578</v>
      </c>
      <c r="AA335" s="60"/>
      <c r="AB335" s="88"/>
      <c r="AD335" s="88"/>
      <c r="AF335" s="88"/>
      <c r="AI335" s="27"/>
      <c r="AJ335" s="82"/>
      <c r="AK335" s="82"/>
      <c r="AL335" s="82"/>
      <c r="AM335" s="82"/>
      <c r="AN335" s="82"/>
      <c r="BB335" s="76"/>
      <c r="BC335" s="76"/>
      <c r="BE335" s="76"/>
      <c r="BF335" s="76"/>
      <c r="BH335" s="76"/>
      <c r="BI335" s="76"/>
      <c r="BK335" s="76"/>
      <c r="BL335" s="76"/>
      <c r="BN335" s="76"/>
      <c r="BO335" s="76"/>
      <c r="BQ335" s="76"/>
      <c r="BR335" s="76"/>
      <c r="BW335" s="85"/>
      <c r="BX335" s="85"/>
      <c r="BY335" s="83"/>
      <c r="BZ335" s="83"/>
      <c r="CA335" s="83"/>
      <c r="CB335" s="83"/>
      <c r="CD335" s="76"/>
      <c r="CE335" s="76"/>
      <c r="CF335" s="76"/>
      <c r="CG335" s="76"/>
      <c r="CH335" s="76"/>
      <c r="CI335" s="76"/>
      <c r="CJ335" s="76"/>
      <c r="CK335" s="76"/>
      <c r="CL335" s="76"/>
      <c r="CM335" s="76"/>
      <c r="CN335" s="76"/>
      <c r="CO335" s="76"/>
      <c r="CP335" s="76"/>
      <c r="CQ335" s="76"/>
      <c r="CR335" s="76"/>
      <c r="CS335" s="76"/>
      <c r="CT335" s="76"/>
      <c r="CU335" s="76"/>
      <c r="CV335" s="76"/>
    </row>
    <row r="336" spans="1:100">
      <c r="A336" s="7">
        <v>41</v>
      </c>
      <c r="B336" s="7"/>
      <c r="C336" s="7" t="s">
        <v>5</v>
      </c>
      <c r="D336" s="32">
        <v>23.254284999999999</v>
      </c>
      <c r="E336" s="32">
        <v>5.1861468999999998</v>
      </c>
      <c r="F336" s="32">
        <v>8.1156234999999999</v>
      </c>
      <c r="G336" s="32">
        <v>8.6097556999999991</v>
      </c>
      <c r="H336" s="93">
        <v>1.1632613999999999E-4</v>
      </c>
      <c r="I336" s="32">
        <v>1.4469574999999999</v>
      </c>
      <c r="J336" s="32"/>
      <c r="K336" s="66">
        <v>0.34899430999999997</v>
      </c>
      <c r="L336" s="66">
        <v>0.37024290999999998</v>
      </c>
      <c r="M336" s="66">
        <v>6.2223028E-2</v>
      </c>
      <c r="N336" s="66">
        <v>0.22301883</v>
      </c>
      <c r="O336" s="66"/>
      <c r="P336" s="66"/>
      <c r="Q336" s="66"/>
      <c r="R336" s="76"/>
      <c r="S336" s="83">
        <f>(F336-O331*H336)/D336</f>
        <v>0.34899042920122603</v>
      </c>
      <c r="T336" s="83">
        <f>(G336-P331*H336)/D336</f>
        <v>0.37024100055095394</v>
      </c>
      <c r="U336" s="83">
        <f>(I336-Q331*H336)/D336</f>
        <v>6.2217894601204325E-2</v>
      </c>
      <c r="V336" s="84"/>
      <c r="W336" s="83">
        <f t="shared" si="199"/>
        <v>-1.0527107806479297</v>
      </c>
      <c r="X336" s="83">
        <f t="shared" si="200"/>
        <v>-0.99360113254164273</v>
      </c>
      <c r="Y336" s="83">
        <f t="shared" si="201"/>
        <v>-2.7771126260600214</v>
      </c>
      <c r="Z336" s="83">
        <f t="shared" si="202"/>
        <v>-1.5004990716249456</v>
      </c>
      <c r="AB336" s="28"/>
      <c r="AD336" s="28"/>
      <c r="AF336" s="28"/>
      <c r="AJ336" s="82"/>
      <c r="AK336" s="82"/>
      <c r="AL336" s="82"/>
      <c r="AM336" s="82"/>
      <c r="AN336" s="82"/>
      <c r="BB336" s="76"/>
      <c r="BC336" s="76"/>
      <c r="BE336" s="76"/>
      <c r="BF336" s="76"/>
      <c r="BH336" s="76"/>
      <c r="BI336" s="76"/>
      <c r="BK336" s="76"/>
      <c r="BL336" s="76"/>
      <c r="BN336" s="76"/>
      <c r="BO336" s="76"/>
      <c r="BQ336" s="76"/>
      <c r="BR336" s="76"/>
      <c r="BW336" s="85"/>
      <c r="BX336" s="85"/>
      <c r="BY336" s="83"/>
      <c r="BZ336" s="83"/>
      <c r="CA336" s="83"/>
      <c r="CB336" s="83"/>
      <c r="CC336" s="83"/>
    </row>
    <row r="337" spans="1:100">
      <c r="C337" s="7"/>
      <c r="D337" s="89"/>
      <c r="E337" s="89"/>
      <c r="F337" s="33"/>
      <c r="G337" s="33"/>
      <c r="H337" s="99"/>
      <c r="I337" s="33"/>
      <c r="J337" s="5"/>
      <c r="K337" s="84"/>
      <c r="L337" s="84"/>
      <c r="M337" s="84"/>
      <c r="N337" s="84"/>
      <c r="O337" s="83"/>
      <c r="P337" s="83"/>
      <c r="Q337" s="83"/>
      <c r="R337" s="84"/>
      <c r="S337" s="84"/>
      <c r="T337" s="84"/>
      <c r="U337" s="84"/>
      <c r="V337" s="84"/>
      <c r="W337" s="84"/>
      <c r="X337" s="84"/>
      <c r="Y337" s="84"/>
      <c r="Z337" s="90"/>
      <c r="AA337" s="28"/>
      <c r="AB337" s="91"/>
      <c r="AC337" s="91"/>
      <c r="AD337" s="91"/>
      <c r="AE337" s="92"/>
      <c r="AF337" s="92"/>
      <c r="AG337" s="92"/>
      <c r="AJ337" s="76"/>
      <c r="AK337" s="76"/>
      <c r="AL337" s="76"/>
      <c r="AM337" s="76"/>
      <c r="AN337" s="76"/>
      <c r="BB337" s="76"/>
      <c r="BC337" s="76"/>
      <c r="BE337" s="76"/>
      <c r="BF337" s="76"/>
      <c r="BH337" s="76"/>
      <c r="BI337" s="76"/>
      <c r="BK337" s="76"/>
      <c r="BL337" s="76"/>
      <c r="BN337" s="76"/>
      <c r="BO337" s="76"/>
      <c r="BQ337" s="76"/>
      <c r="BR337" s="76"/>
      <c r="BW337" s="85"/>
      <c r="BX337" s="85"/>
      <c r="BY337" s="83"/>
      <c r="BZ337" s="83"/>
      <c r="CA337" s="83"/>
      <c r="CB337" s="83"/>
      <c r="CC337" s="83"/>
      <c r="CD337" s="76"/>
      <c r="CE337" s="76"/>
      <c r="CF337" s="76"/>
      <c r="CG337" s="76"/>
      <c r="CH337" s="76"/>
      <c r="CI337" s="76"/>
      <c r="CJ337" s="76"/>
      <c r="CK337" s="76"/>
      <c r="CL337" s="76"/>
      <c r="CM337" s="76"/>
      <c r="CN337" s="76"/>
      <c r="CO337" s="76"/>
      <c r="CP337" s="76"/>
      <c r="CQ337" s="76"/>
      <c r="CR337" s="76"/>
      <c r="CS337" s="76"/>
      <c r="CT337" s="76"/>
      <c r="CU337" s="76"/>
      <c r="CV337" s="76"/>
    </row>
    <row r="338" spans="1:100">
      <c r="A338" s="7">
        <v>42</v>
      </c>
      <c r="B338" s="31">
        <v>43648</v>
      </c>
      <c r="C338" s="7" t="s">
        <v>0</v>
      </c>
      <c r="D338" s="32">
        <v>1.2850863000000001E-3</v>
      </c>
      <c r="E338" s="32">
        <v>2.7539782000000001E-4</v>
      </c>
      <c r="F338" s="32">
        <v>4.2608155E-4</v>
      </c>
      <c r="G338" s="32">
        <v>4.0445067999999999E-4</v>
      </c>
      <c r="H338" s="93">
        <v>1.3040191E-5</v>
      </c>
      <c r="I338" s="32">
        <v>8.4237124000000006E-5</v>
      </c>
      <c r="J338" s="32"/>
      <c r="K338" s="32"/>
      <c r="L338" s="32"/>
      <c r="M338" s="32"/>
      <c r="N338" s="32"/>
      <c r="O338" s="66"/>
      <c r="P338" s="66"/>
      <c r="Q338" s="66"/>
      <c r="AG338" s="78"/>
      <c r="BZ338" s="80"/>
      <c r="CA338" s="78"/>
      <c r="CB338" s="78"/>
      <c r="CC338" s="78"/>
      <c r="CE338" s="81"/>
      <c r="CF338" s="74"/>
      <c r="CG338" s="74"/>
      <c r="CH338" s="74"/>
      <c r="CI338" s="74"/>
      <c r="CJ338" s="74"/>
      <c r="CK338" s="74"/>
      <c r="CL338" s="74"/>
      <c r="CM338" s="74"/>
      <c r="CN338" s="74"/>
    </row>
    <row r="339" spans="1:100">
      <c r="A339" s="7">
        <v>42</v>
      </c>
      <c r="B339" s="7"/>
      <c r="C339" s="98" t="s">
        <v>6</v>
      </c>
      <c r="D339" s="32"/>
      <c r="E339" s="32"/>
      <c r="F339" s="32"/>
      <c r="G339" s="32"/>
      <c r="H339" s="93">
        <v>2.9862378999999999</v>
      </c>
      <c r="I339" s="32"/>
      <c r="J339" s="32"/>
      <c r="K339" s="32"/>
      <c r="L339" s="32"/>
      <c r="M339" s="32"/>
      <c r="N339" s="57"/>
      <c r="O339" s="83">
        <v>0.86478484</v>
      </c>
      <c r="P339" s="83">
        <v>0.56697920999999996</v>
      </c>
      <c r="Q339" s="83">
        <v>1.0732484</v>
      </c>
      <c r="AB339" s="9"/>
      <c r="AC339" s="9"/>
      <c r="AD339" s="9"/>
      <c r="AE339" s="9"/>
      <c r="AF339" s="9"/>
      <c r="AG339" s="9"/>
      <c r="AI339" s="27"/>
      <c r="AJ339" s="20"/>
      <c r="AK339" s="20"/>
      <c r="AL339" s="20"/>
      <c r="AM339" s="20"/>
      <c r="AN339" s="82"/>
      <c r="BB339" s="78"/>
      <c r="BE339" s="78"/>
      <c r="BH339" s="78"/>
      <c r="BK339" s="78"/>
      <c r="BN339" s="78"/>
      <c r="BQ339" s="78"/>
    </row>
    <row r="340" spans="1:100">
      <c r="A340" s="7">
        <v>42</v>
      </c>
      <c r="B340" s="7"/>
      <c r="C340" s="7" t="s">
        <v>1</v>
      </c>
      <c r="D340" s="32">
        <v>31.303729000000001</v>
      </c>
      <c r="E340" s="32">
        <v>6.9934222999999998</v>
      </c>
      <c r="F340" s="32">
        <v>10.962826</v>
      </c>
      <c r="G340" s="32">
        <v>11.670935999999999</v>
      </c>
      <c r="H340" s="93">
        <v>1.6519785E-4</v>
      </c>
      <c r="I340" s="32">
        <v>1.9682614</v>
      </c>
      <c r="J340" s="32"/>
      <c r="K340" s="66">
        <v>0.35020822000000001</v>
      </c>
      <c r="L340" s="66">
        <v>0.37282876999999998</v>
      </c>
      <c r="M340" s="66">
        <v>6.2876231000000005E-2</v>
      </c>
      <c r="N340" s="66">
        <v>0.22340539000000001</v>
      </c>
      <c r="O340" s="66"/>
      <c r="P340" s="66"/>
      <c r="Q340" s="66"/>
      <c r="R340" s="76"/>
      <c r="S340" s="83">
        <f>(F340-O339*H340)/D340</f>
        <v>0.35020374535582388</v>
      </c>
      <c r="T340" s="83">
        <f>(G340-P339*H340)/D340</f>
        <v>0.37282594467430741</v>
      </c>
      <c r="U340" s="83">
        <f>(I340-Q339*H340)/D340</f>
        <v>6.2870596077285359E-2</v>
      </c>
      <c r="V340" s="84"/>
      <c r="W340" s="83">
        <f t="shared" ref="W340:W344" si="204">LN(S340)</f>
        <v>-1.0492401642823104</v>
      </c>
      <c r="X340" s="83">
        <f t="shared" ref="X340:X344" si="205">LN(T340)</f>
        <v>-0.98664360450881416</v>
      </c>
      <c r="Y340" s="83">
        <f t="shared" ref="Y340:Y344" si="206">LN(U340)</f>
        <v>-2.7666766955237088</v>
      </c>
      <c r="Z340" s="83">
        <f>LN(N340)</f>
        <v>-1.4987672655118602</v>
      </c>
      <c r="AA340" s="77"/>
      <c r="AB340" s="20">
        <f t="array" ref="AB340:AC341">LINEST(W340:W344,Z340:Z344,TRUE,TRUE)</f>
        <v>2.0094108550000906</v>
      </c>
      <c r="AC340" s="60">
        <v>1.9624029237586582</v>
      </c>
      <c r="AD340" s="20">
        <f t="array" ref="AD340:AE341">LINEST(X340:X344,Z340:Z344,TRUE,TRUE)</f>
        <v>4.0265326186913288</v>
      </c>
      <c r="AE340" s="60">
        <v>5.0481949846749314</v>
      </c>
      <c r="AF340" s="20">
        <f t="array" ref="AF340:AG341">LINEST(Y340:Y344,Z340:Z344,TRUE,TRUE)</f>
        <v>6.0269351601416616</v>
      </c>
      <c r="AG340" s="20">
        <v>6.2663077580890922</v>
      </c>
      <c r="AI340" s="41">
        <f>EXP(AC340)*$AI$4^AB340</f>
        <v>0.33295645892529785</v>
      </c>
      <c r="AJ340" s="41">
        <f>AI340*SQRT(AC341^2+(LN($AI$4))^2*AB341^2+(AB340/$AI$4)^2*$AJ$4^2-2*LN($AI$4)*AVERAGE(Z340:Z344)*AB341^2)</f>
        <v>5.3260419519998345E-4</v>
      </c>
      <c r="AK340" s="59"/>
      <c r="AL340" s="41">
        <f>EXP(AE340)*$AI$4^AD340</f>
        <v>0.33694059508159885</v>
      </c>
      <c r="AM340" s="41">
        <f>AL340*SQRT(AE341^2+(LN($AI$4))^2*AD341^2+(AD340/$AI$4)^2*$AJ$4^2-2*LN($AI$4)*AVERAGE(Z340:Z344)*AD341^2)</f>
        <v>1.076885214068364E-3</v>
      </c>
      <c r="AN340" s="83"/>
      <c r="AO340" s="41">
        <f>EXP(AG340)*$AI$4^AF340</f>
        <v>5.4033311169086821E-2</v>
      </c>
      <c r="AP340" s="41">
        <f>AO340*SQRT(AG341^2+(LN($AI$4))^2*AF341^2+(AF340/$AI$4)^2*$AJ$4^2-2*LN($AI$4)*AVERAGE(Z340:Z344)*AF341^2)</f>
        <v>2.5735276742297898E-4</v>
      </c>
      <c r="BB340" s="69"/>
      <c r="BC340" s="69"/>
      <c r="BE340" s="69"/>
      <c r="BF340" s="69"/>
      <c r="BH340" s="69"/>
      <c r="BI340" s="69"/>
      <c r="BK340" s="69"/>
      <c r="BL340" s="69"/>
      <c r="BN340" s="69"/>
      <c r="BO340" s="69"/>
      <c r="BQ340" s="69"/>
      <c r="BR340" s="69"/>
      <c r="BY340" s="69"/>
      <c r="BZ340" s="69"/>
      <c r="CD340" s="86"/>
      <c r="CM340" s="78"/>
      <c r="CN340" s="78"/>
    </row>
    <row r="341" spans="1:100">
      <c r="A341" s="7">
        <v>42</v>
      </c>
      <c r="B341" s="7"/>
      <c r="C341" s="7" t="s">
        <v>2</v>
      </c>
      <c r="D341" s="32">
        <v>28.865940999999999</v>
      </c>
      <c r="E341" s="32">
        <v>6.4458924</v>
      </c>
      <c r="F341" s="32">
        <v>10.099799000000001</v>
      </c>
      <c r="G341" s="32">
        <v>10.742219</v>
      </c>
      <c r="H341" s="93">
        <v>1.4595305000000001E-4</v>
      </c>
      <c r="I341" s="32">
        <v>1.8100054999999999</v>
      </c>
      <c r="J341" s="32"/>
      <c r="K341" s="66">
        <v>0.34988575</v>
      </c>
      <c r="L341" s="66">
        <v>0.37214021000000003</v>
      </c>
      <c r="M341" s="66">
        <v>6.2703413E-2</v>
      </c>
      <c r="N341" s="66">
        <v>0.22330420000000001</v>
      </c>
      <c r="O341" s="66"/>
      <c r="P341" s="66"/>
      <c r="Q341" s="66"/>
      <c r="R341" s="76"/>
      <c r="S341" s="83">
        <f>(F341-O339*H341)/D341</f>
        <v>0.34988198659503283</v>
      </c>
      <c r="T341" s="83">
        <f>(G341-P339*H341)/D341</f>
        <v>0.37213878624829916</v>
      </c>
      <c r="U341" s="83">
        <f>(I341-Q339*H341)/D341</f>
        <v>6.2698418739323705E-2</v>
      </c>
      <c r="V341" s="84"/>
      <c r="W341" s="83">
        <f t="shared" si="204"/>
        <v>-1.0501593625140744</v>
      </c>
      <c r="X341" s="83">
        <f t="shared" si="205"/>
        <v>-0.98848841297388645</v>
      </c>
      <c r="Y341" s="83">
        <f t="shared" si="206"/>
        <v>-2.7694190511297996</v>
      </c>
      <c r="Z341" s="83">
        <f t="shared" ref="Z341:Z344" si="207">LN(N341)</f>
        <v>-1.4992203115354783</v>
      </c>
      <c r="AA341" s="77"/>
      <c r="AB341" s="20">
        <v>1.3017175602738656E-2</v>
      </c>
      <c r="AC341" s="60">
        <v>1.9520409463400251E-2</v>
      </c>
      <c r="AD341" s="20">
        <v>2.4075155386863389E-2</v>
      </c>
      <c r="AE341" s="60">
        <v>3.6102831012565152E-2</v>
      </c>
      <c r="AF341" s="20">
        <v>3.0968304364971191E-2</v>
      </c>
      <c r="AG341" s="20">
        <v>4.6439719340058722E-2</v>
      </c>
      <c r="AI341" s="27"/>
      <c r="AJ341" s="82"/>
      <c r="AK341" s="82"/>
      <c r="AL341" s="82"/>
      <c r="AM341" s="82"/>
      <c r="AN341" s="82"/>
      <c r="BB341" s="76"/>
      <c r="BC341" s="76"/>
      <c r="BE341" s="76"/>
      <c r="BF341" s="76"/>
      <c r="BH341" s="76"/>
      <c r="BI341" s="76"/>
      <c r="BK341" s="76"/>
      <c r="BL341" s="76"/>
      <c r="BN341" s="76"/>
      <c r="BO341" s="76"/>
      <c r="BQ341" s="76"/>
      <c r="BR341" s="76"/>
      <c r="BW341" s="85"/>
      <c r="BX341" s="85"/>
      <c r="BY341" s="83"/>
      <c r="BZ341" s="83"/>
      <c r="CA341" s="83"/>
      <c r="CB341" s="83"/>
      <c r="CC341" s="83"/>
    </row>
    <row r="342" spans="1:100">
      <c r="A342" s="7">
        <v>42</v>
      </c>
      <c r="B342" s="7"/>
      <c r="C342" s="7" t="s">
        <v>3</v>
      </c>
      <c r="D342" s="32">
        <v>27.877382999999998</v>
      </c>
      <c r="E342" s="32">
        <v>6.2233326</v>
      </c>
      <c r="F342" s="32">
        <v>9.7485058000000002</v>
      </c>
      <c r="G342" s="32">
        <v>10.362660999999999</v>
      </c>
      <c r="H342" s="93">
        <v>1.3881652999999999E-4</v>
      </c>
      <c r="I342" s="32">
        <v>1.74505</v>
      </c>
      <c r="J342" s="32"/>
      <c r="K342" s="66">
        <v>0.34969177000000001</v>
      </c>
      <c r="L342" s="66">
        <v>0.37172172999999997</v>
      </c>
      <c r="M342" s="66">
        <v>6.2597111999999996E-2</v>
      </c>
      <c r="N342" s="66">
        <v>0.22323929000000001</v>
      </c>
      <c r="O342" s="66"/>
      <c r="P342" s="66"/>
      <c r="Q342" s="66"/>
      <c r="R342" s="76"/>
      <c r="S342" s="83">
        <f>(F342-O339*H342)/D342</f>
        <v>0.34968798016547376</v>
      </c>
      <c r="T342" s="83">
        <f>(G342-P339*H342)/D342</f>
        <v>0.37172005327449448</v>
      </c>
      <c r="U342" s="83">
        <f>(I342-Q339*H342)/D342</f>
        <v>6.2591994929412281E-2</v>
      </c>
      <c r="V342" s="84"/>
      <c r="W342" s="83">
        <f t="shared" si="204"/>
        <v>-1.0507140073494752</v>
      </c>
      <c r="X342" s="83">
        <f t="shared" si="205"/>
        <v>-0.98961425297412764</v>
      </c>
      <c r="Y342" s="83">
        <f t="shared" si="206"/>
        <v>-2.7711178855799448</v>
      </c>
      <c r="Z342" s="83">
        <f t="shared" si="207"/>
        <v>-1.4995110335005759</v>
      </c>
      <c r="AA342" s="28"/>
      <c r="AB342" s="47">
        <f t="shared" ref="AB342:AG342" si="208">ABS(AB341/AB340)</f>
        <v>6.4781055453878638E-3</v>
      </c>
      <c r="AC342" s="47">
        <f t="shared" si="208"/>
        <v>9.947197503157066E-3</v>
      </c>
      <c r="AD342" s="47">
        <f t="shared" si="208"/>
        <v>5.9791283634722178E-3</v>
      </c>
      <c r="AE342" s="47">
        <f t="shared" si="208"/>
        <v>7.1516316469875663E-3</v>
      </c>
      <c r="AF342" s="47">
        <f t="shared" si="208"/>
        <v>5.1383171615609832E-3</v>
      </c>
      <c r="AG342" s="47">
        <f t="shared" si="208"/>
        <v>7.4110179603148786E-3</v>
      </c>
      <c r="AI342" s="27"/>
      <c r="AJ342" s="82"/>
      <c r="AK342" s="82"/>
      <c r="AL342" s="82"/>
      <c r="AM342" s="82"/>
      <c r="AN342" s="82"/>
      <c r="BB342" s="76"/>
      <c r="BC342" s="76"/>
      <c r="BE342" s="76"/>
      <c r="BF342" s="76"/>
      <c r="BH342" s="76"/>
      <c r="BI342" s="76"/>
      <c r="BK342" s="76"/>
      <c r="BL342" s="76"/>
      <c r="BN342" s="76"/>
      <c r="BO342" s="76"/>
      <c r="BQ342" s="76"/>
      <c r="BR342" s="76"/>
      <c r="BW342" s="85"/>
      <c r="BX342" s="85"/>
      <c r="BY342" s="83"/>
      <c r="BZ342" s="83"/>
      <c r="CA342" s="83"/>
      <c r="CB342" s="83"/>
      <c r="CC342" s="83"/>
      <c r="CD342" s="76"/>
      <c r="CE342" s="76"/>
      <c r="CF342" s="76"/>
      <c r="CG342" s="76"/>
      <c r="CH342" s="76"/>
      <c r="CI342" s="76"/>
      <c r="CJ342" s="76"/>
      <c r="CK342" s="76"/>
      <c r="CL342" s="76"/>
      <c r="CM342" s="76"/>
      <c r="CN342" s="76"/>
      <c r="CO342" s="76"/>
      <c r="CP342" s="76"/>
      <c r="CQ342" s="76"/>
      <c r="CR342" s="76"/>
      <c r="CS342" s="76"/>
      <c r="CT342" s="76"/>
      <c r="CU342" s="76"/>
      <c r="CV342" s="76"/>
    </row>
    <row r="343" spans="1:100">
      <c r="A343" s="7">
        <v>42</v>
      </c>
      <c r="B343" s="7"/>
      <c r="C343" s="7" t="s">
        <v>4</v>
      </c>
      <c r="D343" s="32">
        <v>25.383998999999999</v>
      </c>
      <c r="E343" s="32">
        <v>5.6639540000000004</v>
      </c>
      <c r="F343" s="32">
        <v>8.8678746999999998</v>
      </c>
      <c r="G343" s="32">
        <v>9.4174243999999998</v>
      </c>
      <c r="H343" s="93">
        <v>1.3586309E-4</v>
      </c>
      <c r="I343" s="32">
        <v>1.5843357</v>
      </c>
      <c r="J343" s="32"/>
      <c r="K343" s="66">
        <v>0.34934748999999998</v>
      </c>
      <c r="L343" s="66">
        <v>0.37099522000000001</v>
      </c>
      <c r="M343" s="66">
        <v>6.2413928E-2</v>
      </c>
      <c r="N343" s="66">
        <v>0.22313037999999999</v>
      </c>
      <c r="O343" s="66"/>
      <c r="P343" s="66"/>
      <c r="Q343" s="66"/>
      <c r="R343" s="76"/>
      <c r="S343" s="83">
        <f>(F343-O339*H343)/D343</f>
        <v>0.34934437271524676</v>
      </c>
      <c r="T343" s="83">
        <f>(G343-P339*H343)/D343</f>
        <v>0.37099541992782792</v>
      </c>
      <c r="U343" s="83">
        <f>(I343-Q339*H343)/D343</f>
        <v>6.2408995728215975E-2</v>
      </c>
      <c r="V343" s="84"/>
      <c r="W343" s="83">
        <f t="shared" si="204"/>
        <v>-1.0516971019844661</v>
      </c>
      <c r="X343" s="83">
        <f t="shared" si="205"/>
        <v>-0.99156556165891563</v>
      </c>
      <c r="Y343" s="83">
        <f t="shared" si="206"/>
        <v>-2.7740458516859889</v>
      </c>
      <c r="Z343" s="83">
        <f t="shared" si="207"/>
        <v>-1.4999990146941062</v>
      </c>
      <c r="AA343" s="60"/>
      <c r="AB343" s="88"/>
      <c r="AD343" s="88"/>
      <c r="AF343" s="88"/>
      <c r="AI343" s="27"/>
      <c r="AJ343" s="82"/>
      <c r="AK343" s="82"/>
      <c r="AL343" s="82"/>
      <c r="AM343" s="82"/>
      <c r="AN343" s="82"/>
      <c r="BB343" s="76"/>
      <c r="BC343" s="76"/>
      <c r="BE343" s="76"/>
      <c r="BF343" s="76"/>
      <c r="BH343" s="76"/>
      <c r="BI343" s="76"/>
      <c r="BK343" s="76"/>
      <c r="BL343" s="76"/>
      <c r="BN343" s="76"/>
      <c r="BO343" s="76"/>
      <c r="BQ343" s="76"/>
      <c r="BR343" s="76"/>
      <c r="BW343" s="85"/>
      <c r="BX343" s="85"/>
      <c r="BY343" s="83"/>
      <c r="BZ343" s="83"/>
      <c r="CA343" s="83"/>
      <c r="CB343" s="83"/>
      <c r="CD343" s="76"/>
      <c r="CE343" s="76"/>
      <c r="CF343" s="76"/>
      <c r="CG343" s="76"/>
      <c r="CH343" s="76"/>
      <c r="CI343" s="76"/>
      <c r="CJ343" s="76"/>
      <c r="CK343" s="76"/>
      <c r="CL343" s="76"/>
      <c r="CM343" s="76"/>
      <c r="CN343" s="76"/>
      <c r="CO343" s="76"/>
      <c r="CP343" s="76"/>
      <c r="CQ343" s="76"/>
      <c r="CR343" s="76"/>
      <c r="CS343" s="76"/>
      <c r="CT343" s="76"/>
      <c r="CU343" s="76"/>
      <c r="CV343" s="76"/>
    </row>
    <row r="344" spans="1:100">
      <c r="A344" s="7">
        <v>42</v>
      </c>
      <c r="B344" s="7"/>
      <c r="C344" s="7" t="s">
        <v>5</v>
      </c>
      <c r="D344" s="32">
        <v>23.357627000000001</v>
      </c>
      <c r="E344" s="32">
        <v>5.2094769000000003</v>
      </c>
      <c r="F344" s="32">
        <v>8.1524143999999996</v>
      </c>
      <c r="G344" s="32">
        <v>8.6495447999999993</v>
      </c>
      <c r="H344" s="93">
        <v>1.2472728000000001E-4</v>
      </c>
      <c r="I344" s="32">
        <v>1.4538249999999999</v>
      </c>
      <c r="J344" s="32"/>
      <c r="K344" s="66">
        <v>0.34902504000000001</v>
      </c>
      <c r="L344" s="66">
        <v>0.37030767999999997</v>
      </c>
      <c r="M344" s="66">
        <v>6.2241591999999998E-2</v>
      </c>
      <c r="N344" s="66">
        <v>0.22303081999999999</v>
      </c>
      <c r="O344" s="66"/>
      <c r="P344" s="66"/>
      <c r="Q344" s="66"/>
      <c r="R344" s="76"/>
      <c r="S344" s="83">
        <f>(F344-O339*H344)/D344</f>
        <v>0.34902118000853088</v>
      </c>
      <c r="T344" s="83">
        <f>(G344-P339*H344)/D344</f>
        <v>0.37030619943649751</v>
      </c>
      <c r="U344" s="83">
        <f>(I344-Q339*H344)/D344</f>
        <v>6.223625099614373E-2</v>
      </c>
      <c r="V344" s="84"/>
      <c r="W344" s="83">
        <f t="shared" si="204"/>
        <v>-1.0526226709176072</v>
      </c>
      <c r="X344" s="83">
        <f t="shared" si="205"/>
        <v>-0.9934250495432515</v>
      </c>
      <c r="Y344" s="83">
        <f t="shared" si="206"/>
        <v>-2.7768176355639729</v>
      </c>
      <c r="Z344" s="83">
        <f t="shared" si="207"/>
        <v>-1.5004453107935991</v>
      </c>
      <c r="AB344" s="28"/>
      <c r="AD344" s="28"/>
      <c r="AF344" s="28"/>
      <c r="AJ344" s="82"/>
      <c r="AK344" s="82"/>
      <c r="AL344" s="82"/>
      <c r="AM344" s="82"/>
      <c r="AN344" s="82"/>
      <c r="BB344" s="76"/>
      <c r="BC344" s="76"/>
      <c r="BE344" s="76"/>
      <c r="BF344" s="76"/>
      <c r="BH344" s="76"/>
      <c r="BI344" s="76"/>
      <c r="BK344" s="76"/>
      <c r="BL344" s="76"/>
      <c r="BN344" s="76"/>
      <c r="BO344" s="76"/>
      <c r="BQ344" s="76"/>
      <c r="BR344" s="76"/>
      <c r="BW344" s="85"/>
      <c r="BX344" s="85"/>
      <c r="BY344" s="83"/>
      <c r="BZ344" s="83"/>
      <c r="CA344" s="83"/>
      <c r="CB344" s="83"/>
      <c r="CC344" s="83"/>
    </row>
    <row r="345" spans="1:100">
      <c r="C345" s="7"/>
      <c r="D345" s="89"/>
      <c r="E345" s="89"/>
      <c r="F345" s="33"/>
      <c r="G345" s="33"/>
      <c r="H345" s="99"/>
      <c r="I345" s="33"/>
      <c r="J345" s="5"/>
      <c r="K345" s="84"/>
      <c r="L345" s="84"/>
      <c r="M345" s="84"/>
      <c r="N345" s="84"/>
      <c r="O345" s="83"/>
      <c r="P345" s="83"/>
      <c r="Q345" s="83"/>
      <c r="R345" s="84"/>
      <c r="S345" s="84"/>
      <c r="T345" s="84"/>
      <c r="U345" s="84"/>
      <c r="V345" s="84"/>
      <c r="W345" s="84"/>
      <c r="X345" s="84"/>
      <c r="Y345" s="84"/>
      <c r="Z345" s="90"/>
      <c r="AA345" s="28"/>
      <c r="AB345" s="91"/>
      <c r="AC345" s="91"/>
      <c r="AD345" s="91"/>
      <c r="AE345" s="92"/>
      <c r="AF345" s="92"/>
      <c r="AG345" s="92"/>
      <c r="AJ345" s="76"/>
      <c r="AK345" s="76"/>
      <c r="AL345" s="76"/>
      <c r="AM345" s="76"/>
      <c r="AN345" s="76"/>
      <c r="BB345" s="76"/>
      <c r="BC345" s="76"/>
      <c r="BE345" s="76"/>
      <c r="BF345" s="76"/>
      <c r="BH345" s="76"/>
      <c r="BI345" s="76"/>
      <c r="BK345" s="76"/>
      <c r="BL345" s="76"/>
      <c r="BN345" s="76"/>
      <c r="BO345" s="76"/>
      <c r="BQ345" s="76"/>
      <c r="BR345" s="76"/>
      <c r="BW345" s="85"/>
      <c r="BX345" s="85"/>
      <c r="BY345" s="83"/>
      <c r="BZ345" s="83"/>
      <c r="CA345" s="83"/>
      <c r="CB345" s="83"/>
      <c r="CC345" s="83"/>
      <c r="CD345" s="76"/>
      <c r="CE345" s="76"/>
      <c r="CF345" s="76"/>
      <c r="CG345" s="76"/>
      <c r="CH345" s="76"/>
      <c r="CI345" s="76"/>
      <c r="CJ345" s="76"/>
      <c r="CK345" s="76"/>
      <c r="CL345" s="76"/>
      <c r="CM345" s="76"/>
      <c r="CN345" s="76"/>
      <c r="CO345" s="76"/>
      <c r="CP345" s="76"/>
      <c r="CQ345" s="76"/>
      <c r="CR345" s="76"/>
      <c r="CS345" s="76"/>
      <c r="CT345" s="76"/>
      <c r="CU345" s="76"/>
      <c r="CV345" s="76"/>
    </row>
    <row r="346" spans="1:100">
      <c r="A346" s="7">
        <v>43</v>
      </c>
      <c r="B346" s="31">
        <v>43648</v>
      </c>
      <c r="C346" s="7" t="s">
        <v>0</v>
      </c>
      <c r="D346" s="32">
        <v>1.2850863000000001E-3</v>
      </c>
      <c r="E346" s="32">
        <v>2.7539782000000001E-4</v>
      </c>
      <c r="F346" s="32">
        <v>4.2608155E-4</v>
      </c>
      <c r="G346" s="32">
        <v>4.0445067999999999E-4</v>
      </c>
      <c r="H346" s="93">
        <v>1.3040191E-5</v>
      </c>
      <c r="I346" s="32">
        <v>8.4237124000000006E-5</v>
      </c>
      <c r="J346" s="32"/>
      <c r="K346" s="32"/>
      <c r="L346" s="32"/>
      <c r="M346" s="32"/>
      <c r="N346" s="32"/>
      <c r="O346" s="66"/>
      <c r="P346" s="66"/>
      <c r="Q346" s="66"/>
      <c r="AG346" s="78"/>
      <c r="BZ346" s="80"/>
      <c r="CA346" s="78"/>
      <c r="CB346" s="78"/>
      <c r="CC346" s="78"/>
      <c r="CE346" s="81"/>
      <c r="CF346" s="74"/>
      <c r="CG346" s="74"/>
      <c r="CH346" s="74"/>
      <c r="CI346" s="74"/>
      <c r="CJ346" s="74"/>
      <c r="CK346" s="74"/>
      <c r="CL346" s="74"/>
      <c r="CM346" s="74"/>
      <c r="CN346" s="74"/>
    </row>
    <row r="347" spans="1:100">
      <c r="A347" s="7">
        <v>43</v>
      </c>
      <c r="C347" s="98" t="s">
        <v>6</v>
      </c>
      <c r="D347" s="32"/>
      <c r="E347" s="32"/>
      <c r="F347" s="32"/>
      <c r="G347" s="32"/>
      <c r="H347" s="93">
        <v>2.9862378999999999</v>
      </c>
      <c r="I347" s="32"/>
      <c r="J347" s="32"/>
      <c r="K347" s="32"/>
      <c r="L347" s="32"/>
      <c r="M347" s="32"/>
      <c r="N347" s="57"/>
      <c r="O347" s="83">
        <v>0.86478484</v>
      </c>
      <c r="P347" s="83">
        <v>0.56697920999999996</v>
      </c>
      <c r="Q347" s="83">
        <v>1.0732484</v>
      </c>
      <c r="AB347" s="9"/>
      <c r="AC347" s="9"/>
      <c r="AD347" s="9"/>
      <c r="AE347" s="9"/>
      <c r="AF347" s="9"/>
      <c r="AG347" s="9"/>
      <c r="AI347" s="27"/>
      <c r="AJ347" s="20"/>
      <c r="AK347" s="20"/>
      <c r="AL347" s="20"/>
      <c r="AM347" s="20"/>
      <c r="AN347" s="82"/>
      <c r="BB347" s="78"/>
      <c r="BE347" s="78"/>
      <c r="BH347" s="78"/>
      <c r="BK347" s="78"/>
      <c r="BN347" s="78"/>
      <c r="BQ347" s="78"/>
    </row>
    <row r="348" spans="1:100">
      <c r="A348" s="7">
        <v>43</v>
      </c>
      <c r="B348" s="7"/>
      <c r="C348" s="7" t="s">
        <v>1</v>
      </c>
      <c r="D348" s="32">
        <v>30.695793999999999</v>
      </c>
      <c r="E348" s="32">
        <v>6.8572721999999997</v>
      </c>
      <c r="F348" s="32">
        <v>10.748766</v>
      </c>
      <c r="G348" s="32">
        <v>11.441916000000001</v>
      </c>
      <c r="H348" s="93">
        <v>1.6042768999999999E-4</v>
      </c>
      <c r="I348" s="32">
        <v>1.9294792999999999</v>
      </c>
      <c r="J348" s="32"/>
      <c r="K348" s="66">
        <v>0.35017029999999999</v>
      </c>
      <c r="L348" s="66">
        <v>0.37275125999999997</v>
      </c>
      <c r="M348" s="66">
        <v>6.2857942E-2</v>
      </c>
      <c r="N348" s="66">
        <v>0.22339439999999999</v>
      </c>
      <c r="O348" s="66"/>
      <c r="P348" s="66"/>
      <c r="Q348" s="66"/>
      <c r="R348" s="76"/>
      <c r="S348" s="83">
        <f>(F348-O347*H348)/D348</f>
        <v>0.35016612584009948</v>
      </c>
      <c r="T348" s="83">
        <f>(G348-P347*H348)/D348</f>
        <v>0.37274895188686319</v>
      </c>
      <c r="U348" s="83">
        <f>(I348-Q347*H348)/D348</f>
        <v>6.285249116665273E-2</v>
      </c>
      <c r="V348" s="84"/>
      <c r="W348" s="83">
        <f t="shared" ref="W348:W352" si="209">LN(S348)</f>
        <v>-1.0493475918496795</v>
      </c>
      <c r="X348" s="83">
        <f t="shared" ref="X348:X352" si="210">LN(T348)</f>
        <v>-0.98685013718064374</v>
      </c>
      <c r="Y348" s="83">
        <f t="shared" ref="Y348:Y352" si="211">LN(U348)</f>
        <v>-2.7669647080304753</v>
      </c>
      <c r="Z348" s="83">
        <f>LN(N348)</f>
        <v>-1.498816459805359</v>
      </c>
      <c r="AA348" s="77"/>
      <c r="AB348" s="20">
        <f t="array" ref="AB348:AC349">LINEST(W348:W352,Z348:Z352,TRUE,TRUE)</f>
        <v>1.991605793876855</v>
      </c>
      <c r="AC348" s="60">
        <v>1.9356990888050158</v>
      </c>
      <c r="AD348" s="20">
        <f t="array" ref="AD348:AE349">LINEST(X348:X352,Z348:Z352,TRUE,TRUE)</f>
        <v>3.9985238151045137</v>
      </c>
      <c r="AE348" s="60">
        <v>5.006193706852291</v>
      </c>
      <c r="AF348" s="20">
        <f t="array" ref="AF348:AG349">LINEST(Y348:Y352,Z348:Z352,TRUE,TRUE)</f>
        <v>5.9973670925376314</v>
      </c>
      <c r="AG348" s="20">
        <v>6.2219714296434496</v>
      </c>
      <c r="AI348" s="41">
        <f>EXP(AC348)*$AI$4^AB348</f>
        <v>0.33309944261492719</v>
      </c>
      <c r="AJ348" s="41">
        <f>AI348*SQRT(AC349^2+(LN($AI$4))^2*AB349^2+(AB348/$AI$4)^2*$AJ$4^2-2*LN($AI$4)*AVERAGE(Z348:Z352)*AB349^2)</f>
        <v>5.1867900809488378E-4</v>
      </c>
      <c r="AK348" s="59"/>
      <c r="AL348" s="41">
        <f>EXP(AE348)*$AI$4^AD348</f>
        <v>0.33717026850915083</v>
      </c>
      <c r="AM348" s="41">
        <f>AL348*SQRT(AE349^2+(LN($AI$4))^2*AD349^2+(AD348/$AI$4)^2*$AJ$4^2-2*LN($AI$4)*AVERAGE(Z348:Z352)*AD349^2)</f>
        <v>1.0553065136022939E-3</v>
      </c>
      <c r="AN348" s="83"/>
      <c r="AO348" s="41">
        <f>EXP(AG348)*$AI$4^AF348</f>
        <v>5.4072365822759247E-2</v>
      </c>
      <c r="AP348" s="41">
        <f>AO348*SQRT(AG349^2+(LN($AI$4))^2*AF349^2+(AF348/$AI$4)^2*$AJ$4^2-2*LN($AI$4)*AVERAGE(Z348:Z352)*AF349^2)</f>
        <v>2.5593972520357596E-4</v>
      </c>
      <c r="BB348" s="69"/>
      <c r="BC348" s="69"/>
      <c r="BE348" s="69"/>
      <c r="BF348" s="69"/>
      <c r="BH348" s="69"/>
      <c r="BI348" s="69"/>
      <c r="BK348" s="69"/>
      <c r="BL348" s="69"/>
      <c r="BN348" s="69"/>
      <c r="BO348" s="69"/>
      <c r="BQ348" s="69"/>
      <c r="BR348" s="69"/>
      <c r="BY348" s="69"/>
      <c r="BZ348" s="69"/>
      <c r="CD348" s="86"/>
      <c r="CM348" s="78"/>
      <c r="CN348" s="78"/>
    </row>
    <row r="349" spans="1:100">
      <c r="A349" s="7">
        <v>43</v>
      </c>
      <c r="B349" s="7"/>
      <c r="C349" s="7" t="s">
        <v>2</v>
      </c>
      <c r="D349" s="32">
        <v>29.301873000000001</v>
      </c>
      <c r="E349" s="32">
        <v>6.5436816999999996</v>
      </c>
      <c r="F349" s="32">
        <v>10.253712999999999</v>
      </c>
      <c r="G349" s="32">
        <v>10.907567</v>
      </c>
      <c r="H349" s="93">
        <v>1.5102765000000001E-4</v>
      </c>
      <c r="I349" s="32">
        <v>1.8381088999999999</v>
      </c>
      <c r="J349" s="32"/>
      <c r="K349" s="66">
        <v>0.3499332</v>
      </c>
      <c r="L349" s="66">
        <v>0.3722471</v>
      </c>
      <c r="M349" s="66">
        <v>6.2729851000000003E-2</v>
      </c>
      <c r="N349" s="66">
        <v>0.22331938000000001</v>
      </c>
      <c r="O349" s="66"/>
      <c r="P349" s="66"/>
      <c r="Q349" s="66"/>
      <c r="R349" s="76"/>
      <c r="S349" s="83">
        <f>(F349-O347*H349)/D349</f>
        <v>0.34992924833091243</v>
      </c>
      <c r="T349" s="83">
        <f>(G349-P347*H349)/D349</f>
        <v>0.37224519301077835</v>
      </c>
      <c r="U349" s="83">
        <f>(I349-Q347*H349)/D349</f>
        <v>6.2724550400456713E-2</v>
      </c>
      <c r="V349" s="84"/>
      <c r="W349" s="83">
        <f t="shared" si="209"/>
        <v>-1.0500242925592274</v>
      </c>
      <c r="X349" s="83">
        <f t="shared" si="210"/>
        <v>-0.98820252083711624</v>
      </c>
      <c r="Y349" s="83">
        <f t="shared" si="211"/>
        <v>-2.7690023545439932</v>
      </c>
      <c r="Z349" s="83">
        <f t="shared" ref="Z349:Z352" si="212">LN(N349)</f>
        <v>-1.4991523348289826</v>
      </c>
      <c r="AA349" s="77"/>
      <c r="AB349" s="20">
        <v>4.0037296727091975E-3</v>
      </c>
      <c r="AC349" s="60">
        <v>6.0039985510677669E-3</v>
      </c>
      <c r="AD349" s="20">
        <v>1.0167248102751436E-2</v>
      </c>
      <c r="AE349" s="60">
        <v>1.5246819307847893E-2</v>
      </c>
      <c r="AF349" s="20">
        <v>2.9174423101230463E-2</v>
      </c>
      <c r="AG349" s="20">
        <v>4.3750005206894566E-2</v>
      </c>
      <c r="AI349" s="62"/>
      <c r="AJ349" s="82"/>
      <c r="AK349" s="82"/>
      <c r="AL349" s="82"/>
      <c r="AM349" s="82"/>
      <c r="AN349" s="82"/>
      <c r="BB349" s="76"/>
      <c r="BC349" s="76"/>
      <c r="BE349" s="76"/>
      <c r="BF349" s="76"/>
      <c r="BH349" s="76"/>
      <c r="BI349" s="76"/>
      <c r="BK349" s="76"/>
      <c r="BL349" s="76"/>
      <c r="BN349" s="76"/>
      <c r="BO349" s="76"/>
      <c r="BQ349" s="76"/>
      <c r="BR349" s="76"/>
      <c r="BW349" s="85"/>
      <c r="BX349" s="85"/>
      <c r="BY349" s="83"/>
      <c r="BZ349" s="83"/>
      <c r="CA349" s="83"/>
      <c r="CB349" s="83"/>
      <c r="CC349" s="83"/>
    </row>
    <row r="350" spans="1:100">
      <c r="A350" s="7">
        <v>43</v>
      </c>
      <c r="B350" s="7"/>
      <c r="C350" s="7" t="s">
        <v>3</v>
      </c>
      <c r="D350" s="32">
        <v>27.732872</v>
      </c>
      <c r="E350" s="32">
        <v>6.1907845999999997</v>
      </c>
      <c r="F350" s="32">
        <v>9.6968124000000007</v>
      </c>
      <c r="G350" s="32">
        <v>10.306597</v>
      </c>
      <c r="H350" s="93">
        <v>1.4962783000000001E-4</v>
      </c>
      <c r="I350" s="32">
        <v>1.7354092999999999</v>
      </c>
      <c r="J350" s="32"/>
      <c r="K350" s="66">
        <v>0.34964999000000002</v>
      </c>
      <c r="L350" s="66">
        <v>0.37163715000000003</v>
      </c>
      <c r="M350" s="66">
        <v>6.2575629999999993E-2</v>
      </c>
      <c r="N350" s="66">
        <v>0.22322892</v>
      </c>
      <c r="O350" s="66"/>
      <c r="P350" s="66"/>
      <c r="Q350" s="66"/>
      <c r="R350" s="76"/>
      <c r="S350" s="83">
        <f>(F350-O347*H350)/D350</f>
        <v>0.34964582839169972</v>
      </c>
      <c r="T350" s="83">
        <f>(G350-P347*H350)/D350</f>
        <v>0.37163522638878344</v>
      </c>
      <c r="U350" s="83">
        <f>(I350-Q347*H350)/D350</f>
        <v>6.257010497040684E-2</v>
      </c>
      <c r="V350" s="84"/>
      <c r="W350" s="83">
        <f t="shared" si="209"/>
        <v>-1.0508345557151035</v>
      </c>
      <c r="X350" s="83">
        <f t="shared" si="210"/>
        <v>-0.98984248001010877</v>
      </c>
      <c r="Y350" s="83">
        <f t="shared" si="211"/>
        <v>-2.7714676713257278</v>
      </c>
      <c r="Z350" s="83">
        <f t="shared" si="212"/>
        <v>-1.4995574869759616</v>
      </c>
      <c r="AA350" s="28"/>
      <c r="AB350" s="47">
        <f t="shared" ref="AB350:AG350" si="213">ABS(AB349/AB348)</f>
        <v>2.0103022822179819E-3</v>
      </c>
      <c r="AC350" s="47">
        <f t="shared" si="213"/>
        <v>3.1017210194453698E-3</v>
      </c>
      <c r="AD350" s="47">
        <f t="shared" si="213"/>
        <v>2.5427504181279171E-3</v>
      </c>
      <c r="AE350" s="47">
        <f t="shared" si="213"/>
        <v>3.0455911617999552E-3</v>
      </c>
      <c r="AF350" s="47">
        <f t="shared" si="213"/>
        <v>4.8645384968232881E-3</v>
      </c>
      <c r="AG350" s="47">
        <f t="shared" si="213"/>
        <v>7.0315342494913485E-3</v>
      </c>
      <c r="AI350" s="27"/>
      <c r="AJ350" s="82"/>
      <c r="AK350" s="82"/>
      <c r="AL350" s="82"/>
      <c r="AM350" s="82"/>
      <c r="AN350" s="82"/>
      <c r="BB350" s="76"/>
      <c r="BC350" s="76"/>
      <c r="BE350" s="76"/>
      <c r="BF350" s="76"/>
      <c r="BH350" s="76"/>
      <c r="BI350" s="76"/>
      <c r="BK350" s="76"/>
      <c r="BL350" s="76"/>
      <c r="BN350" s="76"/>
      <c r="BO350" s="76"/>
      <c r="BQ350" s="76"/>
      <c r="BR350" s="76"/>
      <c r="BW350" s="85"/>
      <c r="BX350" s="85"/>
      <c r="BY350" s="83"/>
      <c r="BZ350" s="83"/>
      <c r="CA350" s="83"/>
      <c r="CB350" s="83"/>
      <c r="CC350" s="83"/>
      <c r="CD350" s="76"/>
      <c r="CE350" s="76"/>
      <c r="CF350" s="76"/>
      <c r="CG350" s="76"/>
      <c r="CH350" s="76"/>
      <c r="CI350" s="76"/>
      <c r="CJ350" s="76"/>
      <c r="CK350" s="76"/>
      <c r="CL350" s="76"/>
      <c r="CM350" s="76"/>
      <c r="CN350" s="76"/>
      <c r="CO350" s="76"/>
      <c r="CP350" s="76"/>
      <c r="CQ350" s="76"/>
      <c r="CR350" s="76"/>
      <c r="CS350" s="76"/>
      <c r="CT350" s="76"/>
      <c r="CU350" s="76"/>
      <c r="CV350" s="76"/>
    </row>
    <row r="351" spans="1:100">
      <c r="A351" s="7">
        <v>43</v>
      </c>
      <c r="B351" s="7"/>
      <c r="C351" s="7" t="s">
        <v>4</v>
      </c>
      <c r="D351" s="32">
        <v>25.322959000000001</v>
      </c>
      <c r="E351" s="32">
        <v>5.6502157000000004</v>
      </c>
      <c r="F351" s="32">
        <v>8.8461149999999993</v>
      </c>
      <c r="G351" s="32">
        <v>9.3938366999999996</v>
      </c>
      <c r="H351" s="93">
        <v>1.2501720000000001E-4</v>
      </c>
      <c r="I351" s="32">
        <v>1.5803493</v>
      </c>
      <c r="J351" s="32"/>
      <c r="K351" s="66">
        <v>0.34933069999999999</v>
      </c>
      <c r="L351" s="66">
        <v>0.37095900999999998</v>
      </c>
      <c r="M351" s="66">
        <v>6.2407289999999997E-2</v>
      </c>
      <c r="N351" s="66">
        <v>0.22312578999999999</v>
      </c>
      <c r="O351" s="66"/>
      <c r="P351" s="66"/>
      <c r="Q351" s="66"/>
      <c r="R351" s="76"/>
      <c r="S351" s="83">
        <f>(F351-O347*H351)/D351</f>
        <v>0.34932753660505073</v>
      </c>
      <c r="T351" s="83">
        <f>(G351-P347*H351)/D351</f>
        <v>0.37095845781082326</v>
      </c>
      <c r="U351" s="83">
        <f>(I351-Q347*H351)/D351</f>
        <v>6.2402467479812589E-2</v>
      </c>
      <c r="V351" s="84"/>
      <c r="W351" s="83">
        <f t="shared" si="209"/>
        <v>-1.051745296594768</v>
      </c>
      <c r="X351" s="83">
        <f t="shared" si="210"/>
        <v>-0.99166519619994098</v>
      </c>
      <c r="Y351" s="83">
        <f t="shared" si="211"/>
        <v>-2.7741504614428423</v>
      </c>
      <c r="Z351" s="83">
        <f t="shared" si="212"/>
        <v>-1.500019585838255</v>
      </c>
      <c r="AA351" s="60"/>
      <c r="AB351" s="88"/>
      <c r="AD351" s="88"/>
      <c r="AF351" s="88"/>
      <c r="AI351" s="27"/>
      <c r="AJ351" s="82"/>
      <c r="AK351" s="82"/>
      <c r="AL351" s="82"/>
      <c r="AM351" s="82"/>
      <c r="AN351" s="82"/>
      <c r="BB351" s="76"/>
      <c r="BC351" s="76"/>
      <c r="BE351" s="76"/>
      <c r="BF351" s="76"/>
      <c r="BH351" s="76"/>
      <c r="BI351" s="76"/>
      <c r="BK351" s="76"/>
      <c r="BL351" s="76"/>
      <c r="BN351" s="76"/>
      <c r="BO351" s="76"/>
      <c r="BQ351" s="76"/>
      <c r="BR351" s="76"/>
      <c r="BW351" s="85"/>
      <c r="BX351" s="85"/>
      <c r="BY351" s="83"/>
      <c r="BZ351" s="83"/>
      <c r="CA351" s="83"/>
      <c r="CB351" s="83"/>
      <c r="CD351" s="76"/>
      <c r="CE351" s="76"/>
      <c r="CF351" s="76"/>
      <c r="CG351" s="76"/>
      <c r="CH351" s="76"/>
      <c r="CI351" s="76"/>
      <c r="CJ351" s="76"/>
      <c r="CK351" s="76"/>
      <c r="CL351" s="76"/>
      <c r="CM351" s="76"/>
      <c r="CN351" s="76"/>
      <c r="CO351" s="76"/>
      <c r="CP351" s="76"/>
      <c r="CQ351" s="76"/>
      <c r="CR351" s="76"/>
      <c r="CS351" s="76"/>
      <c r="CT351" s="76"/>
      <c r="CU351" s="76"/>
      <c r="CV351" s="76"/>
    </row>
    <row r="352" spans="1:100">
      <c r="A352" s="7">
        <v>43</v>
      </c>
      <c r="B352" s="7"/>
      <c r="C352" s="7" t="s">
        <v>5</v>
      </c>
      <c r="D352" s="32">
        <v>23.468854</v>
      </c>
      <c r="E352" s="32">
        <v>5.2342082999999997</v>
      </c>
      <c r="F352" s="32">
        <v>8.1912023999999999</v>
      </c>
      <c r="G352" s="32">
        <v>8.6907017999999994</v>
      </c>
      <c r="H352" s="93">
        <v>1.1550888E-4</v>
      </c>
      <c r="I352" s="32">
        <v>1.4606842</v>
      </c>
      <c r="J352" s="32"/>
      <c r="K352" s="66">
        <v>0.34902334000000002</v>
      </c>
      <c r="L352" s="66">
        <v>0.37030565999999998</v>
      </c>
      <c r="M352" s="66">
        <v>6.2238659000000002E-2</v>
      </c>
      <c r="N352" s="66">
        <v>0.22302743999999999</v>
      </c>
      <c r="O352" s="66"/>
      <c r="P352" s="66"/>
      <c r="Q352" s="66"/>
      <c r="R352" s="76"/>
      <c r="S352" s="83">
        <f>(F352-O347*H352)/D352</f>
        <v>0.34902013151863703</v>
      </c>
      <c r="T352" s="83">
        <f>(G352-P347*H352)/D352</f>
        <v>0.3703050992121929</v>
      </c>
      <c r="U352" s="83">
        <f>(I352-Q347*H352)/D352</f>
        <v>6.2233981696735344E-2</v>
      </c>
      <c r="V352" s="84"/>
      <c r="W352" s="83">
        <f t="shared" si="209"/>
        <v>-1.0526256750088452</v>
      </c>
      <c r="X352" s="83">
        <f t="shared" si="210"/>
        <v>-0.99342802066806857</v>
      </c>
      <c r="Y352" s="83">
        <f t="shared" si="211"/>
        <v>-2.7768540988911403</v>
      </c>
      <c r="Z352" s="83">
        <f t="shared" si="212"/>
        <v>-1.5004604657646117</v>
      </c>
      <c r="AB352" s="28"/>
      <c r="AD352" s="28"/>
      <c r="AF352" s="28"/>
      <c r="AJ352" s="82"/>
      <c r="AK352" s="82"/>
      <c r="AL352" s="82"/>
      <c r="AM352" s="82"/>
      <c r="AN352" s="82"/>
      <c r="BB352" s="76"/>
      <c r="BC352" s="76"/>
      <c r="BE352" s="76"/>
      <c r="BF352" s="76"/>
      <c r="BH352" s="76"/>
      <c r="BI352" s="76"/>
      <c r="BK352" s="76"/>
      <c r="BL352" s="76"/>
      <c r="BN352" s="76"/>
      <c r="BO352" s="76"/>
      <c r="BQ352" s="76"/>
      <c r="BR352" s="76"/>
      <c r="BW352" s="85"/>
      <c r="BX352" s="85"/>
      <c r="BY352" s="83"/>
      <c r="BZ352" s="83"/>
      <c r="CA352" s="83"/>
      <c r="CB352" s="83"/>
      <c r="CC352" s="83"/>
    </row>
    <row r="353" spans="1:100">
      <c r="C353" s="7"/>
      <c r="D353" s="89"/>
      <c r="E353" s="89"/>
      <c r="F353" s="33"/>
      <c r="G353" s="33"/>
      <c r="H353" s="99"/>
      <c r="I353" s="33"/>
      <c r="J353" s="5"/>
      <c r="K353" s="84"/>
      <c r="L353" s="84"/>
      <c r="M353" s="84"/>
      <c r="N353" s="84"/>
      <c r="O353" s="83"/>
      <c r="P353" s="83"/>
      <c r="Q353" s="83"/>
      <c r="R353" s="84"/>
      <c r="S353" s="84"/>
      <c r="T353" s="84"/>
      <c r="U353" s="84"/>
      <c r="V353" s="84"/>
      <c r="W353" s="84"/>
      <c r="X353" s="84"/>
      <c r="Y353" s="84"/>
      <c r="Z353" s="90"/>
      <c r="AA353" s="28"/>
      <c r="AB353" s="91"/>
      <c r="AC353" s="91"/>
      <c r="AD353" s="91"/>
      <c r="AE353" s="92"/>
      <c r="AF353" s="92"/>
      <c r="AG353" s="92"/>
      <c r="AJ353" s="76"/>
      <c r="AK353" s="76"/>
      <c r="AL353" s="76"/>
      <c r="AM353" s="76"/>
      <c r="AN353" s="76"/>
      <c r="BB353" s="76"/>
      <c r="BC353" s="76"/>
      <c r="BE353" s="76"/>
      <c r="BF353" s="76"/>
      <c r="BH353" s="76"/>
      <c r="BI353" s="76"/>
      <c r="BK353" s="76"/>
      <c r="BL353" s="76"/>
      <c r="BN353" s="76"/>
      <c r="BO353" s="76"/>
      <c r="BQ353" s="76"/>
      <c r="BR353" s="76"/>
      <c r="BW353" s="85"/>
      <c r="BX353" s="85"/>
      <c r="BY353" s="83"/>
      <c r="BZ353" s="83"/>
      <c r="CA353" s="83"/>
      <c r="CB353" s="83"/>
      <c r="CC353" s="83"/>
      <c r="CD353" s="76"/>
      <c r="CE353" s="76"/>
      <c r="CF353" s="76"/>
      <c r="CG353" s="76"/>
      <c r="CH353" s="76"/>
      <c r="CI353" s="76"/>
      <c r="CJ353" s="76"/>
      <c r="CK353" s="76"/>
      <c r="CL353" s="76"/>
      <c r="CM353" s="76"/>
      <c r="CN353" s="76"/>
      <c r="CO353" s="76"/>
      <c r="CP353" s="76"/>
      <c r="CQ353" s="76"/>
      <c r="CR353" s="76"/>
      <c r="CS353" s="76"/>
      <c r="CT353" s="76"/>
      <c r="CU353" s="76"/>
      <c r="CV353" s="76"/>
    </row>
    <row r="354" spans="1:100">
      <c r="A354" s="7">
        <v>44</v>
      </c>
      <c r="B354" s="31">
        <v>43648</v>
      </c>
      <c r="C354" s="7" t="s">
        <v>0</v>
      </c>
      <c r="D354" s="32">
        <v>1.2850863000000001E-3</v>
      </c>
      <c r="E354" s="32">
        <v>2.7539782000000001E-4</v>
      </c>
      <c r="F354" s="32">
        <v>4.2608155E-4</v>
      </c>
      <c r="G354" s="32">
        <v>4.0445067999999999E-4</v>
      </c>
      <c r="H354" s="93">
        <v>1.3040191E-5</v>
      </c>
      <c r="I354" s="32">
        <v>8.4237124000000006E-5</v>
      </c>
      <c r="J354" s="32"/>
      <c r="K354" s="32"/>
      <c r="L354" s="32"/>
      <c r="M354" s="32"/>
      <c r="N354" s="32"/>
      <c r="O354" s="66"/>
      <c r="P354" s="66"/>
      <c r="Q354" s="66"/>
      <c r="AG354" s="78"/>
      <c r="BZ354" s="80"/>
      <c r="CA354" s="78"/>
      <c r="CB354" s="78"/>
      <c r="CC354" s="78"/>
      <c r="CE354" s="81"/>
      <c r="CF354" s="74"/>
      <c r="CG354" s="74"/>
      <c r="CH354" s="74"/>
      <c r="CI354" s="74"/>
      <c r="CJ354" s="74"/>
      <c r="CK354" s="74"/>
      <c r="CL354" s="74"/>
      <c r="CM354" s="74"/>
      <c r="CN354" s="74"/>
    </row>
    <row r="355" spans="1:100">
      <c r="A355" s="7">
        <v>44</v>
      </c>
      <c r="B355" s="7"/>
      <c r="C355" s="98" t="s">
        <v>6</v>
      </c>
      <c r="D355" s="32"/>
      <c r="E355" s="32"/>
      <c r="F355" s="32"/>
      <c r="G355" s="32"/>
      <c r="H355" s="93">
        <v>2.9862378999999999</v>
      </c>
      <c r="I355" s="32"/>
      <c r="J355" s="32"/>
      <c r="K355" s="32"/>
      <c r="L355" s="32"/>
      <c r="M355" s="32"/>
      <c r="N355" s="57"/>
      <c r="O355" s="83">
        <v>0.86478484</v>
      </c>
      <c r="P355" s="83">
        <v>0.56697920999999996</v>
      </c>
      <c r="Q355" s="83">
        <v>1.0732484</v>
      </c>
      <c r="AB355" s="9"/>
      <c r="AC355" s="9"/>
      <c r="AD355" s="9"/>
      <c r="AE355" s="9"/>
      <c r="AF355" s="9"/>
      <c r="AG355" s="9"/>
      <c r="AI355" s="27"/>
      <c r="AJ355" s="20"/>
      <c r="AK355" s="20"/>
      <c r="AL355" s="20"/>
      <c r="AM355" s="20"/>
      <c r="AN355" s="82"/>
      <c r="BB355" s="78"/>
      <c r="BE355" s="78"/>
      <c r="BH355" s="78"/>
      <c r="BK355" s="78"/>
      <c r="BN355" s="78"/>
      <c r="BQ355" s="78"/>
    </row>
    <row r="356" spans="1:100">
      <c r="A356" s="7">
        <v>44</v>
      </c>
      <c r="B356" s="7"/>
      <c r="C356" s="7" t="s">
        <v>1</v>
      </c>
      <c r="D356" s="32">
        <v>30.858628</v>
      </c>
      <c r="E356" s="32">
        <v>6.8939500999999996</v>
      </c>
      <c r="F356" s="32">
        <v>10.806873</v>
      </c>
      <c r="G356" s="32">
        <v>11.504778</v>
      </c>
      <c r="H356" s="93">
        <v>1.5045185999999999E-4</v>
      </c>
      <c r="I356" s="32">
        <v>1.9402071999999999</v>
      </c>
      <c r="J356" s="32"/>
      <c r="K356" s="66">
        <v>0.35020562</v>
      </c>
      <c r="L356" s="66">
        <v>0.37282161000000003</v>
      </c>
      <c r="M356" s="66">
        <v>6.2873937000000005E-2</v>
      </c>
      <c r="N356" s="66">
        <v>0.22340420999999999</v>
      </c>
      <c r="O356" s="66"/>
      <c r="P356" s="66"/>
      <c r="Q356" s="66"/>
      <c r="R356" s="76"/>
      <c r="S356" s="83">
        <f>(F356-O355*H356)/D356</f>
        <v>0.35020166455593299</v>
      </c>
      <c r="T356" s="83">
        <f>(G356-P355*H356)/D356</f>
        <v>0.37281931967044268</v>
      </c>
      <c r="U356" s="83">
        <f>(I356-Q355*H356)/D356</f>
        <v>6.2868826435899153E-2</v>
      </c>
      <c r="V356" s="84"/>
      <c r="W356" s="83">
        <f t="shared" ref="W356:W360" si="214">LN(S356)</f>
        <v>-1.0492461059836777</v>
      </c>
      <c r="X356" s="83">
        <f t="shared" ref="X356:X360" si="215">LN(T356)</f>
        <v>-0.98666137436314494</v>
      </c>
      <c r="Y356" s="83">
        <f t="shared" ref="Y356:Y360" si="216">LN(U356)</f>
        <v>-2.7667048432812051</v>
      </c>
      <c r="Z356" s="83">
        <f>LN(N356)</f>
        <v>-1.4987725474037443</v>
      </c>
      <c r="AA356" s="77"/>
      <c r="AB356" s="20">
        <f t="array" ref="AB356:AC357">LINEST(W356:W360,Z356:Z360,TRUE,TRUE)</f>
        <v>2.018017209949059</v>
      </c>
      <c r="AC356" s="60">
        <v>1.9753129881043447</v>
      </c>
      <c r="AD356" s="20">
        <f t="array" ref="AD356:AE357">LINEST(X356:X360,Z356:Z360,TRUE,TRUE)</f>
        <v>4.0414202249026276</v>
      </c>
      <c r="AE356" s="60">
        <v>5.0705245553833169</v>
      </c>
      <c r="AF356" s="20">
        <f t="array" ref="AF356:AG357">LINEST(Y356:Y360,Z356:Z360,TRUE,TRUE)</f>
        <v>6.0465564825088922</v>
      </c>
      <c r="AG356" s="20">
        <v>6.2957476905521261</v>
      </c>
      <c r="AI356" s="41">
        <f>EXP(AC356)*$AI$4^AB356</f>
        <v>0.33288814907926828</v>
      </c>
      <c r="AJ356" s="41">
        <f>AI356*SQRT(AC357^2+(LN($AI$4))^2*AB357^2+(AB356/$AI$4)^2*$AJ$4^2-2*LN($AI$4)*AVERAGE(Z356:Z360)*AB357^2)</f>
        <v>5.2807434930987433E-4</v>
      </c>
      <c r="AK356" s="59"/>
      <c r="AL356" s="41">
        <f>EXP(AE356)*$AI$4^AD356</f>
        <v>0.33682009585791817</v>
      </c>
      <c r="AM356" s="41">
        <f>AL356*SQRT(AE357^2+(LN($AI$4))^2*AD357^2+(AD356/$AI$4)^2*$AJ$4^2-2*LN($AI$4)*AVERAGE(Z356:Z360)*AD357^2)</f>
        <v>1.0682709068554912E-3</v>
      </c>
      <c r="AN356" s="83"/>
      <c r="AO356" s="41">
        <f>EXP(AG356)*$AI$4^AF356</f>
        <v>5.4008404734924367E-2</v>
      </c>
      <c r="AP356" s="41">
        <f>AO356*SQRT(AG357^2+(LN($AI$4))^2*AF357^2+(AF356/$AI$4)^2*$AJ$4^2-2*LN($AI$4)*AVERAGE(Z356:Z360)*AF357^2)</f>
        <v>2.5762751452504206E-4</v>
      </c>
      <c r="BB356" s="69"/>
      <c r="BC356" s="69"/>
      <c r="BE356" s="69"/>
      <c r="BF356" s="69"/>
      <c r="BH356" s="69"/>
      <c r="BI356" s="69"/>
      <c r="BK356" s="69"/>
      <c r="BL356" s="69"/>
      <c r="BN356" s="69"/>
      <c r="BO356" s="69"/>
      <c r="BQ356" s="69"/>
      <c r="BR356" s="69"/>
      <c r="BY356" s="69"/>
      <c r="BZ356" s="69"/>
      <c r="CD356" s="86"/>
      <c r="CM356" s="78"/>
      <c r="CN356" s="78"/>
    </row>
    <row r="357" spans="1:100">
      <c r="A357" s="7">
        <v>44</v>
      </c>
      <c r="B357" s="7"/>
      <c r="C357" s="7" t="s">
        <v>2</v>
      </c>
      <c r="D357" s="32">
        <v>29.130457</v>
      </c>
      <c r="E357" s="32">
        <v>6.5049276000000003</v>
      </c>
      <c r="F357" s="32">
        <v>10.192526000000001</v>
      </c>
      <c r="G357" s="32">
        <v>10.841072</v>
      </c>
      <c r="H357" s="93">
        <v>1.5011271E-4</v>
      </c>
      <c r="I357" s="32">
        <v>1.826694</v>
      </c>
      <c r="J357" s="32"/>
      <c r="K357" s="66">
        <v>0.34989154</v>
      </c>
      <c r="L357" s="66">
        <v>0.37215395000000001</v>
      </c>
      <c r="M357" s="66">
        <v>6.2706866E-2</v>
      </c>
      <c r="N357" s="66">
        <v>0.22330305</v>
      </c>
      <c r="O357" s="66"/>
      <c r="P357" s="66"/>
      <c r="Q357" s="66"/>
      <c r="R357" s="76"/>
      <c r="S357" s="83">
        <f>(F357-O355*H357)/D357</f>
        <v>0.34988796038469638</v>
      </c>
      <c r="T357" s="83">
        <f>(G357-P355*H357)/D357</f>
        <v>0.37215299743544267</v>
      </c>
      <c r="U357" s="83">
        <f>(I357-Q355*H357)/D357</f>
        <v>6.2701827567421028E-2</v>
      </c>
      <c r="V357" s="84"/>
      <c r="W357" s="83">
        <f t="shared" si="214"/>
        <v>-1.0501422889324223</v>
      </c>
      <c r="X357" s="83">
        <f t="shared" si="215"/>
        <v>-0.98845022583422759</v>
      </c>
      <c r="Y357" s="83">
        <f t="shared" si="216"/>
        <v>-2.769364683962293</v>
      </c>
      <c r="Z357" s="83">
        <f t="shared" ref="Z357:Z360" si="217">LN(N357)</f>
        <v>-1.4992254614742668</v>
      </c>
      <c r="AA357" s="77"/>
      <c r="AB357" s="20">
        <v>7.8928179522183839E-3</v>
      </c>
      <c r="AC357" s="60">
        <v>1.1836062752513241E-2</v>
      </c>
      <c r="AD357" s="20">
        <v>1.3897029041299802E-2</v>
      </c>
      <c r="AE357" s="60">
        <v>2.0839972339675251E-2</v>
      </c>
      <c r="AF357" s="20">
        <v>2.8866655902592679E-2</v>
      </c>
      <c r="AG357" s="20">
        <v>4.3288411412335109E-2</v>
      </c>
      <c r="AI357" s="27"/>
      <c r="AJ357" s="82"/>
      <c r="AK357" s="82"/>
      <c r="AL357" s="82"/>
      <c r="AM357" s="82"/>
      <c r="AN357" s="82"/>
      <c r="BB357" s="76"/>
      <c r="BC357" s="76"/>
      <c r="BE357" s="76"/>
      <c r="BF357" s="76"/>
      <c r="BH357" s="76"/>
      <c r="BI357" s="76"/>
      <c r="BK357" s="76"/>
      <c r="BL357" s="76"/>
      <c r="BN357" s="76"/>
      <c r="BO357" s="76"/>
      <c r="BQ357" s="76"/>
      <c r="BR357" s="76"/>
      <c r="BW357" s="85"/>
      <c r="BX357" s="85"/>
      <c r="BY357" s="83"/>
      <c r="BZ357" s="83"/>
      <c r="CA357" s="83"/>
      <c r="CB357" s="83"/>
      <c r="CC357" s="83"/>
    </row>
    <row r="358" spans="1:100">
      <c r="A358" s="7">
        <v>44</v>
      </c>
      <c r="B358" s="7"/>
      <c r="C358" s="7" t="s">
        <v>3</v>
      </c>
      <c r="D358" s="32">
        <v>27.470517000000001</v>
      </c>
      <c r="E358" s="32">
        <v>6.1321611999999996</v>
      </c>
      <c r="F358" s="32">
        <v>9.6051435000000005</v>
      </c>
      <c r="G358" s="32">
        <v>10.208917</v>
      </c>
      <c r="H358" s="93">
        <v>1.4245813999999999E-4</v>
      </c>
      <c r="I358" s="32">
        <v>1.7190139</v>
      </c>
      <c r="J358" s="32"/>
      <c r="K358" s="32">
        <v>0.34965243000000001</v>
      </c>
      <c r="L358" s="32">
        <v>0.37163106000000001</v>
      </c>
      <c r="M358" s="32">
        <v>6.2576552999999993E-2</v>
      </c>
      <c r="N358" s="32">
        <v>0.22322687999999999</v>
      </c>
      <c r="O358" s="66"/>
      <c r="P358" s="66"/>
      <c r="Q358" s="66"/>
      <c r="R358" s="76"/>
      <c r="S358" s="83">
        <f>(F358-O355*H358)/D358</f>
        <v>0.34964832676284152</v>
      </c>
      <c r="T358" s="83">
        <f>(G358-P355*H358)/D358</f>
        <v>0.37162883498684512</v>
      </c>
      <c r="U358" s="83">
        <f>(I358-Q355*H358)/D358</f>
        <v>6.257111968548601E-2</v>
      </c>
      <c r="V358" s="84"/>
      <c r="W358" s="83">
        <f t="shared" si="214"/>
        <v>-1.0508274103067703</v>
      </c>
      <c r="X358" s="83">
        <f t="shared" si="215"/>
        <v>-0.98985967820996967</v>
      </c>
      <c r="Y358" s="83">
        <f t="shared" si="216"/>
        <v>-2.7714514542065176</v>
      </c>
      <c r="Z358" s="83">
        <f t="shared" si="217"/>
        <v>-1.4995666256185776</v>
      </c>
      <c r="AA358" s="28"/>
      <c r="AB358" s="47">
        <f t="shared" ref="AB358:AG358" si="218">ABS(AB357/AB356)</f>
        <v>3.9111747478197288E-3</v>
      </c>
      <c r="AC358" s="47">
        <f t="shared" si="218"/>
        <v>5.9919935847088188E-3</v>
      </c>
      <c r="AD358" s="47">
        <f t="shared" si="218"/>
        <v>3.438649847810526E-3</v>
      </c>
      <c r="AE358" s="47">
        <f t="shared" si="218"/>
        <v>4.1100229595673089E-3</v>
      </c>
      <c r="AF358" s="47">
        <f t="shared" si="218"/>
        <v>4.7740653686269814E-3</v>
      </c>
      <c r="AG358" s="47">
        <f t="shared" si="218"/>
        <v>6.8758173834216653E-3</v>
      </c>
      <c r="AI358" s="27"/>
      <c r="AJ358" s="82"/>
      <c r="AK358" s="82"/>
      <c r="AL358" s="82"/>
      <c r="AM358" s="82"/>
      <c r="AN358" s="82"/>
      <c r="BB358" s="76"/>
      <c r="BC358" s="76"/>
      <c r="BE358" s="76"/>
      <c r="BF358" s="76"/>
      <c r="BH358" s="76"/>
      <c r="BI358" s="76"/>
      <c r="BK358" s="76"/>
      <c r="BL358" s="76"/>
      <c r="BN358" s="76"/>
      <c r="BO358" s="76"/>
      <c r="BQ358" s="76"/>
      <c r="BR358" s="76"/>
      <c r="BW358" s="85"/>
      <c r="BX358" s="85"/>
      <c r="BY358" s="83"/>
      <c r="BZ358" s="83"/>
      <c r="CA358" s="83"/>
      <c r="CB358" s="83"/>
      <c r="CC358" s="83"/>
      <c r="CD358" s="76"/>
      <c r="CE358" s="76"/>
      <c r="CF358" s="76"/>
      <c r="CG358" s="76"/>
      <c r="CH358" s="76"/>
      <c r="CI358" s="76"/>
      <c r="CJ358" s="76"/>
      <c r="CK358" s="76"/>
      <c r="CL358" s="76"/>
      <c r="CM358" s="76"/>
      <c r="CN358" s="76"/>
      <c r="CO358" s="76"/>
      <c r="CP358" s="76"/>
      <c r="CQ358" s="76"/>
      <c r="CR358" s="76"/>
      <c r="CS358" s="76"/>
      <c r="CT358" s="76"/>
      <c r="CU358" s="76"/>
      <c r="CV358" s="76"/>
    </row>
    <row r="359" spans="1:100">
      <c r="A359" s="7">
        <v>44</v>
      </c>
      <c r="B359" s="7"/>
      <c r="C359" s="7" t="s">
        <v>4</v>
      </c>
      <c r="D359" s="32">
        <v>25.25592</v>
      </c>
      <c r="E359" s="32">
        <v>5.6354062999999996</v>
      </c>
      <c r="F359" s="32">
        <v>8.8230979999999999</v>
      </c>
      <c r="G359" s="32">
        <v>9.3698391999999995</v>
      </c>
      <c r="H359" s="93">
        <v>1.3354506E-4</v>
      </c>
      <c r="I359" s="32">
        <v>1.5763670999999999</v>
      </c>
      <c r="J359" s="32"/>
      <c r="K359" s="32">
        <v>0.34934704</v>
      </c>
      <c r="L359" s="32">
        <v>0.37099422999999998</v>
      </c>
      <c r="M359" s="32">
        <v>6.2415331999999997E-2</v>
      </c>
      <c r="N359" s="32">
        <v>0.22313185999999999</v>
      </c>
      <c r="O359" s="66"/>
      <c r="P359" s="66"/>
      <c r="Q359" s="66"/>
      <c r="R359" s="76"/>
      <c r="S359" s="83">
        <f>(F359-O355*H359)/D359</f>
        <v>0.34934314458775029</v>
      </c>
      <c r="T359" s="83">
        <f>(G359-P355*H359)/D359</f>
        <v>0.37099276061720898</v>
      </c>
      <c r="U359" s="83">
        <f>(I359-Q355*H359)/D359</f>
        <v>6.241007149919809E-2</v>
      </c>
      <c r="V359" s="84"/>
      <c r="W359" s="83">
        <f t="shared" si="214"/>
        <v>-1.051700617511697</v>
      </c>
      <c r="X359" s="83">
        <f t="shared" si="215"/>
        <v>-0.99157272972624788</v>
      </c>
      <c r="Y359" s="83">
        <f t="shared" si="216"/>
        <v>-2.7740286143999553</v>
      </c>
      <c r="Z359" s="83">
        <f t="shared" si="217"/>
        <v>-1.4999923818228151</v>
      </c>
      <c r="AA359" s="60"/>
      <c r="AB359" s="88"/>
      <c r="AD359" s="88"/>
      <c r="AF359" s="88"/>
      <c r="AI359" s="27"/>
      <c r="AJ359" s="82"/>
      <c r="AK359" s="82"/>
      <c r="AL359" s="82"/>
      <c r="AM359" s="82"/>
      <c r="AN359" s="82"/>
      <c r="BB359" s="76"/>
      <c r="BC359" s="76"/>
      <c r="BE359" s="76"/>
      <c r="BF359" s="76"/>
      <c r="BH359" s="76"/>
      <c r="BI359" s="76"/>
      <c r="BK359" s="76"/>
      <c r="BL359" s="76"/>
      <c r="BN359" s="76"/>
      <c r="BO359" s="76"/>
      <c r="BQ359" s="76"/>
      <c r="BR359" s="76"/>
      <c r="BW359" s="85"/>
      <c r="BX359" s="85"/>
      <c r="BY359" s="83"/>
      <c r="BZ359" s="83"/>
      <c r="CA359" s="83"/>
      <c r="CB359" s="83"/>
      <c r="CD359" s="76"/>
      <c r="CE359" s="76"/>
      <c r="CF359" s="76"/>
      <c r="CG359" s="76"/>
      <c r="CH359" s="76"/>
      <c r="CI359" s="76"/>
      <c r="CJ359" s="76"/>
      <c r="CK359" s="76"/>
      <c r="CL359" s="76"/>
      <c r="CM359" s="76"/>
      <c r="CN359" s="76"/>
      <c r="CO359" s="76"/>
      <c r="CP359" s="76"/>
      <c r="CQ359" s="76"/>
      <c r="CR359" s="76"/>
      <c r="CS359" s="76"/>
      <c r="CT359" s="76"/>
      <c r="CU359" s="76"/>
      <c r="CV359" s="76"/>
    </row>
    <row r="360" spans="1:100">
      <c r="A360" s="7">
        <v>44</v>
      </c>
      <c r="B360" s="7"/>
      <c r="C360" s="7" t="s">
        <v>5</v>
      </c>
      <c r="D360" s="32">
        <v>23.287400000000002</v>
      </c>
      <c r="E360" s="32">
        <v>5.1938499</v>
      </c>
      <c r="F360" s="32">
        <v>8.1280689000000006</v>
      </c>
      <c r="G360" s="32">
        <v>8.6239083999999995</v>
      </c>
      <c r="H360" s="93">
        <v>1.1711092000000001E-4</v>
      </c>
      <c r="I360" s="32">
        <v>1.4495267000000001</v>
      </c>
      <c r="J360" s="32"/>
      <c r="K360" s="32">
        <v>0.34903252000000001</v>
      </c>
      <c r="L360" s="32">
        <v>0.37032417000000001</v>
      </c>
      <c r="M360" s="32">
        <v>6.2244921000000002E-2</v>
      </c>
      <c r="N360" s="32">
        <v>0.22303245999999999</v>
      </c>
      <c r="O360" s="66"/>
      <c r="P360" s="66"/>
      <c r="Q360" s="66"/>
      <c r="R360" s="76"/>
      <c r="S360" s="83">
        <f>(F360-O355*H360)/D360</f>
        <v>0.34902855725636117</v>
      </c>
      <c r="T360" s="83">
        <f>(G360-P355*H360)/D360</f>
        <v>0.37032223436463907</v>
      </c>
      <c r="U360" s="83">
        <f>(I360-Q355*H360)/D360</f>
        <v>6.2239709494940933E-2</v>
      </c>
      <c r="V360" s="84"/>
      <c r="W360" s="83">
        <f t="shared" si="214"/>
        <v>-1.0526015341778114</v>
      </c>
      <c r="X360" s="83">
        <f t="shared" si="215"/>
        <v>-0.99338174867222828</v>
      </c>
      <c r="Y360" s="83">
        <f t="shared" si="216"/>
        <v>-2.7767620666206292</v>
      </c>
      <c r="Z360" s="83">
        <f t="shared" si="217"/>
        <v>-1.500437957576809</v>
      </c>
      <c r="AB360" s="28"/>
      <c r="AD360" s="28"/>
      <c r="AF360" s="28"/>
      <c r="AJ360" s="82"/>
      <c r="AK360" s="82"/>
      <c r="AL360" s="82"/>
      <c r="AM360" s="82"/>
      <c r="AN360" s="82"/>
      <c r="BB360" s="76"/>
      <c r="BC360" s="76"/>
      <c r="BE360" s="76"/>
      <c r="BF360" s="76"/>
      <c r="BH360" s="76"/>
      <c r="BI360" s="76"/>
      <c r="BK360" s="76"/>
      <c r="BL360" s="76"/>
      <c r="BN360" s="76"/>
      <c r="BO360" s="76"/>
      <c r="BQ360" s="76"/>
      <c r="BR360" s="76"/>
      <c r="BW360" s="85"/>
      <c r="BX360" s="85"/>
      <c r="BY360" s="83"/>
      <c r="BZ360" s="83"/>
      <c r="CA360" s="83"/>
      <c r="CB360" s="83"/>
      <c r="CC360" s="83"/>
    </row>
    <row r="361" spans="1:100">
      <c r="C361" s="7"/>
      <c r="D361" s="89"/>
      <c r="E361" s="89"/>
      <c r="F361" s="33"/>
      <c r="G361" s="33"/>
      <c r="H361" s="99"/>
      <c r="I361" s="33"/>
      <c r="J361" s="5"/>
      <c r="K361" s="84"/>
      <c r="L361" s="84"/>
      <c r="M361" s="84"/>
      <c r="N361" s="84"/>
      <c r="O361" s="83"/>
      <c r="P361" s="83"/>
      <c r="Q361" s="83"/>
      <c r="R361" s="84"/>
      <c r="S361" s="84"/>
      <c r="T361" s="84"/>
      <c r="U361" s="84"/>
      <c r="V361" s="84"/>
      <c r="W361" s="84"/>
      <c r="X361" s="84"/>
      <c r="Y361" s="84"/>
      <c r="Z361" s="90"/>
      <c r="AA361" s="28"/>
      <c r="AB361" s="91"/>
      <c r="AC361" s="91"/>
      <c r="AD361" s="91"/>
      <c r="AE361" s="92"/>
      <c r="AF361" s="92"/>
      <c r="AG361" s="92"/>
      <c r="AJ361" s="76"/>
      <c r="AK361" s="76"/>
      <c r="AL361" s="76"/>
      <c r="AM361" s="76"/>
      <c r="AN361" s="76"/>
      <c r="BB361" s="76"/>
      <c r="BC361" s="76"/>
      <c r="BE361" s="76"/>
      <c r="BF361" s="76"/>
      <c r="BH361" s="76"/>
      <c r="BI361" s="76"/>
      <c r="BK361" s="76"/>
      <c r="BL361" s="76"/>
      <c r="BN361" s="76"/>
      <c r="BO361" s="76"/>
      <c r="BQ361" s="76"/>
      <c r="BR361" s="76"/>
      <c r="BW361" s="85"/>
      <c r="BX361" s="85"/>
      <c r="BY361" s="83"/>
      <c r="BZ361" s="83"/>
      <c r="CA361" s="83"/>
      <c r="CB361" s="83"/>
      <c r="CC361" s="83"/>
      <c r="CD361" s="76"/>
      <c r="CE361" s="76"/>
      <c r="CF361" s="76"/>
      <c r="CG361" s="76"/>
      <c r="CH361" s="76"/>
      <c r="CI361" s="76"/>
      <c r="CJ361" s="76"/>
      <c r="CK361" s="76"/>
      <c r="CL361" s="76"/>
      <c r="CM361" s="76"/>
      <c r="CN361" s="76"/>
      <c r="CO361" s="76"/>
      <c r="CP361" s="76"/>
      <c r="CQ361" s="76"/>
      <c r="CR361" s="76"/>
      <c r="CS361" s="76"/>
      <c r="CT361" s="76"/>
      <c r="CU361" s="76"/>
      <c r="CV361" s="76"/>
    </row>
    <row r="362" spans="1:100">
      <c r="A362" s="7">
        <v>45</v>
      </c>
      <c r="B362" s="31">
        <v>43648</v>
      </c>
      <c r="C362" s="7" t="s">
        <v>0</v>
      </c>
      <c r="D362" s="32">
        <v>1.2850863000000001E-3</v>
      </c>
      <c r="E362" s="32">
        <v>2.7539782000000001E-4</v>
      </c>
      <c r="F362" s="32">
        <v>4.2608155E-4</v>
      </c>
      <c r="G362" s="32">
        <v>4.0445067999999999E-4</v>
      </c>
      <c r="H362" s="93">
        <v>1.3040191E-5</v>
      </c>
      <c r="I362" s="32">
        <v>8.4237124000000006E-5</v>
      </c>
      <c r="J362" s="32"/>
      <c r="K362" s="32"/>
      <c r="L362" s="32"/>
      <c r="M362" s="32"/>
      <c r="N362" s="32"/>
      <c r="O362" s="66"/>
      <c r="P362" s="66"/>
      <c r="Q362" s="66"/>
      <c r="AG362" s="78"/>
      <c r="BZ362" s="80"/>
      <c r="CA362" s="78"/>
      <c r="CB362" s="78"/>
      <c r="CC362" s="78"/>
      <c r="CE362" s="81"/>
      <c r="CF362" s="74"/>
      <c r="CG362" s="74"/>
      <c r="CH362" s="74"/>
      <c r="CI362" s="74"/>
      <c r="CJ362" s="74"/>
      <c r="CK362" s="74"/>
      <c r="CL362" s="74"/>
      <c r="CM362" s="74"/>
      <c r="CN362" s="74"/>
    </row>
    <row r="363" spans="1:100">
      <c r="A363" s="7">
        <v>45</v>
      </c>
      <c r="B363" s="7"/>
      <c r="C363" s="98" t="s">
        <v>6</v>
      </c>
      <c r="D363" s="32"/>
      <c r="E363" s="32"/>
      <c r="F363" s="32"/>
      <c r="G363" s="32"/>
      <c r="H363" s="93">
        <v>2.9862378999999999</v>
      </c>
      <c r="I363" s="32"/>
      <c r="J363" s="32"/>
      <c r="K363" s="32"/>
      <c r="L363" s="32"/>
      <c r="M363" s="32"/>
      <c r="N363" s="57"/>
      <c r="O363" s="83">
        <v>0.86478484</v>
      </c>
      <c r="P363" s="83">
        <v>0.56697920999999996</v>
      </c>
      <c r="Q363" s="83">
        <v>1.0732484</v>
      </c>
      <c r="AB363" s="9"/>
      <c r="AC363" s="9"/>
      <c r="AD363" s="9"/>
      <c r="AE363" s="9"/>
      <c r="AF363" s="9"/>
      <c r="AG363" s="9"/>
      <c r="AI363" s="27"/>
      <c r="AJ363" s="20"/>
      <c r="AK363" s="20"/>
      <c r="AL363" s="20"/>
      <c r="AM363" s="20"/>
      <c r="AN363" s="82"/>
      <c r="BB363" s="78"/>
      <c r="BE363" s="78"/>
      <c r="BH363" s="78"/>
      <c r="BK363" s="78"/>
      <c r="BN363" s="78"/>
      <c r="BQ363" s="78"/>
    </row>
    <row r="364" spans="1:100">
      <c r="A364" s="7">
        <v>45</v>
      </c>
      <c r="B364" s="7"/>
      <c r="C364" s="7" t="s">
        <v>1</v>
      </c>
      <c r="D364" s="32">
        <v>30.376304000000001</v>
      </c>
      <c r="E364" s="32">
        <v>6.7858267000000003</v>
      </c>
      <c r="F364" s="32">
        <v>10.636858999999999</v>
      </c>
      <c r="G364" s="32">
        <v>11.32253</v>
      </c>
      <c r="H364" s="93">
        <v>1.5055179E-4</v>
      </c>
      <c r="I364" s="32">
        <v>1.9093161999999999</v>
      </c>
      <c r="J364" s="32"/>
      <c r="K364" s="32">
        <v>0.35016922</v>
      </c>
      <c r="L364" s="32">
        <v>0.37274128000000001</v>
      </c>
      <c r="M364" s="32">
        <v>6.2855210999999994E-2</v>
      </c>
      <c r="N364" s="32">
        <v>0.22339199000000001</v>
      </c>
      <c r="O364" s="66"/>
      <c r="P364" s="66"/>
      <c r="Q364" s="66"/>
      <c r="R364" s="76"/>
      <c r="S364" s="83">
        <f>(F364-O363*H364)/D364</f>
        <v>0.35016533957173895</v>
      </c>
      <c r="T364" s="83">
        <f>(G364-P363*H364)/D364</f>
        <v>0.3727393773865656</v>
      </c>
      <c r="U364" s="83">
        <f>(I364-Q363*H364)/D364</f>
        <v>6.2850128854789744E-2</v>
      </c>
      <c r="V364" s="84"/>
      <c r="W364" s="83">
        <f t="shared" ref="W364:W368" si="219">LN(S364)</f>
        <v>-1.0493498372674548</v>
      </c>
      <c r="X364" s="83">
        <f t="shared" ref="X364:X368" si="220">LN(T364)</f>
        <v>-0.9868758237002635</v>
      </c>
      <c r="Y364" s="83">
        <f t="shared" ref="Y364:Y368" si="221">LN(U364)</f>
        <v>-2.7670022937524412</v>
      </c>
      <c r="Z364" s="83">
        <f>LN(N364)</f>
        <v>-1.4988272479585074</v>
      </c>
      <c r="AA364" s="77"/>
      <c r="AB364" s="20">
        <f t="array" ref="AB364:AC365">LINEST(W364:W368,Z364:Z368,TRUE,TRUE)</f>
        <v>2.006438815791034</v>
      </c>
      <c r="AC364" s="60">
        <v>1.9579499569253183</v>
      </c>
      <c r="AD364" s="20">
        <f t="array" ref="AD364:AE365">LINEST(X364:X368,Z364:Z368,TRUE,TRUE)</f>
        <v>4.0137627505295139</v>
      </c>
      <c r="AE364" s="60">
        <v>5.029047300386555</v>
      </c>
      <c r="AF364" s="20">
        <f t="array" ref="AF364:AG365">LINEST(Y364:Y368,Z364:Z368,TRUE,TRUE)</f>
        <v>6.0254330626503707</v>
      </c>
      <c r="AG364" s="20">
        <v>6.2640630098484049</v>
      </c>
      <c r="AI364" s="41">
        <f>EXP(AC364)*$AI$4^AB364</f>
        <v>0.33298180837052671</v>
      </c>
      <c r="AJ364" s="41">
        <f>AI364*SQRT(AC365^2+(LN($AI$4))^2*AB365^2+(AB364/$AI$4)^2*$AJ$4^2-2*LN($AI$4)*AVERAGE(Z364:Z368)*AB365^2)</f>
        <v>5.2601168777141973E-4</v>
      </c>
      <c r="AK364" s="59"/>
      <c r="AL364" s="41">
        <f>EXP(AE364)*$AI$4^AD364</f>
        <v>0.33704585535803383</v>
      </c>
      <c r="AM364" s="41">
        <f>AL364*SQRT(AE365^2+(LN($AI$4))^2*AD365^2+(AD364/$AI$4)^2*$AJ$4^2-2*LN($AI$4)*AVERAGE(Z364:Z368)*AD365^2)</f>
        <v>1.0615298316598812E-3</v>
      </c>
      <c r="AN364" s="83"/>
      <c r="AO364" s="41">
        <f>EXP(AG364)*$AI$4^AF364</f>
        <v>5.4035705009553646E-2</v>
      </c>
      <c r="AP364" s="41">
        <f>AO364*SQRT(AG365^2+(LN($AI$4))^2*AF365^2+(AF364/$AI$4)^2*$AJ$4^2-2*LN($AI$4)*AVERAGE(Z364:Z368)*AF365^2)</f>
        <v>2.5563610353289943E-4</v>
      </c>
      <c r="BB364" s="69"/>
      <c r="BC364" s="69"/>
      <c r="BE364" s="69"/>
      <c r="BF364" s="69"/>
      <c r="BH364" s="69"/>
      <c r="BI364" s="69"/>
      <c r="BK364" s="69"/>
      <c r="BL364" s="69"/>
      <c r="BN364" s="69"/>
      <c r="BO364" s="69"/>
      <c r="BQ364" s="69"/>
      <c r="BR364" s="69"/>
      <c r="BY364" s="69"/>
      <c r="BZ364" s="69"/>
      <c r="CD364" s="86"/>
      <c r="CM364" s="78"/>
      <c r="CN364" s="78"/>
    </row>
    <row r="365" spans="1:100">
      <c r="A365" s="7">
        <v>45</v>
      </c>
      <c r="B365" s="7"/>
      <c r="C365" s="7" t="s">
        <v>2</v>
      </c>
      <c r="D365" s="32">
        <v>29.198606000000002</v>
      </c>
      <c r="E365" s="32">
        <v>6.5204664000000001</v>
      </c>
      <c r="F365" s="32">
        <v>10.217169</v>
      </c>
      <c r="G365" s="32">
        <v>10.867957000000001</v>
      </c>
      <c r="H365" s="93">
        <v>1.4998763E-4</v>
      </c>
      <c r="I365" s="32">
        <v>1.8313680999999999</v>
      </c>
      <c r="J365" s="32"/>
      <c r="K365" s="32">
        <v>0.34991907</v>
      </c>
      <c r="L365" s="32">
        <v>0.3722066</v>
      </c>
      <c r="M365" s="32">
        <v>6.2720700000000004E-2</v>
      </c>
      <c r="N365" s="32">
        <v>0.22331412</v>
      </c>
      <c r="O365" s="66"/>
      <c r="P365" s="66"/>
      <c r="Q365" s="66"/>
      <c r="R365" s="76"/>
      <c r="S365" s="83">
        <f>(F365-O363*H365)/D365</f>
        <v>0.34991531078474736</v>
      </c>
      <c r="T365" s="83">
        <f>(G365-P363*H365)/D365</f>
        <v>0.37220516486752941</v>
      </c>
      <c r="U365" s="83">
        <f>(I365-Q363*H365)/D365</f>
        <v>6.2715566832748204E-2</v>
      </c>
      <c r="V365" s="84"/>
      <c r="W365" s="83">
        <f t="shared" si="219"/>
        <v>-1.0500641229643806</v>
      </c>
      <c r="X365" s="83">
        <f t="shared" si="220"/>
        <v>-0.98831005827830054</v>
      </c>
      <c r="Y365" s="83">
        <f t="shared" si="221"/>
        <v>-2.7691455873138922</v>
      </c>
      <c r="Z365" s="83">
        <f t="shared" ref="Z365:Z368" si="222">LN(N365)</f>
        <v>-1.499175888816761</v>
      </c>
      <c r="AA365" s="77"/>
      <c r="AB365" s="20">
        <v>8.651790490109685E-3</v>
      </c>
      <c r="AC365" s="60">
        <v>1.2974392912949988E-2</v>
      </c>
      <c r="AD365" s="20">
        <v>1.365019623090079E-2</v>
      </c>
      <c r="AE365" s="60">
        <v>2.0470099159362629E-2</v>
      </c>
      <c r="AF365" s="20">
        <v>2.1577143461194395E-2</v>
      </c>
      <c r="AG365" s="20">
        <v>3.2357503053807378E-2</v>
      </c>
      <c r="AI365" s="27"/>
      <c r="AJ365" s="82"/>
      <c r="AK365" s="82"/>
      <c r="AL365" s="82"/>
      <c r="AM365" s="82"/>
      <c r="AN365" s="82"/>
      <c r="BB365" s="76"/>
      <c r="BC365" s="76"/>
      <c r="BE365" s="76"/>
      <c r="BF365" s="76"/>
      <c r="BH365" s="76"/>
      <c r="BI365" s="76"/>
      <c r="BK365" s="76"/>
      <c r="BL365" s="76"/>
      <c r="BN365" s="76"/>
      <c r="BO365" s="76"/>
      <c r="BQ365" s="76"/>
      <c r="BR365" s="76"/>
      <c r="BW365" s="85"/>
      <c r="BX365" s="85"/>
      <c r="BY365" s="83"/>
      <c r="BZ365" s="83"/>
      <c r="CA365" s="83"/>
      <c r="CB365" s="83"/>
      <c r="CC365" s="83"/>
    </row>
    <row r="366" spans="1:100">
      <c r="A366" s="7">
        <v>45</v>
      </c>
      <c r="B366" s="7"/>
      <c r="C366" s="7" t="s">
        <v>3</v>
      </c>
      <c r="D366" s="32">
        <v>26.725662</v>
      </c>
      <c r="E366" s="32">
        <v>5.9655041999999998</v>
      </c>
      <c r="F366" s="32">
        <v>9.3433072999999993</v>
      </c>
      <c r="G366" s="32">
        <v>9.9294407000000007</v>
      </c>
      <c r="H366" s="93">
        <v>1.3503256E-4</v>
      </c>
      <c r="I366" s="32">
        <v>1.6716643</v>
      </c>
      <c r="J366" s="32"/>
      <c r="K366" s="32">
        <v>0.34959926000000002</v>
      </c>
      <c r="L366" s="32">
        <v>0.37152911999999999</v>
      </c>
      <c r="M366" s="32">
        <v>6.2548255999999997E-2</v>
      </c>
      <c r="N366" s="32">
        <v>0.22321210999999999</v>
      </c>
      <c r="O366" s="66"/>
      <c r="P366" s="66"/>
      <c r="Q366" s="66"/>
      <c r="R366" s="76"/>
      <c r="S366" s="83">
        <f>(F366-O363*H366)/D366</f>
        <v>0.34959622425402237</v>
      </c>
      <c r="T366" s="83">
        <f>(G366-P363*H366)/D366</f>
        <v>0.37152921186183557</v>
      </c>
      <c r="U366" s="83">
        <f>(I366-Q363*H366)/D366</f>
        <v>6.2543609827926144E-2</v>
      </c>
      <c r="V366" s="84"/>
      <c r="W366" s="83">
        <f t="shared" si="219"/>
        <v>-1.0509764354478024</v>
      </c>
      <c r="X366" s="83">
        <f t="shared" si="220"/>
        <v>-0.99012778571692261</v>
      </c>
      <c r="Y366" s="83">
        <f t="shared" si="221"/>
        <v>-2.7718912083123719</v>
      </c>
      <c r="Z366" s="83">
        <f t="shared" si="222"/>
        <v>-1.4996327936743981</v>
      </c>
      <c r="AA366" s="28"/>
      <c r="AB366" s="47">
        <f t="shared" ref="AB366:AG366" si="223">ABS(AB365/AB364)</f>
        <v>4.3120131159836714E-3</v>
      </c>
      <c r="AC366" s="47">
        <f t="shared" si="223"/>
        <v>6.626519164628919E-3</v>
      </c>
      <c r="AD366" s="47">
        <f t="shared" si="223"/>
        <v>3.4008478027506717E-3</v>
      </c>
      <c r="AE366" s="47">
        <f t="shared" si="223"/>
        <v>4.0703731614910857E-3</v>
      </c>
      <c r="AF366" s="47">
        <f t="shared" si="223"/>
        <v>3.581011229706266E-3</v>
      </c>
      <c r="AG366" s="47">
        <f t="shared" si="223"/>
        <v>5.1655775178082782E-3</v>
      </c>
      <c r="AI366" s="27"/>
      <c r="AJ366" s="82"/>
      <c r="AK366" s="82"/>
      <c r="AL366" s="82"/>
      <c r="AM366" s="82"/>
      <c r="AN366" s="82"/>
      <c r="BB366" s="76"/>
      <c r="BC366" s="76"/>
      <c r="BE366" s="76"/>
      <c r="BF366" s="76"/>
      <c r="BH366" s="76"/>
      <c r="BI366" s="76"/>
      <c r="BK366" s="76"/>
      <c r="BL366" s="76"/>
      <c r="BN366" s="76"/>
      <c r="BO366" s="76"/>
      <c r="BQ366" s="76"/>
      <c r="BR366" s="76"/>
      <c r="BW366" s="85"/>
      <c r="BX366" s="85"/>
      <c r="BY366" s="83"/>
      <c r="BZ366" s="83"/>
      <c r="CA366" s="83"/>
      <c r="CB366" s="83"/>
      <c r="CC366" s="83"/>
      <c r="CD366" s="76"/>
      <c r="CE366" s="76"/>
      <c r="CF366" s="76"/>
      <c r="CG366" s="76"/>
      <c r="CH366" s="76"/>
      <c r="CI366" s="76"/>
      <c r="CJ366" s="76"/>
      <c r="CK366" s="76"/>
      <c r="CL366" s="76"/>
      <c r="CM366" s="76"/>
      <c r="CN366" s="76"/>
      <c r="CO366" s="76"/>
      <c r="CP366" s="76"/>
      <c r="CQ366" s="76"/>
      <c r="CR366" s="76"/>
      <c r="CS366" s="76"/>
      <c r="CT366" s="76"/>
      <c r="CU366" s="76"/>
      <c r="CV366" s="76"/>
    </row>
    <row r="367" spans="1:100">
      <c r="A367" s="7">
        <v>45</v>
      </c>
      <c r="B367" s="7"/>
      <c r="C367" s="7" t="s">
        <v>4</v>
      </c>
      <c r="D367" s="32">
        <v>25.404530000000001</v>
      </c>
      <c r="E367" s="32">
        <v>5.6687181999999998</v>
      </c>
      <c r="F367" s="32">
        <v>8.8756667</v>
      </c>
      <c r="G367" s="32">
        <v>9.4261692999999998</v>
      </c>
      <c r="H367" s="93">
        <v>1.2559332000000001E-4</v>
      </c>
      <c r="I367" s="32">
        <v>1.5859147</v>
      </c>
      <c r="J367" s="32"/>
      <c r="K367" s="32">
        <v>0.34937193999999999</v>
      </c>
      <c r="L367" s="32">
        <v>0.37103994000000001</v>
      </c>
      <c r="M367" s="32">
        <v>6.2425754E-2</v>
      </c>
      <c r="N367" s="32">
        <v>0.22313765999999999</v>
      </c>
      <c r="O367" s="66"/>
      <c r="P367" s="66"/>
      <c r="Q367" s="66"/>
      <c r="R367" s="76"/>
      <c r="S367" s="83">
        <f>(F367-O363*H367)/D367</f>
        <v>0.34936911207571475</v>
      </c>
      <c r="T367" s="83">
        <f>(G367-P363*H367)/D367</f>
        <v>0.37104005038466148</v>
      </c>
      <c r="U367" s="83">
        <f>(I367-Q363*H367)/D367</f>
        <v>6.2421147219423441E-2</v>
      </c>
      <c r="V367" s="84"/>
      <c r="W367" s="83">
        <f t="shared" si="219"/>
        <v>-1.0516262879497671</v>
      </c>
      <c r="X367" s="83">
        <f t="shared" si="220"/>
        <v>-0.99144526968185265</v>
      </c>
      <c r="Y367" s="83">
        <f t="shared" si="221"/>
        <v>-2.7738511632724552</v>
      </c>
      <c r="Z367" s="83">
        <f t="shared" si="222"/>
        <v>-1.4999663885620595</v>
      </c>
      <c r="AA367" s="60"/>
      <c r="AB367" s="88"/>
      <c r="AD367" s="88"/>
      <c r="AF367" s="88"/>
      <c r="AI367" s="27"/>
      <c r="AJ367" s="82"/>
      <c r="AK367" s="82"/>
      <c r="AL367" s="82"/>
      <c r="AM367" s="82"/>
      <c r="AN367" s="82"/>
      <c r="BB367" s="76"/>
      <c r="BC367" s="76"/>
      <c r="BE367" s="76"/>
      <c r="BF367" s="76"/>
      <c r="BH367" s="76"/>
      <c r="BI367" s="76"/>
      <c r="BK367" s="76"/>
      <c r="BL367" s="76"/>
      <c r="BN367" s="76"/>
      <c r="BO367" s="76"/>
      <c r="BQ367" s="76"/>
      <c r="BR367" s="76"/>
      <c r="BW367" s="85"/>
      <c r="BX367" s="85"/>
      <c r="BY367" s="83"/>
      <c r="BZ367" s="83"/>
      <c r="CA367" s="83"/>
      <c r="CB367" s="83"/>
      <c r="CD367" s="76"/>
      <c r="CE367" s="76"/>
      <c r="CF367" s="76"/>
      <c r="CG367" s="76"/>
      <c r="CH367" s="76"/>
      <c r="CI367" s="76"/>
      <c r="CJ367" s="76"/>
      <c r="CK367" s="76"/>
      <c r="CL367" s="76"/>
      <c r="CM367" s="76"/>
      <c r="CN367" s="76"/>
      <c r="CO367" s="76"/>
      <c r="CP367" s="76"/>
      <c r="CQ367" s="76"/>
      <c r="CR367" s="76"/>
      <c r="CS367" s="76"/>
      <c r="CT367" s="76"/>
      <c r="CU367" s="76"/>
      <c r="CV367" s="76"/>
    </row>
    <row r="368" spans="1:100">
      <c r="A368" s="7">
        <v>45</v>
      </c>
      <c r="B368" s="7"/>
      <c r="C368" s="7" t="s">
        <v>5</v>
      </c>
      <c r="D368" s="32">
        <v>22.702065000000001</v>
      </c>
      <c r="E368" s="32">
        <v>5.0630283</v>
      </c>
      <c r="F368" s="32">
        <v>7.9229491999999997</v>
      </c>
      <c r="G368" s="32">
        <v>8.4054395</v>
      </c>
      <c r="H368" s="93">
        <v>1.184701E-4</v>
      </c>
      <c r="I368" s="32">
        <v>1.4126578000000001</v>
      </c>
      <c r="J368" s="32"/>
      <c r="K368" s="32">
        <v>0.34899488000000001</v>
      </c>
      <c r="L368" s="32">
        <v>0.37024599000000002</v>
      </c>
      <c r="M368" s="32">
        <v>6.2224873999999999E-2</v>
      </c>
      <c r="N368" s="32">
        <v>0.22301993000000001</v>
      </c>
      <c r="O368" s="66"/>
      <c r="P368" s="66"/>
      <c r="Q368" s="66"/>
      <c r="R368" s="76"/>
      <c r="S368" s="83">
        <f>(F368-O363*H368)/D368</f>
        <v>0.34899233831167015</v>
      </c>
      <c r="T368" s="83">
        <f>(G368-P363*H368)/D368</f>
        <v>0.37024703831639511</v>
      </c>
      <c r="U368" s="83">
        <f>(I368-Q363*H368)/D368</f>
        <v>6.2220359784659549E-2</v>
      </c>
      <c r="V368" s="84"/>
      <c r="W368" s="83">
        <f t="shared" si="219"/>
        <v>-1.0527053102823765</v>
      </c>
      <c r="X368" s="83">
        <f t="shared" si="220"/>
        <v>-0.99358482501167766</v>
      </c>
      <c r="Y368" s="83">
        <f t="shared" si="221"/>
        <v>-2.7770730050693908</v>
      </c>
      <c r="Z368" s="83">
        <f t="shared" si="222"/>
        <v>-1.5004941393181657</v>
      </c>
      <c r="AB368" s="28"/>
      <c r="AD368" s="28"/>
      <c r="AF368" s="28"/>
      <c r="AJ368" s="82"/>
      <c r="AK368" s="82"/>
      <c r="AL368" s="82"/>
      <c r="AM368" s="82"/>
      <c r="AN368" s="82"/>
      <c r="BB368" s="76"/>
      <c r="BC368" s="76"/>
      <c r="BE368" s="76"/>
      <c r="BF368" s="76"/>
      <c r="BH368" s="76"/>
      <c r="BI368" s="76"/>
      <c r="BK368" s="76"/>
      <c r="BL368" s="76"/>
      <c r="BN368" s="76"/>
      <c r="BO368" s="76"/>
      <c r="BQ368" s="76"/>
      <c r="BR368" s="76"/>
      <c r="BW368" s="85"/>
      <c r="BX368" s="85"/>
      <c r="BY368" s="83"/>
      <c r="BZ368" s="83"/>
      <c r="CA368" s="83"/>
      <c r="CB368" s="83"/>
      <c r="CC368" s="83"/>
    </row>
    <row r="369" spans="1:100">
      <c r="C369" s="7"/>
      <c r="D369" s="89"/>
      <c r="E369" s="89"/>
      <c r="F369" s="33"/>
      <c r="G369" s="33"/>
      <c r="H369" s="99"/>
      <c r="I369" s="33"/>
      <c r="J369" s="5"/>
      <c r="K369" s="84"/>
      <c r="L369" s="84"/>
      <c r="M369" s="84"/>
      <c r="N369" s="84"/>
      <c r="O369" s="83"/>
      <c r="P369" s="83"/>
      <c r="Q369" s="83"/>
      <c r="R369" s="84"/>
      <c r="S369" s="84"/>
      <c r="T369" s="84"/>
      <c r="U369" s="84"/>
      <c r="V369" s="84"/>
      <c r="W369" s="84"/>
      <c r="X369" s="84"/>
      <c r="Y369" s="84"/>
      <c r="Z369" s="90"/>
      <c r="AA369" s="28"/>
      <c r="AB369" s="91"/>
      <c r="AC369" s="91"/>
      <c r="AD369" s="91"/>
      <c r="AE369" s="92"/>
      <c r="AF369" s="92"/>
      <c r="AG369" s="92"/>
      <c r="AJ369" s="76"/>
      <c r="AK369" s="76"/>
      <c r="AL369" s="76"/>
      <c r="AM369" s="76"/>
      <c r="AN369" s="76"/>
      <c r="BB369" s="76"/>
      <c r="BC369" s="76"/>
      <c r="BE369" s="76"/>
      <c r="BF369" s="76"/>
      <c r="BH369" s="76"/>
      <c r="BI369" s="76"/>
      <c r="BK369" s="76"/>
      <c r="BL369" s="76"/>
      <c r="BN369" s="76"/>
      <c r="BO369" s="76"/>
      <c r="BQ369" s="76"/>
      <c r="BR369" s="76"/>
      <c r="BW369" s="85"/>
      <c r="BX369" s="85"/>
      <c r="BY369" s="83"/>
      <c r="BZ369" s="83"/>
      <c r="CA369" s="83"/>
      <c r="CB369" s="83"/>
      <c r="CC369" s="83"/>
      <c r="CD369" s="76"/>
      <c r="CE369" s="76"/>
      <c r="CF369" s="76"/>
      <c r="CG369" s="76"/>
      <c r="CH369" s="76"/>
      <c r="CI369" s="76"/>
      <c r="CJ369" s="76"/>
      <c r="CK369" s="76"/>
      <c r="CL369" s="76"/>
      <c r="CM369" s="76"/>
      <c r="CN369" s="76"/>
      <c r="CO369" s="76"/>
      <c r="CP369" s="76"/>
      <c r="CQ369" s="76"/>
      <c r="CR369" s="76"/>
      <c r="CS369" s="76"/>
      <c r="CT369" s="76"/>
      <c r="CU369" s="76"/>
      <c r="CV369" s="76"/>
    </row>
    <row r="370" spans="1:100">
      <c r="A370" s="7">
        <v>46</v>
      </c>
      <c r="B370" s="31">
        <v>43649</v>
      </c>
      <c r="C370" s="7" t="s">
        <v>0</v>
      </c>
      <c r="D370" s="32">
        <v>5.0641713000000002E-4</v>
      </c>
      <c r="E370" s="32">
        <v>1.0545117E-4</v>
      </c>
      <c r="F370" s="32">
        <v>1.6813521999999999E-4</v>
      </c>
      <c r="G370" s="32">
        <v>1.465056E-4</v>
      </c>
      <c r="H370" s="93">
        <v>4.4596841000000002E-6</v>
      </c>
      <c r="I370" s="32">
        <v>3.4725196E-5</v>
      </c>
      <c r="J370" s="32"/>
      <c r="K370" s="32"/>
      <c r="L370" s="32"/>
      <c r="M370" s="32"/>
      <c r="N370" s="32"/>
      <c r="O370" s="66"/>
      <c r="P370" s="66"/>
      <c r="Q370" s="66"/>
      <c r="AG370" s="78"/>
      <c r="BZ370" s="80"/>
      <c r="CA370" s="78"/>
      <c r="CB370" s="78"/>
      <c r="CC370" s="78"/>
      <c r="CE370" s="81"/>
      <c r="CF370" s="74"/>
      <c r="CG370" s="74"/>
      <c r="CH370" s="74"/>
      <c r="CI370" s="74"/>
      <c r="CJ370" s="74"/>
      <c r="CK370" s="74"/>
      <c r="CL370" s="74"/>
      <c r="CM370" s="74"/>
      <c r="CN370" s="74"/>
    </row>
    <row r="371" spans="1:100">
      <c r="A371" s="7">
        <v>46</v>
      </c>
      <c r="C371" s="98" t="s">
        <v>6</v>
      </c>
      <c r="D371" s="32"/>
      <c r="E371" s="32"/>
      <c r="F371" s="32"/>
      <c r="G371" s="32"/>
      <c r="H371" s="93">
        <v>3.3218549999999998</v>
      </c>
      <c r="I371" s="32"/>
      <c r="J371" s="32"/>
      <c r="K371" s="32"/>
      <c r="L371" s="32"/>
      <c r="M371" s="32"/>
      <c r="N371" s="57"/>
      <c r="O371" s="83">
        <v>0.86568047999999997</v>
      </c>
      <c r="P371" s="83">
        <v>0.56684915999999996</v>
      </c>
      <c r="Q371" s="83">
        <v>1.0726411</v>
      </c>
      <c r="AB371" s="9"/>
      <c r="AC371" s="9"/>
      <c r="AD371" s="9"/>
      <c r="AE371" s="9"/>
      <c r="AF371" s="9"/>
      <c r="AG371" s="9"/>
      <c r="AI371" s="27"/>
      <c r="AJ371" s="20"/>
      <c r="AK371" s="20"/>
      <c r="AL371" s="20"/>
      <c r="AM371" s="20"/>
      <c r="AN371" s="82"/>
      <c r="BB371" s="78"/>
      <c r="BE371" s="78"/>
      <c r="BH371" s="78"/>
      <c r="BK371" s="78"/>
      <c r="BN371" s="78"/>
      <c r="BQ371" s="78"/>
    </row>
    <row r="372" spans="1:100">
      <c r="A372" s="7">
        <v>46</v>
      </c>
      <c r="B372" s="7"/>
      <c r="C372" s="7" t="s">
        <v>1</v>
      </c>
      <c r="D372" s="32">
        <v>34.713503000000003</v>
      </c>
      <c r="E372" s="32">
        <v>7.7478284000000004</v>
      </c>
      <c r="F372" s="32">
        <v>12.133868</v>
      </c>
      <c r="G372" s="32">
        <v>12.893393</v>
      </c>
      <c r="H372" s="93">
        <v>1.4269479E-4</v>
      </c>
      <c r="I372" s="32">
        <v>2.1704048</v>
      </c>
      <c r="J372" s="32"/>
      <c r="K372" s="66">
        <v>0.34954267999999999</v>
      </c>
      <c r="L372" s="66">
        <v>0.37142196</v>
      </c>
      <c r="M372" s="66">
        <v>6.2523080999999994E-2</v>
      </c>
      <c r="N372" s="66">
        <v>0.22319336000000001</v>
      </c>
      <c r="O372" s="66"/>
      <c r="P372" s="66"/>
      <c r="Q372" s="66"/>
      <c r="R372" s="76"/>
      <c r="S372" s="83">
        <f>(F372-O371*H372)/D372</f>
        <v>0.34953961494193475</v>
      </c>
      <c r="T372" s="83">
        <f>(G372-P371*H372)/D372</f>
        <v>0.37142065764950744</v>
      </c>
      <c r="U372" s="83">
        <f>(I372-Q371*H372)/D372</f>
        <v>6.2518949461928111E-2</v>
      </c>
      <c r="V372" s="84"/>
      <c r="W372" s="83">
        <f t="shared" ref="W372:W376" si="224">LN(S372)</f>
        <v>-1.0511383762582647</v>
      </c>
      <c r="X372" s="83">
        <f t="shared" ref="X372:X376" si="225">LN(T372)</f>
        <v>-0.99042001058310924</v>
      </c>
      <c r="Y372" s="83">
        <f t="shared" ref="Y372:Y376" si="226">LN(U372)</f>
        <v>-2.7722855768021528</v>
      </c>
      <c r="Z372" s="83">
        <f>LN(N372)</f>
        <v>-1.4997167980214372</v>
      </c>
      <c r="AA372" s="77"/>
      <c r="AB372" s="20">
        <f t="array" ref="AB372:AC373">LINEST(W372:W376,Z372:Z376,TRUE,TRUE)</f>
        <v>2.0058404225649236</v>
      </c>
      <c r="AC372" s="60">
        <v>1.9570434817600992</v>
      </c>
      <c r="AD372" s="20">
        <f t="array" ref="AD372:AE373">LINEST(X372:X376,Z372:Z376,TRUE,TRUE)</f>
        <v>4.0086529734053089</v>
      </c>
      <c r="AE372" s="60">
        <v>5.0213988094434834</v>
      </c>
      <c r="AF372" s="20">
        <f t="array" ref="AF372:AG373">LINEST(Y372:Y376,Z372:Z376,TRUE,TRUE)</f>
        <v>6.0247052446881479</v>
      </c>
      <c r="AG372" s="20">
        <v>6.263021314677987</v>
      </c>
      <c r="AI372" s="41">
        <f>EXP(AC372)*$AI$4^AB372</f>
        <v>0.3329836124183837</v>
      </c>
      <c r="AJ372" s="41">
        <f>AI372*SQRT(AC373^2+(LN($AI$4))^2*AB373^2+(AB372/$AI$4)^2*$AJ$4^2-2*LN($AI$4)*AVERAGE(Z372:Z376)*AB373^2)</f>
        <v>5.2415066620864969E-4</v>
      </c>
      <c r="AK372" s="59"/>
      <c r="AL372" s="41">
        <f>EXP(AE372)*$AI$4^AD372</f>
        <v>0.33709247600983266</v>
      </c>
      <c r="AM372" s="41">
        <f>AL372*SQRT(AE373^2+(LN($AI$4))^2*AD373^2+(AD372/$AI$4)^2*$AJ$4^2-2*LN($AI$4)*AVERAGE(Z372:Z376)*AD373^2)</f>
        <v>1.0630986901692392E-3</v>
      </c>
      <c r="AN372" s="83"/>
      <c r="AO372" s="41">
        <f>EXP(AG372)*$AI$4^AF372</f>
        <v>5.4039348680673616E-2</v>
      </c>
      <c r="AP372" s="41">
        <f>AO372*SQRT(AG373^2+(LN($AI$4))^2*AF373^2+(AF372/$AI$4)^2*$AJ$4^2-2*LN($AI$4)*AVERAGE(Z372:Z376)*AF373^2)</f>
        <v>2.5683416685954143E-4</v>
      </c>
      <c r="BB372" s="69"/>
      <c r="BC372" s="69"/>
      <c r="BE372" s="69"/>
      <c r="BF372" s="69"/>
      <c r="BH372" s="69"/>
      <c r="BI372" s="69"/>
      <c r="BK372" s="69"/>
      <c r="BL372" s="69"/>
      <c r="BN372" s="69"/>
      <c r="BO372" s="69"/>
      <c r="BQ372" s="69"/>
      <c r="BR372" s="69"/>
      <c r="BY372" s="69"/>
      <c r="BZ372" s="69"/>
      <c r="CD372" s="86"/>
      <c r="CM372" s="78"/>
      <c r="CN372" s="78"/>
    </row>
    <row r="373" spans="1:100">
      <c r="A373" s="7">
        <v>46</v>
      </c>
      <c r="B373" s="7"/>
      <c r="C373" s="7" t="s">
        <v>2</v>
      </c>
      <c r="D373" s="32">
        <v>33.399647999999999</v>
      </c>
      <c r="E373" s="32">
        <v>7.4533094999999996</v>
      </c>
      <c r="F373" s="32">
        <v>11.670377999999999</v>
      </c>
      <c r="G373" s="32">
        <v>12.396305999999999</v>
      </c>
      <c r="H373" s="93">
        <v>1.4121926000000001E-4</v>
      </c>
      <c r="I373" s="32">
        <v>2.0859331999999999</v>
      </c>
      <c r="J373" s="32"/>
      <c r="K373" s="66">
        <v>0.34941575000000002</v>
      </c>
      <c r="L373" s="66">
        <v>0.37114994000000001</v>
      </c>
      <c r="M373" s="66">
        <v>6.2453533999999998E-2</v>
      </c>
      <c r="N373" s="66">
        <v>0.22315518000000001</v>
      </c>
      <c r="O373" s="66"/>
      <c r="P373" s="66"/>
      <c r="Q373" s="66"/>
      <c r="R373" s="76"/>
      <c r="S373" s="83">
        <f>(F373-O371*H373)/D373</f>
        <v>0.34941253719929077</v>
      </c>
      <c r="T373" s="83">
        <f>(G373-P371*H373)/D373</f>
        <v>0.37114840102449859</v>
      </c>
      <c r="U373" s="83">
        <f>(I373-Q371*H373)/D373</f>
        <v>6.2449212710793012E-2</v>
      </c>
      <c r="V373" s="84"/>
      <c r="W373" s="83">
        <f t="shared" si="224"/>
        <v>-1.0515019998443853</v>
      </c>
      <c r="X373" s="83">
        <f t="shared" si="225"/>
        <v>-0.9911532935930274</v>
      </c>
      <c r="Y373" s="83">
        <f t="shared" si="226"/>
        <v>-2.7734016492026976</v>
      </c>
      <c r="Z373" s="83">
        <f t="shared" ref="Z373:Z376" si="227">LN(N373)</f>
        <v>-1.499887875090909</v>
      </c>
      <c r="AA373" s="77"/>
      <c r="AB373" s="20">
        <v>7.1120435275529364E-3</v>
      </c>
      <c r="AC373" s="60">
        <v>1.0670855091725547E-2</v>
      </c>
      <c r="AD373" s="20">
        <v>1.7087927802330885E-2</v>
      </c>
      <c r="AE373" s="60">
        <v>2.5638594686621712E-2</v>
      </c>
      <c r="AF373" s="20">
        <v>2.9682640061125577E-2</v>
      </c>
      <c r="AG373" s="20">
        <v>4.4535603530129128E-2</v>
      </c>
      <c r="AI373" s="62"/>
      <c r="AJ373" s="82"/>
      <c r="AK373" s="82"/>
      <c r="AL373" s="82"/>
      <c r="AM373" s="82"/>
      <c r="AN373" s="82"/>
      <c r="BB373" s="76"/>
      <c r="BC373" s="76"/>
      <c r="BE373" s="76"/>
      <c r="BF373" s="76"/>
      <c r="BH373" s="76"/>
      <c r="BI373" s="76"/>
      <c r="BK373" s="76"/>
      <c r="BL373" s="76"/>
      <c r="BN373" s="76"/>
      <c r="BO373" s="76"/>
      <c r="BQ373" s="76"/>
      <c r="BR373" s="76"/>
      <c r="BW373" s="85"/>
      <c r="BX373" s="85"/>
      <c r="BY373" s="83"/>
      <c r="BZ373" s="83"/>
      <c r="CA373" s="83"/>
      <c r="CB373" s="83"/>
      <c r="CC373" s="83"/>
    </row>
    <row r="374" spans="1:100">
      <c r="A374" s="7">
        <v>46</v>
      </c>
      <c r="B374" s="7"/>
      <c r="C374" s="7" t="s">
        <v>3</v>
      </c>
      <c r="D374" s="32">
        <v>31.144469999999998</v>
      </c>
      <c r="E374" s="32">
        <v>6.9468240000000003</v>
      </c>
      <c r="F374" s="32">
        <v>10.872306</v>
      </c>
      <c r="G374" s="32">
        <v>11.537876000000001</v>
      </c>
      <c r="H374" s="93">
        <v>1.413749E-4</v>
      </c>
      <c r="I374" s="32">
        <v>1.9397044999999999</v>
      </c>
      <c r="J374" s="32"/>
      <c r="K374" s="66">
        <v>0.34909196999999997</v>
      </c>
      <c r="L374" s="66">
        <v>0.37046166000000003</v>
      </c>
      <c r="M374" s="66">
        <v>6.2280490000000001E-2</v>
      </c>
      <c r="N374" s="66">
        <v>0.22305140000000001</v>
      </c>
      <c r="O374" s="66"/>
      <c r="P374" s="66"/>
      <c r="Q374" s="66"/>
      <c r="R374" s="76"/>
      <c r="S374" s="83">
        <f>(F374-O371*H374)/D374</f>
        <v>0.34908873435665172</v>
      </c>
      <c r="T374" s="83">
        <f>(G374-P371*H374)/D374</f>
        <v>0.37046049785906426</v>
      </c>
      <c r="U374" s="83">
        <f>(I374-Q371*H374)/D374</f>
        <v>6.2275994918897376E-2</v>
      </c>
      <c r="V374" s="84"/>
      <c r="W374" s="83">
        <f t="shared" si="224"/>
        <v>-1.0524291359256479</v>
      </c>
      <c r="X374" s="83">
        <f t="shared" si="225"/>
        <v>-0.99300845839421203</v>
      </c>
      <c r="Y374" s="83">
        <f t="shared" si="226"/>
        <v>-2.776179241744773</v>
      </c>
      <c r="Z374" s="83">
        <f t="shared" si="227"/>
        <v>-1.5003530408079691</v>
      </c>
      <c r="AA374" s="28"/>
      <c r="AB374" s="47">
        <f t="shared" ref="AB374:AG374" si="228">ABS(AB373/AB372)</f>
        <v>3.5456676650571085E-3</v>
      </c>
      <c r="AC374" s="47">
        <f t="shared" si="228"/>
        <v>5.4525385823970237E-3</v>
      </c>
      <c r="AD374" s="47">
        <f t="shared" si="228"/>
        <v>4.2627605621383758E-3</v>
      </c>
      <c r="AE374" s="47">
        <f t="shared" si="228"/>
        <v>5.1058670421486024E-3</v>
      </c>
      <c r="AF374" s="47">
        <f t="shared" si="228"/>
        <v>4.926820293373874E-3</v>
      </c>
      <c r="AG374" s="47">
        <f t="shared" si="228"/>
        <v>7.1108816803410356E-3</v>
      </c>
      <c r="AI374" s="27"/>
      <c r="AJ374" s="82"/>
      <c r="AK374" s="82"/>
      <c r="AL374" s="82"/>
      <c r="AM374" s="82"/>
      <c r="AN374" s="82"/>
      <c r="BB374" s="76"/>
      <c r="BC374" s="76"/>
      <c r="BE374" s="76"/>
      <c r="BF374" s="76"/>
      <c r="BH374" s="76"/>
      <c r="BI374" s="76"/>
      <c r="BK374" s="76"/>
      <c r="BL374" s="76"/>
      <c r="BN374" s="76"/>
      <c r="BO374" s="76"/>
      <c r="BQ374" s="76"/>
      <c r="BR374" s="76"/>
      <c r="BW374" s="85"/>
      <c r="BX374" s="85"/>
      <c r="BY374" s="83"/>
      <c r="BZ374" s="83"/>
      <c r="CA374" s="83"/>
      <c r="CB374" s="83"/>
      <c r="CC374" s="83"/>
      <c r="CD374" s="76"/>
      <c r="CE374" s="76"/>
      <c r="CF374" s="76"/>
      <c r="CG374" s="76"/>
      <c r="CH374" s="76"/>
      <c r="CI374" s="76"/>
      <c r="CJ374" s="76"/>
      <c r="CK374" s="76"/>
      <c r="CL374" s="76"/>
      <c r="CM374" s="76"/>
      <c r="CN374" s="76"/>
      <c r="CO374" s="76"/>
      <c r="CP374" s="76"/>
      <c r="CQ374" s="76"/>
      <c r="CR374" s="76"/>
      <c r="CS374" s="76"/>
      <c r="CT374" s="76"/>
      <c r="CU374" s="76"/>
      <c r="CV374" s="76"/>
    </row>
    <row r="375" spans="1:100">
      <c r="A375" s="7">
        <v>46</v>
      </c>
      <c r="B375" s="7"/>
      <c r="C375" s="7" t="s">
        <v>4</v>
      </c>
      <c r="D375" s="32">
        <v>27.592862</v>
      </c>
      <c r="E375" s="32">
        <v>6.1517920000000004</v>
      </c>
      <c r="F375" s="32">
        <v>9.6235959999999992</v>
      </c>
      <c r="G375" s="32">
        <v>10.203429</v>
      </c>
      <c r="H375" s="93">
        <v>1.2600058000000001E-4</v>
      </c>
      <c r="I375" s="32">
        <v>1.7137654</v>
      </c>
      <c r="J375" s="32"/>
      <c r="K375" s="66">
        <v>0.34877063000000003</v>
      </c>
      <c r="L375" s="66">
        <v>0.36978404999999998</v>
      </c>
      <c r="M375" s="66">
        <v>6.2108708999999998E-2</v>
      </c>
      <c r="N375" s="66">
        <v>0.22294850999999999</v>
      </c>
      <c r="O375" s="66"/>
      <c r="P375" s="66"/>
      <c r="Q375" s="66"/>
      <c r="R375" s="76"/>
      <c r="S375" s="83">
        <f>(F375-O371*H375)/D375</f>
        <v>0.34876726175622608</v>
      </c>
      <c r="T375" s="83">
        <f>(G375-P371*H375)/D375</f>
        <v>0.3697825030501391</v>
      </c>
      <c r="U375" s="83">
        <f>(I375-Q371*H375)/D375</f>
        <v>6.2104113976986806E-2</v>
      </c>
      <c r="V375" s="84"/>
      <c r="W375" s="83">
        <f t="shared" si="224"/>
        <v>-1.0533504509962517</v>
      </c>
      <c r="X375" s="83">
        <f t="shared" si="225"/>
        <v>-0.99484027577763823</v>
      </c>
      <c r="Y375" s="83">
        <f t="shared" si="226"/>
        <v>-2.7789430446204455</v>
      </c>
      <c r="Z375" s="83">
        <f t="shared" si="227"/>
        <v>-1.5008144310437892</v>
      </c>
      <c r="AA375" s="60"/>
      <c r="AB375" s="88"/>
      <c r="AD375" s="88"/>
      <c r="AF375" s="88"/>
      <c r="AI375" s="27"/>
      <c r="AJ375" s="82"/>
      <c r="AK375" s="82"/>
      <c r="AL375" s="82"/>
      <c r="AM375" s="82"/>
      <c r="AN375" s="82"/>
      <c r="BB375" s="76"/>
      <c r="BC375" s="76"/>
      <c r="BE375" s="76"/>
      <c r="BF375" s="76"/>
      <c r="BH375" s="76"/>
      <c r="BI375" s="76"/>
      <c r="BK375" s="76"/>
      <c r="BL375" s="76"/>
      <c r="BN375" s="76"/>
      <c r="BO375" s="76"/>
      <c r="BQ375" s="76"/>
      <c r="BR375" s="76"/>
      <c r="BW375" s="85"/>
      <c r="BX375" s="85"/>
      <c r="BY375" s="83"/>
      <c r="BZ375" s="83"/>
      <c r="CA375" s="83"/>
      <c r="CB375" s="83"/>
      <c r="CD375" s="76"/>
      <c r="CE375" s="76"/>
      <c r="CF375" s="76"/>
      <c r="CG375" s="76"/>
      <c r="CH375" s="76"/>
      <c r="CI375" s="76"/>
      <c r="CJ375" s="76"/>
      <c r="CK375" s="76"/>
      <c r="CL375" s="76"/>
      <c r="CM375" s="76"/>
      <c r="CN375" s="76"/>
      <c r="CO375" s="76"/>
      <c r="CP375" s="76"/>
      <c r="CQ375" s="76"/>
      <c r="CR375" s="76"/>
      <c r="CS375" s="76"/>
      <c r="CT375" s="76"/>
      <c r="CU375" s="76"/>
      <c r="CV375" s="76"/>
    </row>
    <row r="376" spans="1:100">
      <c r="A376" s="7">
        <v>46</v>
      </c>
      <c r="B376" s="7"/>
      <c r="C376" s="7" t="s">
        <v>5</v>
      </c>
      <c r="D376" s="32">
        <v>26.461898999999999</v>
      </c>
      <c r="E376" s="32">
        <v>5.8974425999999998</v>
      </c>
      <c r="F376" s="32">
        <v>9.2222387999999995</v>
      </c>
      <c r="G376" s="32">
        <v>9.7705342999999996</v>
      </c>
      <c r="H376" s="93">
        <v>1.1482874E-4</v>
      </c>
      <c r="I376" s="32">
        <v>1.6398330999999999</v>
      </c>
      <c r="J376" s="32"/>
      <c r="K376" s="66">
        <v>0.34850901000000001</v>
      </c>
      <c r="L376" s="66">
        <v>0.36922809000000001</v>
      </c>
      <c r="M376" s="66">
        <v>6.1969094000000002E-2</v>
      </c>
      <c r="N376" s="66">
        <v>0.22286508999999999</v>
      </c>
      <c r="O376" s="66"/>
      <c r="P376" s="66"/>
      <c r="Q376" s="66"/>
      <c r="R376" s="76"/>
      <c r="S376" s="83">
        <f>(F376-O371*H376)/D376</f>
        <v>0.34850633338904513</v>
      </c>
      <c r="T376" s="83">
        <f>(G376-P371*H376)/D376</f>
        <v>0.36922781730159226</v>
      </c>
      <c r="U376" s="83">
        <f>(I376-Q371*H376)/D376</f>
        <v>6.1964937965110323E-2</v>
      </c>
      <c r="V376" s="84"/>
      <c r="W376" s="83">
        <f t="shared" si="224"/>
        <v>-1.0540988756639211</v>
      </c>
      <c r="X376" s="83">
        <f t="shared" si="225"/>
        <v>-0.99634143438783773</v>
      </c>
      <c r="Y376" s="83">
        <f t="shared" si="226"/>
        <v>-2.78118657059369</v>
      </c>
      <c r="Z376" s="83">
        <f t="shared" si="227"/>
        <v>-1.5011886681732693</v>
      </c>
      <c r="AB376" s="28"/>
      <c r="AD376" s="28"/>
      <c r="AF376" s="28"/>
      <c r="AJ376" s="82"/>
      <c r="AK376" s="82"/>
      <c r="AL376" s="82"/>
      <c r="AM376" s="82"/>
      <c r="AN376" s="82"/>
      <c r="BB376" s="76"/>
      <c r="BC376" s="76"/>
      <c r="BE376" s="76"/>
      <c r="BF376" s="76"/>
      <c r="BH376" s="76"/>
      <c r="BI376" s="76"/>
      <c r="BK376" s="76"/>
      <c r="BL376" s="76"/>
      <c r="BN376" s="76"/>
      <c r="BO376" s="76"/>
      <c r="BQ376" s="76"/>
      <c r="BR376" s="76"/>
      <c r="BW376" s="85"/>
      <c r="BX376" s="85"/>
      <c r="BY376" s="83"/>
      <c r="BZ376" s="83"/>
      <c r="CA376" s="83"/>
      <c r="CB376" s="83"/>
      <c r="CC376" s="83"/>
    </row>
    <row r="377" spans="1:100">
      <c r="C377" s="7"/>
      <c r="D377" s="89"/>
      <c r="E377" s="89"/>
      <c r="F377" s="33"/>
      <c r="G377" s="33"/>
      <c r="H377" s="99"/>
      <c r="I377" s="33"/>
      <c r="J377" s="5"/>
      <c r="K377" s="84"/>
      <c r="L377" s="84"/>
      <c r="M377" s="84"/>
      <c r="N377" s="84"/>
      <c r="O377" s="83"/>
      <c r="P377" s="83"/>
      <c r="Q377" s="83"/>
      <c r="R377" s="84"/>
      <c r="S377" s="84"/>
      <c r="T377" s="84"/>
      <c r="U377" s="84"/>
      <c r="V377" s="84"/>
      <c r="W377" s="84"/>
      <c r="X377" s="84"/>
      <c r="Y377" s="84"/>
      <c r="Z377" s="90"/>
      <c r="AA377" s="28"/>
      <c r="AB377" s="91"/>
      <c r="AC377" s="91"/>
      <c r="AD377" s="91"/>
      <c r="AE377" s="92"/>
      <c r="AF377" s="92"/>
      <c r="AG377" s="92"/>
      <c r="AJ377" s="76"/>
      <c r="AK377" s="76"/>
      <c r="AL377" s="76"/>
      <c r="AM377" s="76"/>
      <c r="AN377" s="76"/>
      <c r="BB377" s="76"/>
      <c r="BC377" s="76"/>
      <c r="BE377" s="76"/>
      <c r="BF377" s="76"/>
      <c r="BH377" s="76"/>
      <c r="BI377" s="76"/>
      <c r="BK377" s="76"/>
      <c r="BL377" s="76"/>
      <c r="BN377" s="76"/>
      <c r="BO377" s="76"/>
      <c r="BQ377" s="76"/>
      <c r="BR377" s="76"/>
      <c r="BW377" s="85"/>
      <c r="BX377" s="85"/>
      <c r="BY377" s="83"/>
      <c r="BZ377" s="83"/>
      <c r="CA377" s="83"/>
      <c r="CB377" s="83"/>
      <c r="CC377" s="83"/>
      <c r="CD377" s="76"/>
      <c r="CE377" s="76"/>
      <c r="CF377" s="76"/>
      <c r="CG377" s="76"/>
      <c r="CH377" s="76"/>
      <c r="CI377" s="76"/>
      <c r="CJ377" s="76"/>
      <c r="CK377" s="76"/>
      <c r="CL377" s="76"/>
      <c r="CM377" s="76"/>
      <c r="CN377" s="76"/>
      <c r="CO377" s="76"/>
      <c r="CP377" s="76"/>
      <c r="CQ377" s="76"/>
      <c r="CR377" s="76"/>
      <c r="CS377" s="76"/>
      <c r="CT377" s="76"/>
      <c r="CU377" s="76"/>
      <c r="CV377" s="76"/>
    </row>
    <row r="378" spans="1:100">
      <c r="A378" s="7">
        <v>47</v>
      </c>
      <c r="B378" s="31">
        <v>43649</v>
      </c>
      <c r="C378" s="7" t="s">
        <v>0</v>
      </c>
      <c r="D378" s="32">
        <v>5.0641713000000002E-4</v>
      </c>
      <c r="E378" s="32">
        <v>1.0545117E-4</v>
      </c>
      <c r="F378" s="32">
        <v>1.6813521999999999E-4</v>
      </c>
      <c r="G378" s="32">
        <v>1.465056E-4</v>
      </c>
      <c r="H378" s="93">
        <v>4.4596841000000002E-6</v>
      </c>
      <c r="I378" s="32">
        <v>3.4725196E-5</v>
      </c>
      <c r="J378" s="32"/>
      <c r="K378" s="32"/>
      <c r="L378" s="32"/>
      <c r="M378" s="32"/>
      <c r="N378" s="32"/>
      <c r="O378" s="66"/>
      <c r="P378" s="66"/>
      <c r="Q378" s="66"/>
      <c r="AG378" s="78"/>
      <c r="BZ378" s="80"/>
      <c r="CA378" s="78"/>
      <c r="CB378" s="78"/>
      <c r="CC378" s="78"/>
      <c r="CE378" s="81"/>
      <c r="CF378" s="74"/>
      <c r="CG378" s="74"/>
      <c r="CH378" s="74"/>
      <c r="CI378" s="74"/>
      <c r="CJ378" s="74"/>
      <c r="CK378" s="74"/>
      <c r="CL378" s="74"/>
      <c r="CM378" s="74"/>
      <c r="CN378" s="74"/>
    </row>
    <row r="379" spans="1:100">
      <c r="A379" s="7">
        <v>47</v>
      </c>
      <c r="B379" s="7"/>
      <c r="C379" s="98" t="s">
        <v>6</v>
      </c>
      <c r="D379" s="32"/>
      <c r="E379" s="32"/>
      <c r="F379" s="32"/>
      <c r="G379" s="32"/>
      <c r="H379" s="93">
        <v>3.3218549999999998</v>
      </c>
      <c r="I379" s="32"/>
      <c r="J379" s="32"/>
      <c r="K379" s="32"/>
      <c r="L379" s="32"/>
      <c r="M379" s="32"/>
      <c r="N379" s="57"/>
      <c r="O379" s="83">
        <v>0.86568047999999997</v>
      </c>
      <c r="P379" s="83">
        <v>0.56684915999999996</v>
      </c>
      <c r="Q379" s="83">
        <v>1.0726411</v>
      </c>
      <c r="AB379" s="9"/>
      <c r="AC379" s="9"/>
      <c r="AD379" s="9"/>
      <c r="AE379" s="9"/>
      <c r="AF379" s="9"/>
      <c r="AG379" s="9"/>
      <c r="AI379" s="27"/>
      <c r="AJ379" s="20"/>
      <c r="AK379" s="20"/>
      <c r="AL379" s="20"/>
      <c r="AM379" s="20"/>
      <c r="AN379" s="82"/>
      <c r="BB379" s="78"/>
      <c r="BE379" s="78"/>
      <c r="BH379" s="78"/>
      <c r="BK379" s="78"/>
      <c r="BN379" s="78"/>
      <c r="BQ379" s="78"/>
    </row>
    <row r="380" spans="1:100">
      <c r="A380" s="7">
        <v>47</v>
      </c>
      <c r="B380" s="7"/>
      <c r="C380" s="7" t="s">
        <v>1</v>
      </c>
      <c r="D380" s="32">
        <v>34.451895999999998</v>
      </c>
      <c r="E380" s="32">
        <v>7.6914426000000002</v>
      </c>
      <c r="F380" s="32">
        <v>12.048733</v>
      </c>
      <c r="G380" s="32">
        <v>12.809589000000001</v>
      </c>
      <c r="H380" s="93">
        <v>1.5685221E-4</v>
      </c>
      <c r="I380" s="32">
        <v>2.1573836000000002</v>
      </c>
      <c r="J380" s="32"/>
      <c r="K380" s="66">
        <v>0.34972607</v>
      </c>
      <c r="L380" s="66">
        <v>0.37181030999999998</v>
      </c>
      <c r="M380" s="66">
        <v>6.2620034000000005E-2</v>
      </c>
      <c r="N380" s="66">
        <v>0.22325154</v>
      </c>
      <c r="O380" s="66"/>
      <c r="P380" s="66"/>
      <c r="Q380" s="66"/>
      <c r="R380" s="76"/>
      <c r="S380" s="83">
        <f>(F380-O379*H380)/D380</f>
        <v>0.3497223263446389</v>
      </c>
      <c r="T380" s="83">
        <f>(G380-P379*H380)/D380</f>
        <v>0.37180827692201668</v>
      </c>
      <c r="U380" s="83">
        <f>(I380-Q379*H380)/D380</f>
        <v>6.2615286945976165E-2</v>
      </c>
      <c r="V380" s="84"/>
      <c r="W380" s="83">
        <f t="shared" ref="W380:W384" si="229">LN(S380)</f>
        <v>-1.0506157926709867</v>
      </c>
      <c r="X380" s="83">
        <f t="shared" ref="X380:X384" si="230">LN(T380)</f>
        <v>-0.98937694218352756</v>
      </c>
      <c r="Y380" s="83">
        <f t="shared" ref="Y380:Y384" si="231">LN(U380)</f>
        <v>-2.7707458302731975</v>
      </c>
      <c r="Z380" s="83">
        <f>LN(N380)</f>
        <v>-1.4994561611530157</v>
      </c>
      <c r="AA380" s="77"/>
      <c r="AB380" s="20">
        <f t="array" ref="AB380:AC381">LINEST(W380:W384,Z380:Z384,TRUE,TRUE)</f>
        <v>1.9935405389435816</v>
      </c>
      <c r="AC380" s="60">
        <v>1.9386009867331186</v>
      </c>
      <c r="AD380" s="20">
        <f t="array" ref="AD380:AE381">LINEST(X380:X384,Z380:Z384,TRUE,TRUE)</f>
        <v>3.9902989003960445</v>
      </c>
      <c r="AE380" s="60">
        <v>4.9938768846789658</v>
      </c>
      <c r="AF380" s="20">
        <f t="array" ref="AF380:AG381">LINEST(Y380:Y384,Z380:Z384,TRUE,TRUE)</f>
        <v>5.9841537556949795</v>
      </c>
      <c r="AG380" s="20">
        <v>6.202202967546957</v>
      </c>
      <c r="AI380" s="41">
        <f>EXP(AC380)*$AI$4^AB380</f>
        <v>0.33308396545677732</v>
      </c>
      <c r="AJ380" s="41">
        <f>AI380*SQRT(AC381^2+(LN($AI$4))^2*AB381^2+(AB380/$AI$4)^2*$AJ$4^2-2*LN($AI$4)*AVERAGE(Z380:Z384)*AB381^2)</f>
        <v>5.2385813549440247E-4</v>
      </c>
      <c r="AK380" s="59"/>
      <c r="AL380" s="41">
        <f>EXP(AE380)*$AI$4^AD380</f>
        <v>0.33724349194963005</v>
      </c>
      <c r="AM380" s="41">
        <f>AL380*SQRT(AE381^2+(LN($AI$4))^2*AD381^2+(AD380/$AI$4)^2*$AJ$4^2-2*LN($AI$4)*AVERAGE(Z380:Z384)*AD381^2)</f>
        <v>1.0643676199124565E-3</v>
      </c>
      <c r="AN380" s="83"/>
      <c r="AO380" s="41">
        <f>EXP(AG380)*$AI$4^AF380</f>
        <v>5.4092234393753519E-2</v>
      </c>
      <c r="AP380" s="41">
        <f>AO380*SQRT(AG381^2+(LN($AI$4))^2*AF381^2+(AF380/$AI$4)^2*$AJ$4^2-2*LN($AI$4)*AVERAGE(Z380:Z384)*AF381^2)</f>
        <v>2.5400335932686068E-4</v>
      </c>
      <c r="BB380" s="69"/>
      <c r="BC380" s="69"/>
      <c r="BE380" s="69"/>
      <c r="BF380" s="69"/>
      <c r="BH380" s="69"/>
      <c r="BI380" s="69"/>
      <c r="BK380" s="69"/>
      <c r="BL380" s="69"/>
      <c r="BN380" s="69"/>
      <c r="BO380" s="69"/>
      <c r="BQ380" s="69"/>
      <c r="BR380" s="69"/>
      <c r="BY380" s="69"/>
      <c r="BZ380" s="69"/>
      <c r="CD380" s="86"/>
      <c r="CM380" s="78"/>
      <c r="CN380" s="78"/>
    </row>
    <row r="381" spans="1:100">
      <c r="A381" s="7">
        <v>47</v>
      </c>
      <c r="B381" s="7"/>
      <c r="C381" s="7" t="s">
        <v>2</v>
      </c>
      <c r="D381" s="32">
        <v>33.302928999999999</v>
      </c>
      <c r="E381" s="32">
        <v>7.4326556999999998</v>
      </c>
      <c r="F381" s="32">
        <v>11.639557</v>
      </c>
      <c r="G381" s="32">
        <v>12.366619</v>
      </c>
      <c r="H381" s="93">
        <v>1.5406065E-4</v>
      </c>
      <c r="I381" s="32">
        <v>2.0815025999999999</v>
      </c>
      <c r="J381" s="32"/>
      <c r="K381" s="66">
        <v>0.34950525999999998</v>
      </c>
      <c r="L381" s="66">
        <v>0.37133673</v>
      </c>
      <c r="M381" s="66">
        <v>6.2501935999999994E-2</v>
      </c>
      <c r="N381" s="66">
        <v>0.22318316999999999</v>
      </c>
      <c r="O381" s="66"/>
      <c r="P381" s="66"/>
      <c r="Q381" s="66"/>
      <c r="R381" s="76"/>
      <c r="S381" s="83">
        <f>(F381-O379*H381)/D381</f>
        <v>0.34950149978407485</v>
      </c>
      <c r="T381" s="83">
        <f>(G381-P379*H381)/D381</f>
        <v>0.37133465560491569</v>
      </c>
      <c r="U381" s="83">
        <f>(I381-Q379*H381)/D381</f>
        <v>6.2497125949940238E-2</v>
      </c>
      <c r="V381" s="84"/>
      <c r="W381" s="83">
        <f t="shared" si="229"/>
        <v>-1.0512474260897975</v>
      </c>
      <c r="X381" s="83">
        <f t="shared" si="230"/>
        <v>-0.9906515862943599</v>
      </c>
      <c r="Y381" s="83">
        <f t="shared" si="231"/>
        <v>-2.7726347080980709</v>
      </c>
      <c r="Z381" s="83">
        <f t="shared" ref="Z381:Z384" si="232">LN(N381)</f>
        <v>-1.4997624545437538</v>
      </c>
      <c r="AA381" s="77"/>
      <c r="AB381" s="20">
        <v>9.7563811594532143E-3</v>
      </c>
      <c r="AC381" s="60">
        <v>1.4636171613562479E-2</v>
      </c>
      <c r="AD381" s="20">
        <v>2.1708399337961194E-2</v>
      </c>
      <c r="AE381" s="60">
        <v>3.2566158801441585E-2</v>
      </c>
      <c r="AF381" s="20">
        <v>2.0862738571194698E-2</v>
      </c>
      <c r="AG381" s="20">
        <v>3.1297528977845712E-2</v>
      </c>
      <c r="AI381" s="27"/>
      <c r="AJ381" s="82"/>
      <c r="AK381" s="82"/>
      <c r="AL381" s="82"/>
      <c r="AM381" s="82"/>
      <c r="AN381" s="82"/>
      <c r="BB381" s="76"/>
      <c r="BC381" s="76"/>
      <c r="BE381" s="76"/>
      <c r="BF381" s="76"/>
      <c r="BH381" s="76"/>
      <c r="BI381" s="76"/>
      <c r="BK381" s="76"/>
      <c r="BL381" s="76"/>
      <c r="BN381" s="76"/>
      <c r="BO381" s="76"/>
      <c r="BQ381" s="76"/>
      <c r="BR381" s="76"/>
      <c r="BW381" s="85"/>
      <c r="BX381" s="85"/>
      <c r="BY381" s="83"/>
      <c r="BZ381" s="83"/>
      <c r="CA381" s="83"/>
      <c r="CB381" s="83"/>
      <c r="CC381" s="83"/>
    </row>
    <row r="382" spans="1:100">
      <c r="A382" s="7">
        <v>47</v>
      </c>
      <c r="B382" s="7"/>
      <c r="C382" s="7" t="s">
        <v>3</v>
      </c>
      <c r="D382" s="32">
        <v>32.099111999999998</v>
      </c>
      <c r="E382" s="32">
        <v>7.1621993000000002</v>
      </c>
      <c r="F382" s="32">
        <v>11.213291999999999</v>
      </c>
      <c r="G382" s="32">
        <v>11.907914</v>
      </c>
      <c r="H382" s="93">
        <v>1.5303184000000001E-4</v>
      </c>
      <c r="I382" s="32">
        <v>2.0033028000000002</v>
      </c>
      <c r="J382" s="32"/>
      <c r="K382" s="66">
        <v>0.34933294999999998</v>
      </c>
      <c r="L382" s="66">
        <v>0.37097229999999998</v>
      </c>
      <c r="M382" s="66">
        <v>6.2409658E-2</v>
      </c>
      <c r="N382" s="66">
        <v>0.22312750000000001</v>
      </c>
      <c r="O382" s="66"/>
      <c r="P382" s="66"/>
      <c r="Q382" s="66"/>
      <c r="R382" s="76"/>
      <c r="S382" s="83">
        <f>(F382-O379*H382)/D382</f>
        <v>0.34932927500683802</v>
      </c>
      <c r="T382" s="83">
        <f>(G382-P379*H382)/D382</f>
        <v>0.37097061295745637</v>
      </c>
      <c r="U382" s="83">
        <f>(I382-Q379*H382)/D382</f>
        <v>6.2404799601895773E-2</v>
      </c>
      <c r="V382" s="84"/>
      <c r="W382" s="83">
        <f t="shared" si="229"/>
        <v>-1.0517403201835789</v>
      </c>
      <c r="X382" s="83">
        <f t="shared" si="230"/>
        <v>-0.99163242986926836</v>
      </c>
      <c r="Y382" s="83">
        <f t="shared" si="231"/>
        <v>-2.7741130898676447</v>
      </c>
      <c r="Z382" s="83">
        <f t="shared" si="232"/>
        <v>-1.5000119220292105</v>
      </c>
      <c r="AA382" s="28"/>
      <c r="AB382" s="47">
        <f t="shared" ref="AB382:AG382" si="233">ABS(AB381/AB380)</f>
        <v>4.8939968708252716E-3</v>
      </c>
      <c r="AC382" s="47">
        <f t="shared" si="233"/>
        <v>7.5498628721049942E-3</v>
      </c>
      <c r="AD382" s="47">
        <f t="shared" si="233"/>
        <v>5.4402940430869967E-3</v>
      </c>
      <c r="AE382" s="47">
        <f t="shared" si="233"/>
        <v>6.5212177940055724E-3</v>
      </c>
      <c r="AF382" s="47">
        <f t="shared" si="233"/>
        <v>3.4863306363644344E-3</v>
      </c>
      <c r="AG382" s="47">
        <f t="shared" si="233"/>
        <v>5.0461955440043015E-3</v>
      </c>
      <c r="AI382" s="27"/>
      <c r="AJ382" s="82"/>
      <c r="AK382" s="82"/>
      <c r="AL382" s="82"/>
      <c r="AM382" s="82"/>
      <c r="AN382" s="82"/>
      <c r="BB382" s="76"/>
      <c r="BC382" s="76"/>
      <c r="BE382" s="76"/>
      <c r="BF382" s="76"/>
      <c r="BH382" s="76"/>
      <c r="BI382" s="76"/>
      <c r="BK382" s="76"/>
      <c r="BL382" s="76"/>
      <c r="BN382" s="76"/>
      <c r="BO382" s="76"/>
      <c r="BQ382" s="76"/>
      <c r="BR382" s="76"/>
      <c r="BW382" s="85"/>
      <c r="BX382" s="85"/>
      <c r="BY382" s="83"/>
      <c r="BZ382" s="83"/>
      <c r="CA382" s="83"/>
      <c r="CB382" s="83"/>
      <c r="CC382" s="83"/>
      <c r="CD382" s="76"/>
      <c r="CE382" s="76"/>
      <c r="CF382" s="76"/>
      <c r="CG382" s="76"/>
      <c r="CH382" s="76"/>
      <c r="CI382" s="76"/>
      <c r="CJ382" s="76"/>
      <c r="CK382" s="76"/>
      <c r="CL382" s="76"/>
      <c r="CM382" s="76"/>
      <c r="CN382" s="76"/>
      <c r="CO382" s="76"/>
      <c r="CP382" s="76"/>
      <c r="CQ382" s="76"/>
      <c r="CR382" s="76"/>
      <c r="CS382" s="76"/>
      <c r="CT382" s="76"/>
      <c r="CU382" s="76"/>
      <c r="CV382" s="76"/>
    </row>
    <row r="383" spans="1:100">
      <c r="A383" s="7">
        <v>47</v>
      </c>
      <c r="B383" s="7"/>
      <c r="C383" s="7" t="s">
        <v>4</v>
      </c>
      <c r="D383" s="32">
        <v>29.033961999999999</v>
      </c>
      <c r="E383" s="32">
        <v>6.4745679000000003</v>
      </c>
      <c r="F383" s="32">
        <v>10.131124</v>
      </c>
      <c r="G383" s="32">
        <v>10.74658</v>
      </c>
      <c r="H383" s="93">
        <v>1.3744951000000001E-4</v>
      </c>
      <c r="I383" s="32">
        <v>1.8058462</v>
      </c>
      <c r="J383" s="32"/>
      <c r="K383" s="66">
        <v>0.34893907000000002</v>
      </c>
      <c r="L383" s="66">
        <v>0.37013551</v>
      </c>
      <c r="M383" s="66">
        <v>6.2196995999999997E-2</v>
      </c>
      <c r="N383" s="66">
        <v>0.22299941000000001</v>
      </c>
      <c r="O383" s="66"/>
      <c r="P383" s="66"/>
      <c r="Q383" s="66"/>
      <c r="R383" s="76"/>
      <c r="S383" s="83">
        <f>(F383-O379*H383)/D383</f>
        <v>0.34893635986167537</v>
      </c>
      <c r="T383" s="83">
        <f>(G383-P379*H383)/D383</f>
        <v>0.3701355704350896</v>
      </c>
      <c r="U383" s="83">
        <f>(I383-Q379*H383)/D383</f>
        <v>6.2192640673925215E-2</v>
      </c>
      <c r="V383" s="84"/>
      <c r="W383" s="83">
        <f t="shared" si="229"/>
        <v>-1.0528657233740326</v>
      </c>
      <c r="X383" s="83">
        <f t="shared" si="230"/>
        <v>-0.99388593387304247</v>
      </c>
      <c r="Y383" s="83">
        <f t="shared" si="231"/>
        <v>-2.7775186033764943</v>
      </c>
      <c r="Z383" s="83">
        <f t="shared" si="232"/>
        <v>-1.5005861532654285</v>
      </c>
      <c r="AA383" s="60"/>
      <c r="AB383" s="88"/>
      <c r="AD383" s="88"/>
      <c r="AF383" s="88"/>
      <c r="AI383" s="27"/>
      <c r="AJ383" s="82"/>
      <c r="AK383" s="82"/>
      <c r="AL383" s="82"/>
      <c r="AM383" s="82"/>
      <c r="AN383" s="82"/>
      <c r="BB383" s="76"/>
      <c r="BC383" s="76"/>
      <c r="BE383" s="76"/>
      <c r="BF383" s="76"/>
      <c r="BH383" s="76"/>
      <c r="BI383" s="76"/>
      <c r="BK383" s="76"/>
      <c r="BL383" s="76"/>
      <c r="BN383" s="76"/>
      <c r="BO383" s="76"/>
      <c r="BQ383" s="76"/>
      <c r="BR383" s="76"/>
      <c r="BW383" s="85"/>
      <c r="BX383" s="85"/>
      <c r="BY383" s="83"/>
      <c r="BZ383" s="83"/>
      <c r="CA383" s="83"/>
      <c r="CB383" s="83"/>
      <c r="CD383" s="76"/>
      <c r="CE383" s="76"/>
      <c r="CF383" s="76"/>
      <c r="CG383" s="76"/>
      <c r="CH383" s="76"/>
      <c r="CI383" s="76"/>
      <c r="CJ383" s="76"/>
      <c r="CK383" s="76"/>
      <c r="CL383" s="76"/>
      <c r="CM383" s="76"/>
      <c r="CN383" s="76"/>
      <c r="CO383" s="76"/>
      <c r="CP383" s="76"/>
      <c r="CQ383" s="76"/>
      <c r="CR383" s="76"/>
      <c r="CS383" s="76"/>
      <c r="CT383" s="76"/>
      <c r="CU383" s="76"/>
      <c r="CV383" s="76"/>
    </row>
    <row r="384" spans="1:100">
      <c r="A384" s="7">
        <v>47</v>
      </c>
      <c r="B384" s="7"/>
      <c r="C384" s="7" t="s">
        <v>5</v>
      </c>
      <c r="D384" s="32">
        <v>26.691956000000001</v>
      </c>
      <c r="E384" s="32">
        <v>5.9498239999999996</v>
      </c>
      <c r="F384" s="32">
        <v>9.3060124999999996</v>
      </c>
      <c r="G384" s="32">
        <v>9.8629911000000003</v>
      </c>
      <c r="H384" s="93">
        <v>1.2665842000000001E-4</v>
      </c>
      <c r="I384" s="32">
        <v>1.6560162</v>
      </c>
      <c r="J384" s="32"/>
      <c r="K384" s="66">
        <v>0.34864357000000001</v>
      </c>
      <c r="L384" s="66">
        <v>0.36950908999999998</v>
      </c>
      <c r="M384" s="66">
        <v>6.2041173999999998E-2</v>
      </c>
      <c r="N384" s="66">
        <v>0.22290653999999999</v>
      </c>
      <c r="O384" s="66"/>
      <c r="P384" s="66"/>
      <c r="Q384" s="66"/>
      <c r="R384" s="76"/>
      <c r="S384" s="83">
        <f>(F384-O379*H384)/D384</f>
        <v>0.34864072360520071</v>
      </c>
      <c r="T384" s="83">
        <f>(G384-P379*H384)/D384</f>
        <v>0.36950904998423556</v>
      </c>
      <c r="U384" s="83">
        <f>(I384-Q379*H384)/D384</f>
        <v>6.2036680300726066E-2</v>
      </c>
      <c r="V384" s="84"/>
      <c r="W384" s="83">
        <f t="shared" si="229"/>
        <v>-1.0537133322797185</v>
      </c>
      <c r="X384" s="83">
        <f t="shared" si="230"/>
        <v>-0.99558004637897146</v>
      </c>
      <c r="Y384" s="83">
        <f t="shared" si="231"/>
        <v>-2.7800294511201886</v>
      </c>
      <c r="Z384" s="83">
        <f t="shared" si="232"/>
        <v>-1.5010026985092981</v>
      </c>
      <c r="AB384" s="28"/>
      <c r="AD384" s="28"/>
      <c r="AF384" s="28"/>
      <c r="AJ384" s="82"/>
      <c r="AK384" s="82"/>
      <c r="AL384" s="82"/>
      <c r="AM384" s="82"/>
      <c r="AN384" s="82"/>
      <c r="BB384" s="76"/>
      <c r="BC384" s="76"/>
      <c r="BE384" s="76"/>
      <c r="BF384" s="76"/>
      <c r="BH384" s="76"/>
      <c r="BI384" s="76"/>
      <c r="BK384" s="76"/>
      <c r="BL384" s="76"/>
      <c r="BN384" s="76"/>
      <c r="BO384" s="76"/>
      <c r="BQ384" s="76"/>
      <c r="BR384" s="76"/>
      <c r="BW384" s="85"/>
      <c r="BX384" s="85"/>
      <c r="BY384" s="83"/>
      <c r="BZ384" s="83"/>
      <c r="CA384" s="83"/>
      <c r="CB384" s="83"/>
      <c r="CC384" s="83"/>
    </row>
    <row r="385" spans="1:100">
      <c r="C385" s="7"/>
      <c r="D385" s="89"/>
      <c r="E385" s="89"/>
      <c r="F385" s="33"/>
      <c r="G385" s="33"/>
      <c r="H385" s="99"/>
      <c r="I385" s="33"/>
      <c r="J385" s="5"/>
      <c r="K385" s="84"/>
      <c r="L385" s="84"/>
      <c r="M385" s="84"/>
      <c r="N385" s="84"/>
      <c r="O385" s="83"/>
      <c r="P385" s="83"/>
      <c r="Q385" s="83"/>
      <c r="R385" s="84"/>
      <c r="S385" s="84"/>
      <c r="T385" s="84"/>
      <c r="U385" s="84"/>
      <c r="V385" s="84"/>
      <c r="W385" s="84"/>
      <c r="X385" s="84"/>
      <c r="Y385" s="84"/>
      <c r="Z385" s="90"/>
      <c r="AA385" s="28"/>
      <c r="AB385" s="91"/>
      <c r="AC385" s="91"/>
      <c r="AD385" s="91"/>
      <c r="AE385" s="92"/>
      <c r="AF385" s="92"/>
      <c r="AG385" s="92"/>
      <c r="AJ385" s="76"/>
      <c r="AK385" s="76"/>
      <c r="AL385" s="76"/>
      <c r="AM385" s="76"/>
      <c r="AN385" s="76"/>
      <c r="BB385" s="76"/>
      <c r="BC385" s="76"/>
      <c r="BE385" s="76"/>
      <c r="BF385" s="76"/>
      <c r="BH385" s="76"/>
      <c r="BI385" s="76"/>
      <c r="BK385" s="76"/>
      <c r="BL385" s="76"/>
      <c r="BN385" s="76"/>
      <c r="BO385" s="76"/>
      <c r="BQ385" s="76"/>
      <c r="BR385" s="76"/>
      <c r="BW385" s="85"/>
      <c r="BX385" s="85"/>
      <c r="BY385" s="83"/>
      <c r="BZ385" s="83"/>
      <c r="CA385" s="83"/>
      <c r="CB385" s="83"/>
      <c r="CC385" s="83"/>
      <c r="CD385" s="76"/>
      <c r="CE385" s="76"/>
      <c r="CF385" s="76"/>
      <c r="CG385" s="76"/>
      <c r="CH385" s="76"/>
      <c r="CI385" s="76"/>
      <c r="CJ385" s="76"/>
      <c r="CK385" s="76"/>
      <c r="CL385" s="76"/>
      <c r="CM385" s="76"/>
      <c r="CN385" s="76"/>
      <c r="CO385" s="76"/>
      <c r="CP385" s="76"/>
      <c r="CQ385" s="76"/>
      <c r="CR385" s="76"/>
      <c r="CS385" s="76"/>
      <c r="CT385" s="76"/>
      <c r="CU385" s="76"/>
      <c r="CV385" s="76"/>
    </row>
    <row r="386" spans="1:100">
      <c r="A386" s="7">
        <v>48</v>
      </c>
      <c r="B386" s="31">
        <v>43649</v>
      </c>
      <c r="C386" s="7" t="s">
        <v>0</v>
      </c>
      <c r="D386" s="32">
        <v>5.0641713000000002E-4</v>
      </c>
      <c r="E386" s="32">
        <v>1.0545117E-4</v>
      </c>
      <c r="F386" s="32">
        <v>1.6813521999999999E-4</v>
      </c>
      <c r="G386" s="32">
        <v>1.465056E-4</v>
      </c>
      <c r="H386" s="93">
        <v>4.4596841000000002E-6</v>
      </c>
      <c r="I386" s="32">
        <v>3.4725196E-5</v>
      </c>
      <c r="J386" s="32"/>
      <c r="K386" s="32"/>
      <c r="L386" s="32"/>
      <c r="M386" s="32"/>
      <c r="N386" s="32"/>
      <c r="O386" s="66"/>
      <c r="P386" s="66"/>
      <c r="Q386" s="66"/>
      <c r="AG386" s="78"/>
      <c r="BZ386" s="80"/>
      <c r="CA386" s="78"/>
      <c r="CB386" s="78"/>
      <c r="CC386" s="78"/>
      <c r="CE386" s="81"/>
      <c r="CF386" s="74"/>
      <c r="CG386" s="74"/>
      <c r="CH386" s="74"/>
      <c r="CI386" s="74"/>
      <c r="CJ386" s="74"/>
      <c r="CK386" s="74"/>
      <c r="CL386" s="74"/>
      <c r="CM386" s="74"/>
      <c r="CN386" s="74"/>
    </row>
    <row r="387" spans="1:100">
      <c r="A387" s="7">
        <v>48</v>
      </c>
      <c r="B387" s="7"/>
      <c r="C387" s="98" t="s">
        <v>6</v>
      </c>
      <c r="D387" s="32"/>
      <c r="E387" s="32"/>
      <c r="F387" s="32"/>
      <c r="G387" s="32"/>
      <c r="H387" s="93">
        <v>3.3218549999999998</v>
      </c>
      <c r="I387" s="32"/>
      <c r="J387" s="32"/>
      <c r="K387" s="32"/>
      <c r="L387" s="32"/>
      <c r="M387" s="32"/>
      <c r="N387" s="57"/>
      <c r="O387" s="83">
        <v>0.86568047999999997</v>
      </c>
      <c r="P387" s="83">
        <v>0.56684915999999996</v>
      </c>
      <c r="Q387" s="83">
        <v>1.0726411</v>
      </c>
      <c r="AB387" s="9"/>
      <c r="AC387" s="9"/>
      <c r="AD387" s="9"/>
      <c r="AE387" s="9"/>
      <c r="AF387" s="9"/>
      <c r="AG387" s="9"/>
      <c r="AI387" s="27"/>
      <c r="AJ387" s="20"/>
      <c r="AK387" s="20"/>
      <c r="AL387" s="20"/>
      <c r="AM387" s="20"/>
      <c r="AN387" s="82"/>
      <c r="BB387" s="78"/>
      <c r="BE387" s="78"/>
      <c r="BH387" s="78"/>
      <c r="BK387" s="78"/>
      <c r="BN387" s="78"/>
      <c r="BQ387" s="78"/>
    </row>
    <row r="388" spans="1:100">
      <c r="A388" s="7">
        <v>48</v>
      </c>
      <c r="B388" s="7"/>
      <c r="C388" s="7" t="s">
        <v>1</v>
      </c>
      <c r="D388" s="32">
        <v>35.324556999999999</v>
      </c>
      <c r="E388" s="32">
        <v>7.8870874000000004</v>
      </c>
      <c r="F388" s="32">
        <v>12.356196000000001</v>
      </c>
      <c r="G388" s="32">
        <v>13.138795999999999</v>
      </c>
      <c r="H388" s="93">
        <v>1.5972202999999999E-4</v>
      </c>
      <c r="I388" s="32">
        <v>2.2132185</v>
      </c>
      <c r="J388" s="32"/>
      <c r="K388" s="66">
        <v>0.34979039000000001</v>
      </c>
      <c r="L388" s="66">
        <v>0.37194473</v>
      </c>
      <c r="M388" s="66">
        <v>6.2653748999999995E-2</v>
      </c>
      <c r="N388" s="66">
        <v>0.22327485999999999</v>
      </c>
      <c r="O388" s="66"/>
      <c r="P388" s="66"/>
      <c r="Q388" s="66"/>
      <c r="R388" s="76"/>
      <c r="S388" s="83">
        <f>(F388-O387*H388)/D388</f>
        <v>0.34978662950412664</v>
      </c>
      <c r="T388" s="83">
        <f>(G388-P387*H388)/D388</f>
        <v>0.37194254019099127</v>
      </c>
      <c r="U388" s="83">
        <f>(I388-Q387*H388)/D388</f>
        <v>6.2648971806951365E-2</v>
      </c>
      <c r="V388" s="84"/>
      <c r="W388" s="83">
        <f t="shared" ref="W388:W392" si="234">LN(S388)</f>
        <v>-1.0504319403868059</v>
      </c>
      <c r="X388" s="83">
        <f t="shared" ref="X388:X392" si="235">LN(T388)</f>
        <v>-0.98901589849162497</v>
      </c>
      <c r="Y388" s="83">
        <f t="shared" ref="Y388:Y392" si="236">LN(U388)</f>
        <v>-2.7702080094754296</v>
      </c>
      <c r="Z388" s="83">
        <f>LN(N388)</f>
        <v>-1.4993517104418319</v>
      </c>
      <c r="AA388" s="77"/>
      <c r="AB388" s="20">
        <f t="array" ref="AB388:AC389">LINEST(W388:W392,Z388:Z392,TRUE,TRUE)</f>
        <v>1.9997385944134873</v>
      </c>
      <c r="AC388" s="60">
        <v>1.9478899820502726</v>
      </c>
      <c r="AD388" s="20">
        <f t="array" ref="AD388:AE389">LINEST(X388:X392,Z388:Z392,TRUE,TRUE)</f>
        <v>4.0246481117535708</v>
      </c>
      <c r="AE388" s="60">
        <v>5.0453637467720229</v>
      </c>
      <c r="AF388" s="20">
        <f t="array" ref="AF388:AG389">LINEST(Y388:Y392,Z388:Z392,TRUE,TRUE)</f>
        <v>6.0208428986300735</v>
      </c>
      <c r="AG388" s="20">
        <v>6.2571875966064674</v>
      </c>
      <c r="AI388" s="41">
        <f>EXP(AC388)*$AI$4^AB388</f>
        <v>0.33303192925616076</v>
      </c>
      <c r="AJ388" s="41">
        <f>AI388*SQRT(AC389^2+(LN($AI$4))^2*AB389^2+(AB388/$AI$4)^2*$AJ$4^2-2*LN($AI$4)*AVERAGE(Z388:Z392)*AB389^2)</f>
        <v>5.2726787064248529E-4</v>
      </c>
      <c r="AK388" s="59"/>
      <c r="AL388" s="41">
        <f>EXP(AE388)*$AI$4^AD388</f>
        <v>0.33695426408360435</v>
      </c>
      <c r="AM388" s="41">
        <f>AL388*SQRT(AE389^2+(LN($AI$4))^2*AD389^2+(AD388/$AI$4)^2*$AJ$4^2-2*LN($AI$4)*AVERAGE(Z388:Z392)*AD389^2)</f>
        <v>1.06779941249546E-3</v>
      </c>
      <c r="AN388" s="83"/>
      <c r="AO388" s="41">
        <f>EXP(AG388)*$AI$4^AF388</f>
        <v>5.4042165350990441E-2</v>
      </c>
      <c r="AP388" s="41">
        <f>AO388*SQRT(AG389^2+(LN($AI$4))^2*AF389^2+(AF388/$AI$4)^2*$AJ$4^2-2*LN($AI$4)*AVERAGE(Z388:Z392)*AF389^2)</f>
        <v>2.5899902212195086E-4</v>
      </c>
      <c r="BB388" s="69"/>
      <c r="BC388" s="69"/>
      <c r="BE388" s="69"/>
      <c r="BF388" s="69"/>
      <c r="BH388" s="69"/>
      <c r="BI388" s="69"/>
      <c r="BK388" s="69"/>
      <c r="BL388" s="69"/>
      <c r="BN388" s="69"/>
      <c r="BO388" s="69"/>
      <c r="BQ388" s="69"/>
      <c r="BR388" s="69"/>
      <c r="BY388" s="69"/>
      <c r="BZ388" s="69"/>
      <c r="CD388" s="86"/>
      <c r="CM388" s="78"/>
      <c r="CN388" s="78"/>
    </row>
    <row r="389" spans="1:100">
      <c r="A389" s="7">
        <v>48</v>
      </c>
      <c r="B389" s="7"/>
      <c r="C389" s="7" t="s">
        <v>2</v>
      </c>
      <c r="D389" s="32">
        <v>33.708019</v>
      </c>
      <c r="E389" s="32">
        <v>7.5240536999999996</v>
      </c>
      <c r="F389" s="32">
        <v>11.7845</v>
      </c>
      <c r="G389" s="32">
        <v>12.523996</v>
      </c>
      <c r="H389" s="93">
        <v>1.5484363E-4</v>
      </c>
      <c r="I389" s="32">
        <v>2.1085915000000002</v>
      </c>
      <c r="J389" s="32"/>
      <c r="K389" s="66">
        <v>0.34960470999999999</v>
      </c>
      <c r="L389" s="66">
        <v>0.37154241999999998</v>
      </c>
      <c r="M389" s="66">
        <v>6.2554314999999999E-2</v>
      </c>
      <c r="N389" s="66">
        <v>0.22321242999999999</v>
      </c>
      <c r="O389" s="66"/>
      <c r="P389" s="66"/>
      <c r="Q389" s="66"/>
      <c r="R389" s="76"/>
      <c r="S389" s="83">
        <f>(F389-O387*H389)/D389</f>
        <v>0.34960126119817531</v>
      </c>
      <c r="T389" s="83">
        <f>(G389-P387*H389)/D389</f>
        <v>0.37154091514598953</v>
      </c>
      <c r="U389" s="83">
        <f>(I389-Q387*H389)/D389</f>
        <v>6.2549668325462521E-2</v>
      </c>
      <c r="V389" s="84"/>
      <c r="W389" s="83">
        <f t="shared" si="234"/>
        <v>-1.0509620276609959</v>
      </c>
      <c r="X389" s="83">
        <f t="shared" si="235"/>
        <v>-0.99009628590625998</v>
      </c>
      <c r="Y389" s="83">
        <f t="shared" si="236"/>
        <v>-2.7717943446338347</v>
      </c>
      <c r="Z389" s="83">
        <f t="shared" ref="Z389:Z392" si="237">LN(N389)</f>
        <v>-1.4996313600614519</v>
      </c>
      <c r="AA389" s="77"/>
      <c r="AB389" s="20">
        <v>1.1230691550804093E-2</v>
      </c>
      <c r="AC389" s="60">
        <v>1.6846809475139432E-2</v>
      </c>
      <c r="AD389" s="20">
        <v>1.7777776002877225E-2</v>
      </c>
      <c r="AE389" s="60">
        <v>2.6667886287976186E-2</v>
      </c>
      <c r="AF389" s="20">
        <v>3.9695468349514318E-2</v>
      </c>
      <c r="AG389" s="20">
        <v>5.9545931725176339E-2</v>
      </c>
      <c r="AI389" s="27"/>
      <c r="AJ389" s="82"/>
      <c r="AK389" s="82"/>
      <c r="AL389" s="82"/>
      <c r="AM389" s="82"/>
      <c r="AN389" s="82"/>
      <c r="BB389" s="76"/>
      <c r="BC389" s="76"/>
      <c r="BE389" s="76"/>
      <c r="BF389" s="76"/>
      <c r="BH389" s="76"/>
      <c r="BI389" s="76"/>
      <c r="BK389" s="76"/>
      <c r="BL389" s="76"/>
      <c r="BN389" s="76"/>
      <c r="BO389" s="76"/>
      <c r="BQ389" s="76"/>
      <c r="BR389" s="76"/>
      <c r="BW389" s="85"/>
      <c r="BX389" s="85"/>
      <c r="BY389" s="83"/>
      <c r="BZ389" s="83"/>
      <c r="CA389" s="83"/>
      <c r="CB389" s="83"/>
      <c r="CC389" s="83"/>
    </row>
    <row r="390" spans="1:100">
      <c r="A390" s="7">
        <v>48</v>
      </c>
      <c r="B390" s="7"/>
      <c r="C390" s="7" t="s">
        <v>3</v>
      </c>
      <c r="D390" s="32">
        <v>31.576355</v>
      </c>
      <c r="E390" s="32">
        <v>7.0454597999999997</v>
      </c>
      <c r="F390" s="32">
        <v>11.030220999999999</v>
      </c>
      <c r="G390" s="32">
        <v>11.712825</v>
      </c>
      <c r="H390" s="93">
        <v>1.4677443999999999E-4</v>
      </c>
      <c r="I390" s="32">
        <v>1.9703507</v>
      </c>
      <c r="J390" s="32"/>
      <c r="K390" s="66">
        <v>0.34931836999999999</v>
      </c>
      <c r="L390" s="66">
        <v>0.37093514</v>
      </c>
      <c r="M390" s="66">
        <v>6.2399178E-2</v>
      </c>
      <c r="N390" s="66">
        <v>0.22312430999999999</v>
      </c>
      <c r="O390" s="66"/>
      <c r="P390" s="66"/>
      <c r="Q390" s="66"/>
      <c r="R390" s="76"/>
      <c r="S390" s="83">
        <f>(F390-O387*H390)/D390</f>
        <v>0.34931498395658173</v>
      </c>
      <c r="T390" s="83">
        <f>(G390-P387*H390)/D390</f>
        <v>0.37093394095144855</v>
      </c>
      <c r="U390" s="83">
        <f>(I390-Q387*H390)/D390</f>
        <v>6.239457542528979E-2</v>
      </c>
      <c r="V390" s="84"/>
      <c r="W390" s="83">
        <f t="shared" si="234"/>
        <v>-1.0517812309906884</v>
      </c>
      <c r="X390" s="83">
        <f t="shared" si="235"/>
        <v>-0.9917312889633243</v>
      </c>
      <c r="Y390" s="83">
        <f t="shared" si="236"/>
        <v>-2.7742769396726081</v>
      </c>
      <c r="Z390" s="83">
        <f t="shared" si="237"/>
        <v>-1.50002621888999</v>
      </c>
      <c r="AA390" s="28"/>
      <c r="AB390" s="47">
        <f t="shared" ref="AB390:AG390" si="238">ABS(AB389/AB388)</f>
        <v>5.6160798127207192E-3</v>
      </c>
      <c r="AC390" s="47">
        <f t="shared" si="238"/>
        <v>8.6487479428417925E-3</v>
      </c>
      <c r="AD390" s="47">
        <f t="shared" si="238"/>
        <v>4.4172249372458321E-3</v>
      </c>
      <c r="AE390" s="47">
        <f t="shared" si="238"/>
        <v>5.2856221328022295E-3</v>
      </c>
      <c r="AF390" s="47">
        <f t="shared" si="238"/>
        <v>6.5930084903139154E-3</v>
      </c>
      <c r="AG390" s="47">
        <f t="shared" si="238"/>
        <v>9.5164050631102327E-3</v>
      </c>
      <c r="AI390" s="27"/>
      <c r="AJ390" s="82"/>
      <c r="AK390" s="82"/>
      <c r="AL390" s="82"/>
      <c r="AM390" s="82"/>
      <c r="AN390" s="82"/>
      <c r="BB390" s="76"/>
      <c r="BC390" s="76"/>
      <c r="BE390" s="76"/>
      <c r="BF390" s="76"/>
      <c r="BH390" s="76"/>
      <c r="BI390" s="76"/>
      <c r="BK390" s="76"/>
      <c r="BL390" s="76"/>
      <c r="BN390" s="76"/>
      <c r="BO390" s="76"/>
      <c r="BQ390" s="76"/>
      <c r="BR390" s="76"/>
      <c r="BW390" s="85"/>
      <c r="BX390" s="85"/>
      <c r="BY390" s="83"/>
      <c r="BZ390" s="83"/>
      <c r="CA390" s="83"/>
      <c r="CB390" s="83"/>
      <c r="CC390" s="83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  <c r="CT390" s="76"/>
      <c r="CU390" s="76"/>
      <c r="CV390" s="76"/>
    </row>
    <row r="391" spans="1:100">
      <c r="A391" s="7">
        <v>48</v>
      </c>
      <c r="B391" s="7"/>
      <c r="C391" s="7" t="s">
        <v>4</v>
      </c>
      <c r="D391" s="32">
        <v>29.985078999999999</v>
      </c>
      <c r="E391" s="32">
        <v>6.6879175000000002</v>
      </c>
      <c r="F391" s="32">
        <v>10.466735</v>
      </c>
      <c r="G391" s="32">
        <v>11.106233</v>
      </c>
      <c r="H391" s="99">
        <v>1.4699761E-4</v>
      </c>
      <c r="I391" s="32">
        <v>1.8669988</v>
      </c>
      <c r="J391" s="32"/>
      <c r="K391" s="66">
        <v>0.34906441999999999</v>
      </c>
      <c r="L391" s="66">
        <v>0.37039117999999999</v>
      </c>
      <c r="M391" s="66">
        <v>6.2264068999999998E-2</v>
      </c>
      <c r="N391" s="66">
        <v>0.22304138000000001</v>
      </c>
      <c r="O391" s="66"/>
      <c r="P391" s="66"/>
      <c r="Q391" s="66"/>
      <c r="R391" s="76"/>
      <c r="S391" s="83">
        <f>(F391-O387*H391)/D391</f>
        <v>0.34906053597652409</v>
      </c>
      <c r="T391" s="83">
        <f>(G391-P387*H391)/D391</f>
        <v>0.37038920839689132</v>
      </c>
      <c r="U391" s="83">
        <f>(I391-Q387*H391)/D391</f>
        <v>6.2259003030204201E-2</v>
      </c>
      <c r="V391" s="84"/>
      <c r="W391" s="83">
        <f t="shared" si="234"/>
        <v>-1.052509916301253</v>
      </c>
      <c r="X391" s="83">
        <f t="shared" si="235"/>
        <v>-0.99320091163213864</v>
      </c>
      <c r="Y391" s="83">
        <f t="shared" si="236"/>
        <v>-2.7764521271035632</v>
      </c>
      <c r="Z391" s="83">
        <f t="shared" si="237"/>
        <v>-1.5003979641981289</v>
      </c>
      <c r="AA391" s="60"/>
      <c r="AB391" s="88"/>
      <c r="AD391" s="88"/>
      <c r="AF391" s="88"/>
      <c r="AI391" s="27"/>
      <c r="AJ391" s="82"/>
      <c r="AK391" s="82"/>
      <c r="AL391" s="82"/>
      <c r="AM391" s="82"/>
      <c r="AN391" s="82"/>
      <c r="BB391" s="76"/>
      <c r="BC391" s="76"/>
      <c r="BE391" s="76"/>
      <c r="BF391" s="76"/>
      <c r="BH391" s="76"/>
      <c r="BI391" s="76"/>
      <c r="BK391" s="76"/>
      <c r="BL391" s="76"/>
      <c r="BN391" s="76"/>
      <c r="BO391" s="76"/>
      <c r="BQ391" s="76"/>
      <c r="BR391" s="76"/>
      <c r="BW391" s="85"/>
      <c r="BX391" s="85"/>
      <c r="BY391" s="83"/>
      <c r="BZ391" s="83"/>
      <c r="CA391" s="83"/>
      <c r="CB391" s="83"/>
      <c r="CD391" s="76"/>
      <c r="CE391" s="76"/>
      <c r="CF391" s="76"/>
      <c r="CG391" s="76"/>
      <c r="CH391" s="76"/>
      <c r="CI391" s="76"/>
      <c r="CJ391" s="76"/>
      <c r="CK391" s="76"/>
      <c r="CL391" s="76"/>
      <c r="CM391" s="76"/>
      <c r="CN391" s="76"/>
      <c r="CO391" s="76"/>
      <c r="CP391" s="76"/>
      <c r="CQ391" s="76"/>
      <c r="CR391" s="76"/>
      <c r="CS391" s="76"/>
      <c r="CT391" s="76"/>
      <c r="CU391" s="76"/>
      <c r="CV391" s="76"/>
    </row>
    <row r="392" spans="1:100">
      <c r="A392" s="7">
        <v>48</v>
      </c>
      <c r="B392" s="7"/>
      <c r="C392" s="7" t="s">
        <v>5</v>
      </c>
      <c r="D392" s="32">
        <v>26.886569999999999</v>
      </c>
      <c r="E392" s="32">
        <v>5.9936091999999999</v>
      </c>
      <c r="F392" s="32">
        <v>9.3750201999999998</v>
      </c>
      <c r="G392" s="32">
        <v>9.9369046000000001</v>
      </c>
      <c r="H392" s="93">
        <v>1.3703085E-4</v>
      </c>
      <c r="I392" s="32">
        <v>1.6686185</v>
      </c>
      <c r="J392" s="32"/>
      <c r="K392" s="66">
        <v>0.34868605000000003</v>
      </c>
      <c r="L392" s="66">
        <v>0.36958228999999998</v>
      </c>
      <c r="M392" s="66">
        <v>6.2060398000000003E-2</v>
      </c>
      <c r="N392" s="66">
        <v>0.22292140999999999</v>
      </c>
      <c r="O392" s="66"/>
      <c r="P392" s="66"/>
      <c r="Q392" s="66"/>
      <c r="R392" s="76"/>
      <c r="S392" s="83">
        <f>(F392-O387*H392)/D392</f>
        <v>0.34868343470617474</v>
      </c>
      <c r="T392" s="83">
        <f>(G392-P387*H392)/D392</f>
        <v>0.36958328727605577</v>
      </c>
      <c r="U392" s="83">
        <f>(I392-Q387*H392)/D392</f>
        <v>6.2055945220172083E-2</v>
      </c>
      <c r="V392" s="84"/>
      <c r="W392" s="83">
        <f t="shared" si="234"/>
        <v>-1.0535908322902419</v>
      </c>
      <c r="X392" s="83">
        <f t="shared" si="235"/>
        <v>-0.99537915864593107</v>
      </c>
      <c r="Y392" s="83">
        <f t="shared" si="236"/>
        <v>-2.7797189585422468</v>
      </c>
      <c r="Z392" s="83">
        <f t="shared" si="237"/>
        <v>-1.5009359911617417</v>
      </c>
      <c r="AB392" s="28"/>
      <c r="AD392" s="28"/>
      <c r="AF392" s="28"/>
      <c r="AJ392" s="82"/>
      <c r="AK392" s="82"/>
      <c r="AL392" s="82"/>
      <c r="AM392" s="82"/>
      <c r="AN392" s="82"/>
      <c r="BB392" s="76"/>
      <c r="BC392" s="76"/>
      <c r="BE392" s="76"/>
      <c r="BF392" s="76"/>
      <c r="BH392" s="76"/>
      <c r="BI392" s="76"/>
      <c r="BK392" s="76"/>
      <c r="BL392" s="76"/>
      <c r="BN392" s="76"/>
      <c r="BO392" s="76"/>
      <c r="BQ392" s="76"/>
      <c r="BR392" s="76"/>
      <c r="BW392" s="85"/>
      <c r="BX392" s="85"/>
      <c r="BY392" s="83"/>
      <c r="BZ392" s="83"/>
      <c r="CA392" s="83"/>
      <c r="CB392" s="83"/>
      <c r="CC392" s="83"/>
    </row>
    <row r="393" spans="1:100">
      <c r="C393" s="7"/>
      <c r="D393" s="89"/>
      <c r="E393" s="89"/>
      <c r="F393" s="33"/>
      <c r="G393" s="33"/>
      <c r="H393" s="99"/>
      <c r="I393" s="33"/>
      <c r="J393" s="5"/>
      <c r="K393" s="84"/>
      <c r="L393" s="84"/>
      <c r="M393" s="84"/>
      <c r="N393" s="84"/>
      <c r="O393" s="83"/>
      <c r="P393" s="83"/>
      <c r="Q393" s="83"/>
      <c r="R393" s="84"/>
      <c r="S393" s="84"/>
      <c r="T393" s="84"/>
      <c r="U393" s="84"/>
      <c r="V393" s="84"/>
      <c r="W393" s="84"/>
      <c r="X393" s="84"/>
      <c r="Y393" s="84"/>
      <c r="Z393" s="90"/>
      <c r="AA393" s="28"/>
      <c r="AB393" s="91"/>
      <c r="AC393" s="91"/>
      <c r="AD393" s="91"/>
      <c r="AE393" s="92"/>
      <c r="AF393" s="92"/>
      <c r="AG393" s="92"/>
      <c r="AJ393" s="76"/>
      <c r="AK393" s="76"/>
      <c r="AL393" s="76"/>
      <c r="AM393" s="76"/>
      <c r="AN393" s="76"/>
      <c r="BB393" s="76"/>
      <c r="BC393" s="76"/>
      <c r="BE393" s="76"/>
      <c r="BF393" s="76"/>
      <c r="BH393" s="76"/>
      <c r="BI393" s="76"/>
      <c r="BK393" s="76"/>
      <c r="BL393" s="76"/>
      <c r="BN393" s="76"/>
      <c r="BO393" s="76"/>
      <c r="BQ393" s="76"/>
      <c r="BR393" s="76"/>
      <c r="BW393" s="85"/>
      <c r="BX393" s="85"/>
      <c r="BY393" s="83"/>
      <c r="BZ393" s="83"/>
      <c r="CA393" s="83"/>
      <c r="CB393" s="83"/>
      <c r="CC393" s="83"/>
      <c r="CD393" s="76"/>
      <c r="CE393" s="76"/>
      <c r="CF393" s="76"/>
      <c r="CG393" s="76"/>
      <c r="CH393" s="76"/>
      <c r="CI393" s="76"/>
      <c r="CJ393" s="76"/>
      <c r="CK393" s="76"/>
      <c r="CL393" s="76"/>
      <c r="CM393" s="76"/>
      <c r="CN393" s="76"/>
      <c r="CO393" s="76"/>
      <c r="CP393" s="76"/>
      <c r="CQ393" s="76"/>
      <c r="CR393" s="76"/>
      <c r="CS393" s="76"/>
      <c r="CT393" s="76"/>
      <c r="CU393" s="76"/>
      <c r="CV393" s="76"/>
    </row>
    <row r="394" spans="1:100">
      <c r="A394" s="7">
        <v>49</v>
      </c>
      <c r="B394" s="31">
        <v>43649</v>
      </c>
      <c r="C394" s="7" t="s">
        <v>0</v>
      </c>
      <c r="D394" s="32">
        <v>5.0641713000000002E-4</v>
      </c>
      <c r="E394" s="32">
        <v>1.0545117E-4</v>
      </c>
      <c r="F394" s="32">
        <v>1.6813521999999999E-4</v>
      </c>
      <c r="G394" s="32">
        <v>1.465056E-4</v>
      </c>
      <c r="H394" s="93">
        <v>4.4596841000000002E-6</v>
      </c>
      <c r="I394" s="32">
        <v>3.4725196E-5</v>
      </c>
      <c r="J394" s="32"/>
      <c r="K394" s="32"/>
      <c r="L394" s="32"/>
      <c r="M394" s="32"/>
      <c r="N394" s="32"/>
      <c r="O394" s="66"/>
      <c r="P394" s="66"/>
      <c r="Q394" s="66"/>
      <c r="AB394" s="76"/>
      <c r="AC394" s="76"/>
      <c r="AD394" s="76"/>
      <c r="AE394" s="76"/>
      <c r="AF394" s="76"/>
      <c r="AG394" s="76"/>
      <c r="BZ394" s="80"/>
      <c r="CA394" s="78"/>
      <c r="CB394" s="78"/>
      <c r="CC394" s="78"/>
      <c r="CE394" s="81"/>
      <c r="CF394" s="74"/>
      <c r="CG394" s="74"/>
      <c r="CH394" s="74"/>
      <c r="CI394" s="74"/>
      <c r="CJ394" s="74"/>
      <c r="CK394" s="74"/>
      <c r="CL394" s="74"/>
      <c r="CM394" s="74"/>
      <c r="CN394" s="74"/>
    </row>
    <row r="395" spans="1:100">
      <c r="A395" s="7">
        <v>49</v>
      </c>
      <c r="C395" s="98" t="s">
        <v>6</v>
      </c>
      <c r="D395" s="32"/>
      <c r="E395" s="32"/>
      <c r="F395" s="32"/>
      <c r="G395" s="32"/>
      <c r="H395" s="93">
        <v>3.3218549999999998</v>
      </c>
      <c r="I395" s="32"/>
      <c r="J395" s="32"/>
      <c r="K395" s="32"/>
      <c r="L395" s="32"/>
      <c r="M395" s="32"/>
      <c r="N395" s="57"/>
      <c r="O395" s="83">
        <v>0.86568047999999997</v>
      </c>
      <c r="P395" s="83">
        <v>0.56684915999999996</v>
      </c>
      <c r="Q395" s="83">
        <v>1.0726411</v>
      </c>
      <c r="AB395" s="9"/>
      <c r="AC395" s="9"/>
      <c r="AD395" s="9"/>
      <c r="AE395" s="9"/>
      <c r="AF395" s="9"/>
      <c r="AG395" s="9"/>
      <c r="AI395" s="27"/>
      <c r="AJ395" s="20"/>
      <c r="AK395" s="20"/>
      <c r="AL395" s="20"/>
      <c r="AM395" s="20"/>
      <c r="AN395" s="82"/>
      <c r="BB395" s="78"/>
      <c r="BE395" s="78"/>
      <c r="BH395" s="78"/>
      <c r="BK395" s="78"/>
      <c r="BN395" s="78"/>
      <c r="BQ395" s="78"/>
    </row>
    <row r="396" spans="1:100">
      <c r="A396" s="7">
        <v>49</v>
      </c>
      <c r="B396" s="7"/>
      <c r="C396" s="7" t="s">
        <v>1</v>
      </c>
      <c r="D396" s="32">
        <v>34.350389999999997</v>
      </c>
      <c r="E396" s="32">
        <v>7.6698274</v>
      </c>
      <c r="F396" s="32">
        <v>12.016137000000001</v>
      </c>
      <c r="G396" s="32">
        <v>12.777725</v>
      </c>
      <c r="H396" s="93">
        <v>1.6096959000000001E-4</v>
      </c>
      <c r="I396" s="32">
        <v>2.1525265</v>
      </c>
      <c r="J396" s="32"/>
      <c r="K396" s="66">
        <v>0.34981039000000003</v>
      </c>
      <c r="L396" s="66">
        <v>0.37198120000000001</v>
      </c>
      <c r="M396" s="66">
        <v>6.2663624000000001E-2</v>
      </c>
      <c r="N396" s="66">
        <v>0.22328197999999999</v>
      </c>
      <c r="O396" s="66"/>
      <c r="P396" s="66"/>
      <c r="Q396" s="66"/>
      <c r="R396" s="76"/>
      <c r="S396" s="83">
        <f>(F396-O395*H396)/D396</f>
        <v>0.34980673150342878</v>
      </c>
      <c r="T396" s="83">
        <f>(G396-P395*H396)/D396</f>
        <v>0.3719792920698462</v>
      </c>
      <c r="U396" s="83">
        <f>(I396-Q395*H396)/D396</f>
        <v>6.2658788951214711E-2</v>
      </c>
      <c r="V396" s="84"/>
      <c r="W396" s="83">
        <f t="shared" ref="W396:W400" si="239">LN(S396)</f>
        <v>-1.0503744727193634</v>
      </c>
      <c r="X396" s="83">
        <f t="shared" ref="X396:X400" si="240">LN(T396)</f>
        <v>-0.98891709273733452</v>
      </c>
      <c r="Y396" s="83">
        <f t="shared" ref="Y396:Y400" si="241">LN(U396)</f>
        <v>-2.7700513209475357</v>
      </c>
      <c r="Z396" s="83">
        <f>LN(N396)</f>
        <v>-1.4993198220040662</v>
      </c>
      <c r="AA396" s="77"/>
      <c r="AB396" s="20">
        <f t="array" ref="AB396:AC397">LINEST(W396:W400,Z396:Z400,TRUE,TRUE)</f>
        <v>1.9864908600498454</v>
      </c>
      <c r="AC396" s="60">
        <v>1.928014309888435</v>
      </c>
      <c r="AD396" s="20">
        <f t="array" ref="AD396:AE397">LINEST(X396:X400,Z396:Z400,TRUE,TRUE)</f>
        <v>3.9916792305945132</v>
      </c>
      <c r="AE396" s="60">
        <v>4.9958996106621543</v>
      </c>
      <c r="AF396" s="20">
        <f t="array" ref="AF396:AG397">LINEST(Y396:Y400,Z396:Z400,TRUE,TRUE)</f>
        <v>5.9814922172616463</v>
      </c>
      <c r="AG396" s="20">
        <v>6.1981323002937891</v>
      </c>
      <c r="AI396" s="41">
        <f>EXP(AC396)*$AI$4^AB396</f>
        <v>0.33313604631407268</v>
      </c>
      <c r="AJ396" s="41">
        <f>AI396*SQRT(AC397^2+(LN($AI$4))^2*AB397^2+(AB396/$AI$4)^2*$AJ$4^2-2*LN($AI$4)*AVERAGE(Z396:Z400)*AB397^2)</f>
        <v>5.1681233848516683E-4</v>
      </c>
      <c r="AK396" s="59"/>
      <c r="AL396" s="41">
        <f>EXP(AE396)*$AI$4^AD396</f>
        <v>0.33721625631108904</v>
      </c>
      <c r="AM396" s="41">
        <f>AL396*SQRT(AE397^2+(LN($AI$4))^2*AD397^2+(AD396/$AI$4)^2*$AJ$4^2-2*LN($AI$4)*AVERAGE(Z396:Z400)*AD397^2)</f>
        <v>1.0533510007654742E-3</v>
      </c>
      <c r="AN396" s="83"/>
      <c r="AO396" s="41">
        <f>EXP(AG396)*$AI$4^AF396</f>
        <v>5.4091436980033047E-2</v>
      </c>
      <c r="AP396" s="41">
        <f>AO396*SQRT(AG397^2+(LN($AI$4))^2*AF397^2+(AF396/$AI$4)^2*$AJ$4^2-2*LN($AI$4)*AVERAGE(Z396:Z400)*AF397^2)</f>
        <v>2.5291283387144969E-4</v>
      </c>
      <c r="BB396" s="69"/>
      <c r="BC396" s="69"/>
      <c r="BE396" s="69"/>
      <c r="BF396" s="69"/>
      <c r="BH396" s="69"/>
      <c r="BI396" s="69"/>
      <c r="BK396" s="69"/>
      <c r="BL396" s="69"/>
      <c r="BN396" s="69"/>
      <c r="BO396" s="69"/>
      <c r="BQ396" s="69"/>
      <c r="BR396" s="69"/>
      <c r="BY396" s="69"/>
      <c r="BZ396" s="69"/>
      <c r="CD396" s="86"/>
      <c r="CM396" s="78"/>
      <c r="CN396" s="78"/>
    </row>
    <row r="397" spans="1:100">
      <c r="A397" s="7">
        <v>49</v>
      </c>
      <c r="B397" s="7"/>
      <c r="C397" s="7" t="s">
        <v>2</v>
      </c>
      <c r="D397" s="32">
        <v>33.410532000000003</v>
      </c>
      <c r="E397" s="32">
        <v>7.4578230999999997</v>
      </c>
      <c r="F397" s="32">
        <v>11.680759</v>
      </c>
      <c r="G397" s="32">
        <v>12.414092999999999</v>
      </c>
      <c r="H397" s="93">
        <v>1.6609527000000001E-4</v>
      </c>
      <c r="I397" s="32">
        <v>2.0900736000000002</v>
      </c>
      <c r="J397" s="32"/>
      <c r="K397" s="66">
        <v>0.34961268000000001</v>
      </c>
      <c r="L397" s="66">
        <v>0.37156140999999998</v>
      </c>
      <c r="M397" s="66">
        <v>6.2557124000000006E-2</v>
      </c>
      <c r="N397" s="66">
        <v>0.22321762000000001</v>
      </c>
      <c r="O397" s="66"/>
      <c r="P397" s="66"/>
      <c r="Q397" s="66"/>
      <c r="R397" s="76"/>
      <c r="S397" s="83">
        <f>(F397-O395*H397)/D397</f>
        <v>0.34960877649499683</v>
      </c>
      <c r="T397" s="83">
        <f>(G397-P395*H397)/D397</f>
        <v>0.37155944865037521</v>
      </c>
      <c r="U397" s="83">
        <f>(I397-Q395*H397)/D397</f>
        <v>6.2551995262657964E-2</v>
      </c>
      <c r="V397" s="84"/>
      <c r="W397" s="83">
        <f t="shared" si="239"/>
        <v>-1.0509405311251434</v>
      </c>
      <c r="X397" s="83">
        <f t="shared" si="240"/>
        <v>-0.99004640434168945</v>
      </c>
      <c r="Y397" s="83">
        <f t="shared" si="241"/>
        <v>-2.7717571438943884</v>
      </c>
      <c r="Z397" s="83">
        <f t="shared" ref="Z397:Z400" si="242">LN(N397)</f>
        <v>-1.4996081089384585</v>
      </c>
      <c r="AA397" s="77"/>
      <c r="AB397" s="20">
        <v>2.6203165314988681E-3</v>
      </c>
      <c r="AC397" s="60">
        <v>3.9305778109467232E-3</v>
      </c>
      <c r="AD397" s="20">
        <v>9.8651611669229432E-3</v>
      </c>
      <c r="AE397" s="60">
        <v>1.4798129583962958E-2</v>
      </c>
      <c r="AF397" s="20">
        <v>1.1588840942247483E-2</v>
      </c>
      <c r="AG397" s="20">
        <v>1.7383717010758613E-2</v>
      </c>
      <c r="AI397" s="62"/>
      <c r="AJ397" s="82"/>
      <c r="AK397" s="82"/>
      <c r="AL397" s="82"/>
      <c r="AM397" s="82"/>
      <c r="AN397" s="82"/>
      <c r="BB397" s="76"/>
      <c r="BC397" s="76"/>
      <c r="BE397" s="76"/>
      <c r="BF397" s="76"/>
      <c r="BH397" s="76"/>
      <c r="BI397" s="76"/>
      <c r="BK397" s="76"/>
      <c r="BL397" s="76"/>
      <c r="BN397" s="76"/>
      <c r="BO397" s="76"/>
      <c r="BQ397" s="76"/>
      <c r="BR397" s="76"/>
      <c r="BW397" s="85"/>
      <c r="BX397" s="85"/>
      <c r="BY397" s="83"/>
      <c r="BZ397" s="83"/>
      <c r="CA397" s="83"/>
      <c r="CB397" s="83"/>
      <c r="CC397" s="83"/>
    </row>
    <row r="398" spans="1:100">
      <c r="A398" s="7">
        <v>49</v>
      </c>
      <c r="B398" s="7"/>
      <c r="C398" s="7" t="s">
        <v>3</v>
      </c>
      <c r="D398" s="32">
        <v>31.351375000000001</v>
      </c>
      <c r="E398" s="32">
        <v>6.9955477999999998</v>
      </c>
      <c r="F398" s="32">
        <v>10.952619</v>
      </c>
      <c r="G398" s="32">
        <v>11.631432999999999</v>
      </c>
      <c r="H398" s="93">
        <v>1.5866939E-4</v>
      </c>
      <c r="I398" s="32">
        <v>1.9568574999999999</v>
      </c>
      <c r="J398" s="32"/>
      <c r="K398" s="66">
        <v>0.34934946</v>
      </c>
      <c r="L398" s="66">
        <v>0.37100003999999998</v>
      </c>
      <c r="M398" s="66">
        <v>6.2416404000000002E-2</v>
      </c>
      <c r="N398" s="66">
        <v>0.22313331</v>
      </c>
      <c r="O398" s="66"/>
      <c r="P398" s="66"/>
      <c r="Q398" s="66"/>
      <c r="R398" s="76"/>
      <c r="S398" s="83">
        <f>(F398-O395*H398)/D398</f>
        <v>0.34934613371841916</v>
      </c>
      <c r="T398" s="83">
        <f>(G398-P395*H398)/D398</f>
        <v>0.37099945563438796</v>
      </c>
      <c r="U398" s="83">
        <f>(I398-Q395*H398)/D398</f>
        <v>6.2411530744376414E-2</v>
      </c>
      <c r="V398" s="84"/>
      <c r="W398" s="83">
        <f t="shared" si="239"/>
        <v>-1.0516920611168539</v>
      </c>
      <c r="X398" s="83">
        <f t="shared" si="240"/>
        <v>-0.99155468366853317</v>
      </c>
      <c r="Y398" s="83">
        <f t="shared" si="241"/>
        <v>-2.7740052331077401</v>
      </c>
      <c r="Z398" s="83">
        <f t="shared" si="242"/>
        <v>-1.4999858834442839</v>
      </c>
      <c r="AA398" s="28"/>
      <c r="AB398" s="47">
        <f t="shared" ref="AB398:AG398" si="243">ABS(AB397/AB396)</f>
        <v>1.3190680028767506E-3</v>
      </c>
      <c r="AC398" s="47">
        <f t="shared" si="243"/>
        <v>2.0386663059436352E-3</v>
      </c>
      <c r="AD398" s="47">
        <f t="shared" si="243"/>
        <v>2.47143134431011E-3</v>
      </c>
      <c r="AE398" s="47">
        <f t="shared" si="243"/>
        <v>2.962055032567322E-3</v>
      </c>
      <c r="AF398" s="47">
        <f t="shared" si="243"/>
        <v>1.9374498070571604E-3</v>
      </c>
      <c r="AG398" s="47">
        <f t="shared" si="243"/>
        <v>2.804670208464997E-3</v>
      </c>
      <c r="AI398" s="27"/>
      <c r="AJ398" s="82"/>
      <c r="AK398" s="82"/>
      <c r="AL398" s="82"/>
      <c r="AM398" s="82"/>
      <c r="AN398" s="82"/>
      <c r="BB398" s="76"/>
      <c r="BC398" s="76"/>
      <c r="BE398" s="76"/>
      <c r="BF398" s="76"/>
      <c r="BH398" s="76"/>
      <c r="BI398" s="76"/>
      <c r="BK398" s="76"/>
      <c r="BL398" s="76"/>
      <c r="BN398" s="76"/>
      <c r="BO398" s="76"/>
      <c r="BQ398" s="76"/>
      <c r="BR398" s="76"/>
      <c r="BW398" s="85"/>
      <c r="BX398" s="85"/>
      <c r="BY398" s="83"/>
      <c r="BZ398" s="83"/>
      <c r="CA398" s="83"/>
      <c r="CB398" s="83"/>
      <c r="CC398" s="83"/>
      <c r="CD398" s="76"/>
      <c r="CE398" s="76"/>
      <c r="CF398" s="76"/>
      <c r="CG398" s="76"/>
      <c r="CH398" s="76"/>
      <c r="CI398" s="76"/>
      <c r="CJ398" s="76"/>
      <c r="CK398" s="76"/>
      <c r="CL398" s="76"/>
      <c r="CM398" s="76"/>
      <c r="CN398" s="76"/>
      <c r="CO398" s="76"/>
      <c r="CP398" s="76"/>
      <c r="CQ398" s="76"/>
      <c r="CR398" s="76"/>
      <c r="CS398" s="76"/>
      <c r="CT398" s="76"/>
      <c r="CU398" s="76"/>
      <c r="CV398" s="76"/>
    </row>
    <row r="399" spans="1:100">
      <c r="A399" s="7">
        <v>49</v>
      </c>
      <c r="B399" s="7"/>
      <c r="C399" s="7" t="s">
        <v>4</v>
      </c>
      <c r="D399" s="32">
        <v>29.008875</v>
      </c>
      <c r="E399" s="32">
        <v>6.4697994000000003</v>
      </c>
      <c r="F399" s="32">
        <v>10.124741999999999</v>
      </c>
      <c r="G399" s="32">
        <v>10.74206</v>
      </c>
      <c r="H399" s="93">
        <v>1.3410762E-4</v>
      </c>
      <c r="I399" s="32">
        <v>1.8055015000000001</v>
      </c>
      <c r="J399" s="32"/>
      <c r="K399" s="66">
        <v>0.34902127999999999</v>
      </c>
      <c r="L399" s="66">
        <v>0.37030072000000003</v>
      </c>
      <c r="M399" s="66">
        <v>6.2239127999999998E-2</v>
      </c>
      <c r="N399" s="66">
        <v>0.22302796</v>
      </c>
      <c r="O399" s="66"/>
      <c r="P399" s="66"/>
      <c r="Q399" s="66"/>
      <c r="R399" s="76"/>
      <c r="S399" s="83">
        <f>(F399-O395*H399)/D399</f>
        <v>0.34901821961903545</v>
      </c>
      <c r="T399" s="83">
        <f>(G399-P395*H399)/D399</f>
        <v>0.37029991618800295</v>
      </c>
      <c r="U399" s="83">
        <f>(I399-Q395*H399)/D399</f>
        <v>6.2234666137689409E-2</v>
      </c>
      <c r="V399" s="84"/>
      <c r="W399" s="83">
        <f t="shared" si="239"/>
        <v>-1.0526311529302186</v>
      </c>
      <c r="X399" s="83">
        <f t="shared" si="240"/>
        <v>-0.99344201739799143</v>
      </c>
      <c r="Y399" s="83">
        <f t="shared" si="241"/>
        <v>-2.7768431010862153</v>
      </c>
      <c r="Z399" s="83">
        <f t="shared" si="242"/>
        <v>-1.5004581342156604</v>
      </c>
      <c r="AA399" s="60"/>
      <c r="AB399" s="88"/>
      <c r="AD399" s="88"/>
      <c r="AF399" s="88"/>
      <c r="AI399" s="27"/>
      <c r="AJ399" s="82"/>
      <c r="AK399" s="82"/>
      <c r="AL399" s="82"/>
      <c r="AM399" s="82"/>
      <c r="AN399" s="82"/>
      <c r="BB399" s="76"/>
      <c r="BC399" s="76"/>
      <c r="BE399" s="76"/>
      <c r="BF399" s="76"/>
      <c r="BH399" s="76"/>
      <c r="BI399" s="76"/>
      <c r="BK399" s="76"/>
      <c r="BL399" s="76"/>
      <c r="BN399" s="76"/>
      <c r="BO399" s="76"/>
      <c r="BQ399" s="76"/>
      <c r="BR399" s="76"/>
      <c r="BW399" s="85"/>
      <c r="BX399" s="85"/>
      <c r="BY399" s="83"/>
      <c r="BZ399" s="83"/>
      <c r="CA399" s="83"/>
      <c r="CB399" s="83"/>
      <c r="CD399" s="76"/>
      <c r="CE399" s="76"/>
      <c r="CF399" s="76"/>
      <c r="CG399" s="76"/>
      <c r="CH399" s="76"/>
      <c r="CI399" s="76"/>
      <c r="CJ399" s="76"/>
      <c r="CK399" s="76"/>
      <c r="CL399" s="76"/>
      <c r="CM399" s="76"/>
      <c r="CN399" s="76"/>
      <c r="CO399" s="76"/>
      <c r="CP399" s="76"/>
      <c r="CQ399" s="76"/>
      <c r="CR399" s="76"/>
      <c r="CS399" s="76"/>
      <c r="CT399" s="76"/>
      <c r="CU399" s="76"/>
      <c r="CV399" s="76"/>
    </row>
    <row r="400" spans="1:100">
      <c r="A400" s="7">
        <v>49</v>
      </c>
      <c r="B400" s="7"/>
      <c r="C400" s="7" t="s">
        <v>5</v>
      </c>
      <c r="D400" s="32">
        <v>27.255490000000002</v>
      </c>
      <c r="E400" s="32">
        <v>6.0765171000000002</v>
      </c>
      <c r="F400" s="32">
        <v>9.5058340999999995</v>
      </c>
      <c r="G400" s="32">
        <v>10.077888</v>
      </c>
      <c r="H400" s="93">
        <v>1.3097322000000001E-4</v>
      </c>
      <c r="I400" s="32">
        <v>1.6926441000000001</v>
      </c>
      <c r="J400" s="32"/>
      <c r="K400" s="66">
        <v>0.34876700999999999</v>
      </c>
      <c r="L400" s="66">
        <v>0.36975492999999998</v>
      </c>
      <c r="M400" s="66">
        <v>6.2102540999999997E-2</v>
      </c>
      <c r="N400" s="66">
        <v>0.22294634999999999</v>
      </c>
      <c r="O400" s="66"/>
      <c r="P400" s="66"/>
      <c r="Q400" s="66"/>
      <c r="R400" s="76"/>
      <c r="S400" s="83">
        <f>(F400-O395*H400)/D400</f>
        <v>0.34876352320358361</v>
      </c>
      <c r="T400" s="83">
        <f>(G400-P395*H400)/D400</f>
        <v>0.36975353434996988</v>
      </c>
      <c r="U400" s="83">
        <f>(I400-Q395*H400)/D400</f>
        <v>6.2097713625446783E-2</v>
      </c>
      <c r="V400" s="84"/>
      <c r="W400" s="83">
        <f t="shared" si="239"/>
        <v>-1.0533611703873471</v>
      </c>
      <c r="X400" s="83">
        <f t="shared" si="240"/>
        <v>-0.99491861868107778</v>
      </c>
      <c r="Y400" s="83">
        <f t="shared" si="241"/>
        <v>-2.7790461083461451</v>
      </c>
      <c r="Z400" s="83">
        <f t="shared" si="242"/>
        <v>-1.5008241194263823</v>
      </c>
      <c r="AB400" s="28"/>
      <c r="AD400" s="28"/>
      <c r="AF400" s="28"/>
      <c r="AJ400" s="82"/>
      <c r="AK400" s="82"/>
      <c r="AL400" s="82"/>
      <c r="AM400" s="82"/>
      <c r="AN400" s="82"/>
      <c r="BB400" s="76"/>
      <c r="BC400" s="76"/>
      <c r="BE400" s="76"/>
      <c r="BF400" s="76"/>
      <c r="BH400" s="76"/>
      <c r="BI400" s="76"/>
      <c r="BK400" s="76"/>
      <c r="BL400" s="76"/>
      <c r="BN400" s="76"/>
      <c r="BO400" s="76"/>
      <c r="BQ400" s="76"/>
      <c r="BR400" s="76"/>
      <c r="BW400" s="85"/>
      <c r="BX400" s="85"/>
      <c r="BY400" s="83"/>
      <c r="BZ400" s="83"/>
      <c r="CA400" s="83"/>
      <c r="CB400" s="83"/>
      <c r="CC400" s="83"/>
    </row>
    <row r="401" spans="1:100">
      <c r="C401" s="7"/>
      <c r="D401" s="89"/>
      <c r="E401" s="89"/>
      <c r="F401" s="33"/>
      <c r="G401" s="33"/>
      <c r="H401" s="99"/>
      <c r="I401" s="33"/>
      <c r="J401" s="5"/>
      <c r="K401" s="84"/>
      <c r="L401" s="84"/>
      <c r="M401" s="84"/>
      <c r="N401" s="84"/>
      <c r="O401" s="83"/>
      <c r="P401" s="83"/>
      <c r="Q401" s="83"/>
      <c r="R401" s="84"/>
      <c r="S401" s="84"/>
      <c r="T401" s="84"/>
      <c r="U401" s="84"/>
      <c r="V401" s="84"/>
      <c r="W401" s="84"/>
      <c r="X401" s="84"/>
      <c r="Y401" s="84"/>
      <c r="Z401" s="90"/>
      <c r="AA401" s="28"/>
      <c r="AB401" s="91"/>
      <c r="AC401" s="91"/>
      <c r="AD401" s="91"/>
      <c r="AE401" s="92"/>
      <c r="AF401" s="92"/>
      <c r="AG401" s="92"/>
      <c r="AJ401" s="76"/>
      <c r="AK401" s="76"/>
      <c r="AL401" s="76"/>
      <c r="AM401" s="76"/>
      <c r="AN401" s="76"/>
      <c r="BB401" s="76"/>
      <c r="BC401" s="76"/>
      <c r="BE401" s="76"/>
      <c r="BF401" s="76"/>
      <c r="BH401" s="76"/>
      <c r="BI401" s="76"/>
      <c r="BK401" s="76"/>
      <c r="BL401" s="76"/>
      <c r="BN401" s="76"/>
      <c r="BO401" s="76"/>
      <c r="BQ401" s="76"/>
      <c r="BR401" s="76"/>
      <c r="BW401" s="85"/>
      <c r="BX401" s="85"/>
      <c r="BY401" s="83"/>
      <c r="BZ401" s="83"/>
      <c r="CA401" s="83"/>
      <c r="CB401" s="83"/>
      <c r="CC401" s="83"/>
      <c r="CD401" s="76"/>
      <c r="CE401" s="76"/>
      <c r="CF401" s="76"/>
      <c r="CG401" s="76"/>
      <c r="CH401" s="76"/>
      <c r="CI401" s="76"/>
      <c r="CJ401" s="76"/>
      <c r="CK401" s="76"/>
      <c r="CL401" s="76"/>
      <c r="CM401" s="76"/>
      <c r="CN401" s="76"/>
      <c r="CO401" s="76"/>
      <c r="CP401" s="76"/>
      <c r="CQ401" s="76"/>
      <c r="CR401" s="76"/>
      <c r="CS401" s="76"/>
      <c r="CT401" s="76"/>
      <c r="CU401" s="76"/>
      <c r="CV401" s="76"/>
    </row>
    <row r="402" spans="1:100">
      <c r="A402" s="7">
        <v>50</v>
      </c>
      <c r="B402" s="31">
        <v>43649</v>
      </c>
      <c r="C402" s="7" t="s">
        <v>0</v>
      </c>
      <c r="D402" s="32">
        <v>5.0641713000000002E-4</v>
      </c>
      <c r="E402" s="32">
        <v>1.0545117E-4</v>
      </c>
      <c r="F402" s="32">
        <v>1.6813521999999999E-4</v>
      </c>
      <c r="G402" s="32">
        <v>1.465056E-4</v>
      </c>
      <c r="H402" s="93">
        <v>4.4596841000000002E-6</v>
      </c>
      <c r="I402" s="32">
        <v>3.4725196E-5</v>
      </c>
      <c r="J402" s="32"/>
      <c r="K402" s="32"/>
      <c r="L402" s="32"/>
      <c r="M402" s="32"/>
      <c r="N402" s="32"/>
      <c r="O402" s="66"/>
      <c r="P402" s="66"/>
      <c r="Q402" s="66"/>
      <c r="AG402" s="78"/>
      <c r="BZ402" s="80"/>
      <c r="CA402" s="78"/>
      <c r="CB402" s="78"/>
      <c r="CC402" s="78"/>
      <c r="CE402" s="81"/>
      <c r="CF402" s="74"/>
      <c r="CG402" s="74"/>
      <c r="CH402" s="74"/>
      <c r="CI402" s="74"/>
      <c r="CJ402" s="74"/>
      <c r="CK402" s="74"/>
      <c r="CL402" s="74"/>
      <c r="CM402" s="74"/>
      <c r="CN402" s="74"/>
    </row>
    <row r="403" spans="1:100">
      <c r="A403" s="7">
        <v>50</v>
      </c>
      <c r="B403" s="7"/>
      <c r="C403" s="98" t="s">
        <v>6</v>
      </c>
      <c r="D403" s="32"/>
      <c r="E403" s="32"/>
      <c r="F403" s="32"/>
      <c r="G403" s="32"/>
      <c r="H403" s="93">
        <v>3.3218549999999998</v>
      </c>
      <c r="I403" s="32"/>
      <c r="J403" s="32"/>
      <c r="K403" s="32"/>
      <c r="L403" s="32"/>
      <c r="M403" s="32"/>
      <c r="N403" s="57"/>
      <c r="O403" s="83">
        <v>0.86568047999999997</v>
      </c>
      <c r="P403" s="83">
        <v>0.56684915999999996</v>
      </c>
      <c r="Q403" s="83">
        <v>1.0726411</v>
      </c>
      <c r="AB403" s="9"/>
      <c r="AC403" s="9"/>
      <c r="AD403" s="9"/>
      <c r="AE403" s="9"/>
      <c r="AF403" s="9"/>
      <c r="AG403" s="9"/>
      <c r="AI403" s="27"/>
      <c r="AJ403" s="20"/>
      <c r="AK403" s="20"/>
      <c r="AL403" s="20"/>
      <c r="AM403" s="20"/>
      <c r="AN403" s="82"/>
      <c r="BB403" s="78"/>
      <c r="BE403" s="78"/>
      <c r="BH403" s="78"/>
      <c r="BK403" s="78"/>
      <c r="BN403" s="78"/>
      <c r="BQ403" s="78"/>
    </row>
    <row r="404" spans="1:100">
      <c r="A404" s="7">
        <v>50</v>
      </c>
      <c r="B404" s="7"/>
      <c r="C404" s="7" t="s">
        <v>1</v>
      </c>
      <c r="D404" s="32">
        <v>34.577942999999998</v>
      </c>
      <c r="E404" s="32">
        <v>7.7206596999999997</v>
      </c>
      <c r="F404" s="32">
        <v>12.096197</v>
      </c>
      <c r="G404" s="32">
        <v>12.863117000000001</v>
      </c>
      <c r="H404" s="93">
        <v>1.593439E-4</v>
      </c>
      <c r="I404" s="32">
        <v>2.1670261000000002</v>
      </c>
      <c r="J404" s="32"/>
      <c r="K404" s="66">
        <v>0.34982391000000002</v>
      </c>
      <c r="L404" s="66">
        <v>0.37200323000000002</v>
      </c>
      <c r="M404" s="66">
        <v>6.2670676999999994E-2</v>
      </c>
      <c r="N404" s="66">
        <v>0.22328276999999999</v>
      </c>
      <c r="O404" s="66"/>
      <c r="P404" s="66"/>
      <c r="Q404" s="66"/>
      <c r="R404" s="76"/>
      <c r="S404" s="83">
        <f>(F404-O403*H404)/D404</f>
        <v>0.34982008788365937</v>
      </c>
      <c r="T404" s="83">
        <f>(G404-P403*H404)/D404</f>
        <v>0.37200092197630541</v>
      </c>
      <c r="U404" s="83">
        <f>(I404-Q403*H404)/D404</f>
        <v>6.2665820843762335E-2</v>
      </c>
      <c r="V404" s="84"/>
      <c r="W404" s="83">
        <f t="shared" ref="W404:W408" si="244">LN(S404)</f>
        <v>-1.0503362912778802</v>
      </c>
      <c r="X404" s="83">
        <f t="shared" ref="X404:X408" si="245">LN(T404)</f>
        <v>-0.98885894628113324</v>
      </c>
      <c r="Y404" s="83">
        <f t="shared" ref="Y404:Y408" si="246">LN(U404)</f>
        <v>-2.7699391020853903</v>
      </c>
      <c r="Z404" s="83">
        <f>LN(N404)</f>
        <v>-1.4993162838833345</v>
      </c>
      <c r="AA404" s="77"/>
      <c r="AB404" s="20">
        <f t="array" ref="AB404:AC405">LINEST(W404:W408,Z404:Z408,TRUE,TRUE)</f>
        <v>2.0182581627037197</v>
      </c>
      <c r="AC404" s="60">
        <v>1.9756634878609811</v>
      </c>
      <c r="AD404" s="20">
        <f t="array" ref="AD404:AE405">LINEST(X404:X408,Z404:Z408,TRUE,TRUE)</f>
        <v>4.0420480134889276</v>
      </c>
      <c r="AE404" s="60">
        <v>5.071445913288275</v>
      </c>
      <c r="AF404" s="20">
        <f t="array" ref="AF404:AG405">LINEST(Y404:Y408,Z404:Z408,TRUE,TRUE)</f>
        <v>6.0578012961962884</v>
      </c>
      <c r="AG404" s="20">
        <v>6.3125961833723885</v>
      </c>
      <c r="AI404" s="41">
        <f>EXP(AC404)*$AI$4^AB404</f>
        <v>0.33288259362902983</v>
      </c>
      <c r="AJ404" s="41">
        <f>AI404*SQRT(AC405^2+(LN($AI$4))^2*AB405^2+(AB404/$AI$4)^2*$AJ$4^2-2*LN($AI$4)*AVERAGE(Z404:Z408)*AB405^2)</f>
        <v>5.2991748920865522E-4</v>
      </c>
      <c r="AK404" s="59"/>
      <c r="AL404" s="41">
        <f>EXP(AE404)*$AI$4^AD404</f>
        <v>0.33680819595505812</v>
      </c>
      <c r="AM404" s="41">
        <f>AL404*SQRT(AE405^2+(LN($AI$4))^2*AD405^2+(AD404/$AI$4)^2*$AJ$4^2-2*LN($AI$4)*AVERAGE(Z404:Z408)*AD405^2)</f>
        <v>1.0663133719105776E-3</v>
      </c>
      <c r="AN404" s="83"/>
      <c r="AO404" s="41">
        <f>EXP(AG404)*$AI$4^AF404</f>
        <v>5.3992879104000135E-2</v>
      </c>
      <c r="AP404" s="41">
        <f>AO404*SQRT(AG405^2+(LN($AI$4))^2*AF405^2+(AF404/$AI$4)^2*$AJ$4^2-2*LN($AI$4)*AVERAGE(Z404:Z408)*AF405^2)</f>
        <v>2.5709184392456736E-4</v>
      </c>
      <c r="BB404" s="69"/>
      <c r="BC404" s="69"/>
      <c r="BE404" s="69"/>
      <c r="BF404" s="69"/>
      <c r="BH404" s="69"/>
      <c r="BI404" s="69"/>
      <c r="BK404" s="69"/>
      <c r="BL404" s="69"/>
      <c r="BN404" s="69"/>
      <c r="BO404" s="69"/>
      <c r="BQ404" s="69"/>
      <c r="BR404" s="69"/>
      <c r="BY404" s="69"/>
      <c r="BZ404" s="69"/>
      <c r="CD404" s="86"/>
      <c r="CM404" s="78"/>
      <c r="CN404" s="78"/>
    </row>
    <row r="405" spans="1:100">
      <c r="A405" s="7">
        <v>50</v>
      </c>
      <c r="B405" s="7"/>
      <c r="C405" s="7" t="s">
        <v>2</v>
      </c>
      <c r="D405" s="32">
        <v>33.818038000000001</v>
      </c>
      <c r="E405" s="32">
        <v>7.5494211</v>
      </c>
      <c r="F405" s="32">
        <v>11.825291</v>
      </c>
      <c r="G405" s="32">
        <v>12.569823</v>
      </c>
      <c r="H405" s="93">
        <v>1.5844435E-4</v>
      </c>
      <c r="I405" s="32">
        <v>2.1166453000000001</v>
      </c>
      <c r="J405" s="32"/>
      <c r="K405" s="66">
        <v>0.34967357999999998</v>
      </c>
      <c r="L405" s="66">
        <v>0.37168897000000001</v>
      </c>
      <c r="M405" s="66">
        <v>6.2589032000000003E-2</v>
      </c>
      <c r="N405" s="66">
        <v>0.2232364</v>
      </c>
      <c r="O405" s="66"/>
      <c r="P405" s="66"/>
      <c r="Q405" s="66"/>
      <c r="R405" s="76"/>
      <c r="S405" s="83">
        <f>(F405-O403*H405)/D405</f>
        <v>0.34967001449992574</v>
      </c>
      <c r="T405" s="83">
        <f>(G405-P403*H405)/D405</f>
        <v>0.37168723939435205</v>
      </c>
      <c r="U405" s="83">
        <f>(I405-Q403*H405)/D405</f>
        <v>6.2584214556685031E-2</v>
      </c>
      <c r="V405" s="84"/>
      <c r="W405" s="83">
        <f t="shared" si="244"/>
        <v>-1.0507653849434657</v>
      </c>
      <c r="X405" s="83">
        <f t="shared" si="245"/>
        <v>-0.98970253265738428</v>
      </c>
      <c r="Y405" s="83">
        <f t="shared" si="246"/>
        <v>-2.771242196305908</v>
      </c>
      <c r="Z405" s="83">
        <f t="shared" ref="Z405:Z408" si="247">LN(N405)</f>
        <v>-1.4995239793342003</v>
      </c>
      <c r="AA405" s="77"/>
      <c r="AB405" s="20">
        <v>9.7286185253976885E-3</v>
      </c>
      <c r="AC405" s="60">
        <v>1.4593358535679784E-2</v>
      </c>
      <c r="AD405" s="20">
        <v>1.1469424731553364E-2</v>
      </c>
      <c r="AE405" s="60">
        <v>1.7204644921433903E-2</v>
      </c>
      <c r="AF405" s="20">
        <v>2.4001270974009451E-2</v>
      </c>
      <c r="AG405" s="20">
        <v>3.6002969149353747E-2</v>
      </c>
      <c r="AI405" s="27"/>
      <c r="AJ405" s="82"/>
      <c r="AK405" s="82"/>
      <c r="AL405" s="82"/>
      <c r="AM405" s="82"/>
      <c r="AN405" s="82"/>
      <c r="BB405" s="76"/>
      <c r="BC405" s="76"/>
      <c r="BE405" s="76"/>
      <c r="BF405" s="76"/>
      <c r="BH405" s="76"/>
      <c r="BI405" s="76"/>
      <c r="BK405" s="76"/>
      <c r="BL405" s="76"/>
      <c r="BN405" s="76"/>
      <c r="BO405" s="76"/>
      <c r="BQ405" s="76"/>
      <c r="BR405" s="76"/>
      <c r="BW405" s="85"/>
      <c r="BX405" s="85"/>
      <c r="BY405" s="83"/>
      <c r="BZ405" s="83"/>
      <c r="CA405" s="83"/>
      <c r="CB405" s="83"/>
      <c r="CC405" s="83"/>
    </row>
    <row r="406" spans="1:100">
      <c r="A406" s="7">
        <v>50</v>
      </c>
      <c r="B406" s="7"/>
      <c r="C406" s="7" t="s">
        <v>3</v>
      </c>
      <c r="D406" s="32">
        <v>30.868434000000001</v>
      </c>
      <c r="E406" s="32">
        <v>6.887518</v>
      </c>
      <c r="F406" s="32">
        <v>10.783001000000001</v>
      </c>
      <c r="G406" s="32">
        <v>11.450362999999999</v>
      </c>
      <c r="H406" s="93">
        <v>1.5204880000000001E-4</v>
      </c>
      <c r="I406" s="32">
        <v>1.9262368999999999</v>
      </c>
      <c r="J406" s="32"/>
      <c r="K406" s="66">
        <v>0.34932060999999998</v>
      </c>
      <c r="L406" s="66">
        <v>0.37093945</v>
      </c>
      <c r="M406" s="66">
        <v>6.2401137000000002E-2</v>
      </c>
      <c r="N406" s="66">
        <v>0.22312470000000001</v>
      </c>
      <c r="O406" s="66"/>
      <c r="P406" s="66"/>
      <c r="Q406" s="66"/>
      <c r="R406" s="76"/>
      <c r="S406" s="83">
        <f>(F406-O403*H406)/D406</f>
        <v>0.34931701991496666</v>
      </c>
      <c r="T406" s="83">
        <f>(G406-P403*H406)/D406</f>
        <v>0.37093805313432621</v>
      </c>
      <c r="U406" s="83">
        <f>(I406-Q403*H406)/D406</f>
        <v>6.2396226715223525E-2</v>
      </c>
      <c r="V406" s="84"/>
      <c r="W406" s="83">
        <f t="shared" si="244"/>
        <v>-1.0517754025763768</v>
      </c>
      <c r="X406" s="83">
        <f t="shared" si="245"/>
        <v>-0.99172020299994923</v>
      </c>
      <c r="Y406" s="83">
        <f t="shared" si="246"/>
        <v>-2.7742504747424128</v>
      </c>
      <c r="Z406" s="83">
        <f t="shared" si="247"/>
        <v>-1.5000244709869526</v>
      </c>
      <c r="AA406" s="28"/>
      <c r="AB406" s="47">
        <f t="shared" ref="AB406:AG406" si="248">ABS(AB405/AB404)</f>
        <v>4.8203043124894077E-3</v>
      </c>
      <c r="AC406" s="47">
        <f t="shared" si="248"/>
        <v>7.3865608315107235E-3</v>
      </c>
      <c r="AD406" s="47">
        <f t="shared" si="248"/>
        <v>2.8375280781619003E-3</v>
      </c>
      <c r="AE406" s="47">
        <f t="shared" si="248"/>
        <v>3.392453595207246E-3</v>
      </c>
      <c r="AF406" s="47">
        <f t="shared" si="248"/>
        <v>3.9620432893828859E-3</v>
      </c>
      <c r="AG406" s="47">
        <f t="shared" si="248"/>
        <v>5.7033537554939595E-3</v>
      </c>
      <c r="AI406" s="27"/>
      <c r="AJ406" s="82"/>
      <c r="AK406" s="82"/>
      <c r="AL406" s="82"/>
      <c r="AM406" s="82"/>
      <c r="AN406" s="82"/>
      <c r="BB406" s="76"/>
      <c r="BC406" s="76"/>
      <c r="BE406" s="76"/>
      <c r="BF406" s="76"/>
      <c r="BH406" s="76"/>
      <c r="BI406" s="76"/>
      <c r="BK406" s="76"/>
      <c r="BL406" s="76"/>
      <c r="BN406" s="76"/>
      <c r="BO406" s="76"/>
      <c r="BQ406" s="76"/>
      <c r="BR406" s="76"/>
      <c r="BW406" s="85"/>
      <c r="BX406" s="85"/>
      <c r="BY406" s="83"/>
      <c r="BZ406" s="83"/>
      <c r="CA406" s="83"/>
      <c r="CB406" s="83"/>
      <c r="CC406" s="83"/>
      <c r="CD406" s="76"/>
      <c r="CE406" s="76"/>
      <c r="CF406" s="76"/>
      <c r="CG406" s="76"/>
      <c r="CH406" s="76"/>
      <c r="CI406" s="76"/>
      <c r="CJ406" s="76"/>
      <c r="CK406" s="76"/>
      <c r="CL406" s="76"/>
      <c r="CM406" s="76"/>
      <c r="CN406" s="76"/>
      <c r="CO406" s="76"/>
      <c r="CP406" s="76"/>
      <c r="CQ406" s="76"/>
      <c r="CR406" s="76"/>
      <c r="CS406" s="76"/>
      <c r="CT406" s="76"/>
      <c r="CU406" s="76"/>
      <c r="CV406" s="76"/>
    </row>
    <row r="407" spans="1:100">
      <c r="A407" s="7">
        <v>50</v>
      </c>
      <c r="B407" s="7"/>
      <c r="C407" s="7" t="s">
        <v>4</v>
      </c>
      <c r="D407" s="32">
        <v>28.162565000000001</v>
      </c>
      <c r="E407" s="32">
        <v>6.2810017</v>
      </c>
      <c r="F407" s="32">
        <v>9.8288954000000004</v>
      </c>
      <c r="G407" s="32">
        <v>10.427765000000001</v>
      </c>
      <c r="H407" s="93">
        <v>1.3663467000000001E-4</v>
      </c>
      <c r="I407" s="32">
        <v>1.7526286</v>
      </c>
      <c r="J407" s="32"/>
      <c r="K407" s="66">
        <v>0.34900468000000001</v>
      </c>
      <c r="L407" s="66">
        <v>0.3702685</v>
      </c>
      <c r="M407" s="66">
        <v>6.2232098999999999E-2</v>
      </c>
      <c r="N407" s="66">
        <v>0.22302631000000001</v>
      </c>
      <c r="O407" s="66"/>
      <c r="P407" s="66"/>
      <c r="Q407" s="66"/>
      <c r="R407" s="76"/>
      <c r="S407" s="83">
        <f>(F407-O403*H407)/D407</f>
        <v>0.34900148896356886</v>
      </c>
      <c r="T407" s="83">
        <f>(G407-P403*H407)/D407</f>
        <v>0.37026767798856686</v>
      </c>
      <c r="U407" s="83">
        <f>(I407-Q403*H407)/D407</f>
        <v>6.222735890844009E-2</v>
      </c>
      <c r="V407" s="84"/>
      <c r="W407" s="83">
        <f t="shared" si="244"/>
        <v>-1.0526790904175534</v>
      </c>
      <c r="X407" s="83">
        <f t="shared" si="245"/>
        <v>-0.99352908088742831</v>
      </c>
      <c r="Y407" s="83">
        <f t="shared" si="246"/>
        <v>-2.7769605221109015</v>
      </c>
      <c r="Z407" s="83">
        <f t="shared" si="247"/>
        <v>-1.5004655324185743</v>
      </c>
      <c r="AA407" s="60"/>
      <c r="AB407" s="88"/>
      <c r="AD407" s="88"/>
      <c r="AF407" s="88"/>
      <c r="AI407" s="27"/>
      <c r="AJ407" s="82"/>
      <c r="AK407" s="82"/>
      <c r="AL407" s="82"/>
      <c r="AM407" s="82"/>
      <c r="AN407" s="82"/>
      <c r="BB407" s="76"/>
      <c r="BC407" s="76"/>
      <c r="BE407" s="76"/>
      <c r="BF407" s="76"/>
      <c r="BH407" s="76"/>
      <c r="BI407" s="76"/>
      <c r="BK407" s="76"/>
      <c r="BL407" s="76"/>
      <c r="BN407" s="76"/>
      <c r="BO407" s="76"/>
      <c r="BQ407" s="76"/>
      <c r="BR407" s="76"/>
      <c r="BW407" s="85"/>
      <c r="BX407" s="85"/>
      <c r="BY407" s="83"/>
      <c r="BZ407" s="83"/>
      <c r="CA407" s="83"/>
      <c r="CB407" s="83"/>
      <c r="CD407" s="76"/>
      <c r="CE407" s="76"/>
      <c r="CF407" s="76"/>
      <c r="CG407" s="76"/>
      <c r="CH407" s="76"/>
      <c r="CI407" s="76"/>
      <c r="CJ407" s="76"/>
      <c r="CK407" s="76"/>
      <c r="CL407" s="76"/>
      <c r="CM407" s="76"/>
      <c r="CN407" s="76"/>
      <c r="CO407" s="76"/>
      <c r="CP407" s="76"/>
      <c r="CQ407" s="76"/>
      <c r="CR407" s="76"/>
      <c r="CS407" s="76"/>
      <c r="CT407" s="76"/>
      <c r="CU407" s="76"/>
      <c r="CV407" s="76"/>
    </row>
    <row r="408" spans="1:100">
      <c r="A408" s="7">
        <v>50</v>
      </c>
      <c r="B408" s="7"/>
      <c r="C408" s="7" t="s">
        <v>5</v>
      </c>
      <c r="D408" s="32">
        <v>26.455473999999999</v>
      </c>
      <c r="E408" s="32">
        <v>5.8977677999999996</v>
      </c>
      <c r="F408" s="32">
        <v>9.2254568999999993</v>
      </c>
      <c r="G408" s="32">
        <v>9.7792043</v>
      </c>
      <c r="H408" s="93">
        <v>1.2682465E-4</v>
      </c>
      <c r="I408" s="32">
        <v>1.6422574000000001</v>
      </c>
      <c r="J408" s="32"/>
      <c r="K408" s="66">
        <v>0.34871540000000001</v>
      </c>
      <c r="L408" s="66">
        <v>0.36964557999999997</v>
      </c>
      <c r="M408" s="66">
        <v>6.2075790999999998E-2</v>
      </c>
      <c r="N408" s="66">
        <v>0.22293154000000001</v>
      </c>
      <c r="O408" s="66"/>
      <c r="P408" s="66"/>
      <c r="Q408" s="66"/>
      <c r="R408" s="76"/>
      <c r="S408" s="83">
        <f>(F408-O403*H408)/D408</f>
        <v>0.34871222153782283</v>
      </c>
      <c r="T408" s="83">
        <f>(G408-P403*H408)/D408</f>
        <v>0.36964495172355183</v>
      </c>
      <c r="U408" s="83">
        <f>(I408-Q403*H408)/D408</f>
        <v>6.207113743900098E-2</v>
      </c>
      <c r="V408" s="84"/>
      <c r="W408" s="83">
        <f t="shared" si="244"/>
        <v>-1.0535082770537512</v>
      </c>
      <c r="X408" s="83">
        <f t="shared" si="245"/>
        <v>-0.99521232398138271</v>
      </c>
      <c r="Y408" s="83">
        <f t="shared" si="246"/>
        <v>-2.7794741736237696</v>
      </c>
      <c r="Z408" s="83">
        <f t="shared" si="247"/>
        <v>-1.5008905501704832</v>
      </c>
      <c r="AB408" s="28"/>
      <c r="AD408" s="28"/>
      <c r="AF408" s="28"/>
      <c r="AJ408" s="82"/>
      <c r="AK408" s="82"/>
      <c r="AL408" s="82"/>
      <c r="AM408" s="82"/>
      <c r="AN408" s="82"/>
      <c r="BB408" s="76"/>
      <c r="BC408" s="76"/>
      <c r="BE408" s="76"/>
      <c r="BF408" s="76"/>
      <c r="BH408" s="76"/>
      <c r="BI408" s="76"/>
      <c r="BK408" s="76"/>
      <c r="BL408" s="76"/>
      <c r="BN408" s="76"/>
      <c r="BO408" s="76"/>
      <c r="BQ408" s="76"/>
      <c r="BR408" s="76"/>
      <c r="BW408" s="85"/>
      <c r="BX408" s="85"/>
      <c r="BY408" s="83"/>
      <c r="BZ408" s="83"/>
      <c r="CA408" s="83"/>
      <c r="CB408" s="83"/>
      <c r="CC408" s="83"/>
    </row>
    <row r="409" spans="1:100">
      <c r="C409" s="7"/>
      <c r="D409" s="89"/>
      <c r="E409" s="89"/>
      <c r="F409" s="33"/>
      <c r="G409" s="33"/>
      <c r="H409" s="99"/>
      <c r="I409" s="33"/>
      <c r="J409" s="5"/>
      <c r="K409" s="84"/>
      <c r="L409" s="84"/>
      <c r="M409" s="84"/>
      <c r="N409" s="84"/>
      <c r="O409" s="83"/>
      <c r="P409" s="83"/>
      <c r="Q409" s="83"/>
      <c r="R409" s="84"/>
      <c r="S409" s="84"/>
      <c r="T409" s="84"/>
      <c r="U409" s="84"/>
      <c r="V409" s="84"/>
      <c r="W409" s="84"/>
      <c r="X409" s="84"/>
      <c r="Y409" s="84"/>
      <c r="Z409" s="90"/>
      <c r="AA409" s="28"/>
      <c r="AB409" s="91"/>
      <c r="AC409" s="91"/>
      <c r="AD409" s="91"/>
      <c r="AE409" s="92"/>
      <c r="AF409" s="92"/>
      <c r="AG409" s="92"/>
      <c r="AJ409" s="76"/>
      <c r="AK409" s="76"/>
      <c r="AL409" s="76"/>
      <c r="AM409" s="76"/>
      <c r="AN409" s="76"/>
      <c r="BB409" s="76"/>
      <c r="BC409" s="76"/>
      <c r="BE409" s="76"/>
      <c r="BF409" s="76"/>
      <c r="BH409" s="76"/>
      <c r="BI409" s="76"/>
      <c r="BK409" s="76"/>
      <c r="BL409" s="76"/>
      <c r="BN409" s="76"/>
      <c r="BO409" s="76"/>
      <c r="BQ409" s="76"/>
      <c r="BR409" s="76"/>
      <c r="BW409" s="85"/>
      <c r="BX409" s="85"/>
      <c r="BY409" s="83"/>
      <c r="BZ409" s="83"/>
      <c r="CA409" s="83"/>
      <c r="CB409" s="83"/>
      <c r="CC409" s="83"/>
      <c r="CD409" s="76"/>
      <c r="CE409" s="76"/>
      <c r="CF409" s="76"/>
      <c r="CG409" s="76"/>
      <c r="CH409" s="76"/>
      <c r="CI409" s="76"/>
      <c r="CJ409" s="76"/>
      <c r="CK409" s="76"/>
      <c r="CL409" s="76"/>
      <c r="CM409" s="76"/>
      <c r="CN409" s="76"/>
      <c r="CO409" s="76"/>
      <c r="CP409" s="76"/>
      <c r="CQ409" s="76"/>
      <c r="CR409" s="76"/>
      <c r="CS409" s="76"/>
      <c r="CT409" s="76"/>
      <c r="CU409" s="76"/>
      <c r="CV409" s="76"/>
    </row>
    <row r="410" spans="1:100">
      <c r="A410" s="7">
        <v>51</v>
      </c>
      <c r="B410" s="31">
        <v>43649</v>
      </c>
      <c r="C410" s="7" t="s">
        <v>0</v>
      </c>
      <c r="D410" s="32">
        <v>5.0641713000000002E-4</v>
      </c>
      <c r="E410" s="32">
        <v>1.0545117E-4</v>
      </c>
      <c r="F410" s="32">
        <v>1.6813521999999999E-4</v>
      </c>
      <c r="G410" s="32">
        <v>1.465056E-4</v>
      </c>
      <c r="H410" s="93">
        <v>4.4596841000000002E-6</v>
      </c>
      <c r="I410" s="32">
        <v>3.4725196E-5</v>
      </c>
      <c r="J410" s="32"/>
      <c r="K410" s="32"/>
      <c r="L410" s="32"/>
      <c r="M410" s="32"/>
      <c r="N410" s="32"/>
      <c r="O410" s="66"/>
      <c r="P410" s="66"/>
      <c r="Q410" s="66"/>
      <c r="AG410" s="78"/>
      <c r="BZ410" s="80"/>
      <c r="CA410" s="78"/>
      <c r="CB410" s="78"/>
      <c r="CC410" s="78"/>
      <c r="CE410" s="81"/>
      <c r="CF410" s="74"/>
      <c r="CG410" s="74"/>
      <c r="CH410" s="74"/>
      <c r="CI410" s="74"/>
      <c r="CJ410" s="74"/>
      <c r="CK410" s="74"/>
      <c r="CL410" s="74"/>
      <c r="CM410" s="74"/>
      <c r="CN410" s="74"/>
    </row>
    <row r="411" spans="1:100">
      <c r="A411" s="7">
        <v>51</v>
      </c>
      <c r="B411" s="7"/>
      <c r="C411" s="98" t="s">
        <v>6</v>
      </c>
      <c r="D411" s="32"/>
      <c r="E411" s="32"/>
      <c r="F411" s="32"/>
      <c r="G411" s="32"/>
      <c r="H411" s="93">
        <v>3.3218549999999998</v>
      </c>
      <c r="I411" s="32"/>
      <c r="J411" s="32"/>
      <c r="K411" s="32"/>
      <c r="L411" s="32"/>
      <c r="M411" s="32"/>
      <c r="N411" s="57"/>
      <c r="O411" s="83">
        <v>0.86568047999999997</v>
      </c>
      <c r="P411" s="83">
        <v>0.56684915999999996</v>
      </c>
      <c r="Q411" s="83">
        <v>1.0726411</v>
      </c>
      <c r="AB411" s="9"/>
      <c r="AC411" s="9"/>
      <c r="AD411" s="9"/>
      <c r="AE411" s="9"/>
      <c r="AF411" s="9"/>
      <c r="AG411" s="9"/>
      <c r="AI411" s="27"/>
      <c r="AJ411" s="20"/>
      <c r="AK411" s="20"/>
      <c r="AL411" s="20"/>
      <c r="AM411" s="20"/>
      <c r="AN411" s="82"/>
      <c r="BB411" s="78"/>
      <c r="BE411" s="78"/>
      <c r="BH411" s="78"/>
      <c r="BK411" s="78"/>
      <c r="BN411" s="78"/>
      <c r="BQ411" s="78"/>
    </row>
    <row r="412" spans="1:100">
      <c r="A412" s="7">
        <v>51</v>
      </c>
      <c r="B412" s="7"/>
      <c r="C412" s="7" t="s">
        <v>1</v>
      </c>
      <c r="D412" s="32">
        <v>33.489308000000001</v>
      </c>
      <c r="E412" s="32">
        <v>7.4778175999999998</v>
      </c>
      <c r="F412" s="32">
        <v>11.715756000000001</v>
      </c>
      <c r="G412" s="32">
        <v>12.459066999999999</v>
      </c>
      <c r="H412" s="93">
        <v>1.5645521999999999E-4</v>
      </c>
      <c r="I412" s="32">
        <v>2.0989817</v>
      </c>
      <c r="J412" s="32"/>
      <c r="K412" s="66">
        <v>0.34983520000000001</v>
      </c>
      <c r="L412" s="66">
        <v>0.37203002000000002</v>
      </c>
      <c r="M412" s="66">
        <v>6.2675839999999997E-2</v>
      </c>
      <c r="N412" s="66">
        <v>0.22328951</v>
      </c>
      <c r="O412" s="66"/>
      <c r="P412" s="66"/>
      <c r="Q412" s="66"/>
      <c r="R412" s="76"/>
      <c r="S412" s="83">
        <f>(F412-O411*H412)/D412</f>
        <v>0.34983167044747687</v>
      </c>
      <c r="T412" s="83">
        <f>(G412-P411*H412)/D412</f>
        <v>0.3720285385858067</v>
      </c>
      <c r="U412" s="83">
        <f>(I412-Q411*H412)/D412</f>
        <v>6.2671162978366654E-2</v>
      </c>
      <c r="V412" s="84"/>
      <c r="W412" s="83">
        <f t="shared" ref="W412:W416" si="249">LN(S412)</f>
        <v>-1.0503031817668109</v>
      </c>
      <c r="X412" s="83">
        <f t="shared" ref="X412:X416" si="250">LN(T412)</f>
        <v>-0.98878471102304788</v>
      </c>
      <c r="Y412" s="83">
        <f t="shared" ref="Y412:Y416" si="251">LN(U412)</f>
        <v>-2.7698538577393941</v>
      </c>
      <c r="Z412" s="83">
        <f>LN(N412)</f>
        <v>-1.4992860984002565</v>
      </c>
      <c r="AA412" s="77"/>
      <c r="AB412" s="20">
        <f t="array" ref="AB412:AC413">LINEST(W412:W416,Z412:Z416,TRUE,TRUE)</f>
        <v>2.0074338680518435</v>
      </c>
      <c r="AC412" s="60">
        <v>1.9594280683476646</v>
      </c>
      <c r="AD412" s="20">
        <f t="array" ref="AD412:AE413">LINEST(X412:X416,Z412:Z416,TRUE,TRUE)</f>
        <v>4.0100441275814784</v>
      </c>
      <c r="AE412" s="60">
        <v>5.0234466761885042</v>
      </c>
      <c r="AF412" s="20">
        <f t="array" ref="AF412:AG413">LINEST(Y412:Y416,Z412:Z416,TRUE,TRUE)</f>
        <v>6.0090878874199642</v>
      </c>
      <c r="AG412" s="20">
        <v>6.2395286134881527</v>
      </c>
      <c r="AI412" s="41">
        <f>EXP(AC412)*$AI$4^AB412</f>
        <v>0.33296907161734268</v>
      </c>
      <c r="AJ412" s="41">
        <f>AI412*SQRT(AC413^2+(LN($AI$4))^2*AB413^2+(AB412/$AI$4)^2*$AJ$4^2-2*LN($AI$4)*AVERAGE(Z412:Z416)*AB413^2)</f>
        <v>5.2871465524591005E-4</v>
      </c>
      <c r="AK412" s="59"/>
      <c r="AL412" s="41">
        <f>EXP(AE412)*$AI$4^AD412</f>
        <v>0.33706816687092411</v>
      </c>
      <c r="AM412" s="41">
        <f>AL412*SQRT(AE413^2+(LN($AI$4))^2*AD413^2+(AD412/$AI$4)^2*$AJ$4^2-2*LN($AI$4)*AVERAGE(Z412:Z416)*AD413^2)</f>
        <v>1.0718690774231938E-3</v>
      </c>
      <c r="AN412" s="83"/>
      <c r="AO412" s="41">
        <f>EXP(AG412)*$AI$4^AF412</f>
        <v>5.405592133584762E-2</v>
      </c>
      <c r="AP412" s="41">
        <f>AO412*SQRT(AG413^2+(LN($AI$4))^2*AF413^2+(AF412/$AI$4)^2*$AJ$4^2-2*LN($AI$4)*AVERAGE(Z412:Z416)*AF413^2)</f>
        <v>2.5677122735498937E-4</v>
      </c>
      <c r="BB412" s="69"/>
      <c r="BC412" s="69"/>
      <c r="BE412" s="69"/>
      <c r="BF412" s="69"/>
      <c r="BH412" s="69"/>
      <c r="BI412" s="69"/>
      <c r="BK412" s="69"/>
      <c r="BL412" s="69"/>
      <c r="BN412" s="69"/>
      <c r="BO412" s="69"/>
      <c r="BQ412" s="69"/>
      <c r="BR412" s="69"/>
      <c r="BY412" s="69"/>
      <c r="BZ412" s="69"/>
      <c r="CD412" s="86"/>
      <c r="CM412" s="78"/>
      <c r="CN412" s="78"/>
    </row>
    <row r="413" spans="1:100">
      <c r="A413" s="7">
        <v>51</v>
      </c>
      <c r="B413" s="7"/>
      <c r="C413" s="7" t="s">
        <v>2</v>
      </c>
      <c r="D413" s="32">
        <v>32.312524000000003</v>
      </c>
      <c r="E413" s="32">
        <v>7.2125956999999996</v>
      </c>
      <c r="F413" s="32">
        <v>11.296543</v>
      </c>
      <c r="G413" s="32">
        <v>12.005209000000001</v>
      </c>
      <c r="H413" s="93">
        <v>1.5526537000000001E-4</v>
      </c>
      <c r="I413" s="32">
        <v>2.0211868000000002</v>
      </c>
      <c r="J413" s="32"/>
      <c r="K413" s="66">
        <v>0.34960160000000001</v>
      </c>
      <c r="L413" s="66">
        <v>0.37153203000000001</v>
      </c>
      <c r="M413" s="66">
        <v>6.2550701E-2</v>
      </c>
      <c r="N413" s="66">
        <v>0.22321321999999999</v>
      </c>
      <c r="O413" s="66"/>
      <c r="P413" s="66"/>
      <c r="Q413" s="66"/>
      <c r="R413" s="76"/>
      <c r="S413" s="83">
        <f>(F413-O411*H413)/D413</f>
        <v>0.34959845878334883</v>
      </c>
      <c r="T413" s="83">
        <f>(G413-P411*H413)/D413</f>
        <v>0.37153151477598712</v>
      </c>
      <c r="U413" s="83">
        <f>(I413-Q411*H413)/D413</f>
        <v>6.2546034967207495E-2</v>
      </c>
      <c r="V413" s="84"/>
      <c r="W413" s="83">
        <f t="shared" si="249"/>
        <v>-1.0509700437249225</v>
      </c>
      <c r="X413" s="83">
        <f t="shared" si="250"/>
        <v>-0.99012158726215571</v>
      </c>
      <c r="Y413" s="83">
        <f t="shared" si="251"/>
        <v>-2.771852433891266</v>
      </c>
      <c r="Z413" s="83">
        <f t="shared" ref="Z413:Z416" si="252">LN(N413)</f>
        <v>-1.4996278208382914</v>
      </c>
      <c r="AA413" s="77"/>
      <c r="AB413" s="20">
        <v>1.0884383055923878E-2</v>
      </c>
      <c r="AC413" s="60">
        <v>1.6326741041554706E-2</v>
      </c>
      <c r="AD413" s="20">
        <v>2.3709211647297636E-2</v>
      </c>
      <c r="AE413" s="60">
        <v>3.5564180062016774E-2</v>
      </c>
      <c r="AF413" s="20">
        <v>3.1784526305283139E-2</v>
      </c>
      <c r="AG413" s="20">
        <v>4.7677275546858584E-2</v>
      </c>
      <c r="AI413" s="27"/>
      <c r="AJ413" s="82"/>
      <c r="AK413" s="82"/>
      <c r="AL413" s="82"/>
      <c r="AM413" s="82"/>
      <c r="AN413" s="82"/>
      <c r="BB413" s="76"/>
      <c r="BC413" s="76"/>
      <c r="BE413" s="76"/>
      <c r="BF413" s="76"/>
      <c r="BH413" s="76"/>
      <c r="BI413" s="76"/>
      <c r="BK413" s="76"/>
      <c r="BL413" s="76"/>
      <c r="BN413" s="76"/>
      <c r="BO413" s="76"/>
      <c r="BQ413" s="76"/>
      <c r="BR413" s="76"/>
      <c r="BW413" s="85"/>
      <c r="BX413" s="85"/>
      <c r="BY413" s="83"/>
      <c r="BZ413" s="83"/>
      <c r="CA413" s="83"/>
      <c r="CB413" s="83"/>
      <c r="CC413" s="83"/>
    </row>
    <row r="414" spans="1:100">
      <c r="A414" s="7">
        <v>51</v>
      </c>
      <c r="B414" s="7"/>
      <c r="C414" s="7" t="s">
        <v>3</v>
      </c>
      <c r="D414" s="32">
        <v>31.170597000000001</v>
      </c>
      <c r="E414" s="32">
        <v>6.9558378000000003</v>
      </c>
      <c r="F414" s="32">
        <v>10.89151</v>
      </c>
      <c r="G414" s="32">
        <v>11.568776</v>
      </c>
      <c r="H414" s="93">
        <v>1.4291679999999999E-4</v>
      </c>
      <c r="I414" s="32">
        <v>1.9466581999999999</v>
      </c>
      <c r="J414" s="32"/>
      <c r="K414" s="32">
        <v>0.34941578000000001</v>
      </c>
      <c r="L414" s="32">
        <v>0.37114296000000002</v>
      </c>
      <c r="M414" s="32">
        <v>6.2451510000000002E-2</v>
      </c>
      <c r="N414" s="32">
        <v>0.22315371000000001</v>
      </c>
      <c r="O414" s="66"/>
      <c r="P414" s="66"/>
      <c r="Q414" s="66"/>
      <c r="R414" s="76"/>
      <c r="S414" s="83">
        <f>(F414-O411*H414)/D414</f>
        <v>0.34941218096387361</v>
      </c>
      <c r="T414" s="83">
        <f>(G414-P411*H414)/D414</f>
        <v>0.37114127097828664</v>
      </c>
      <c r="U414" s="83">
        <f>(I414-Q411*H414)/D414</f>
        <v>6.2446827744955913E-2</v>
      </c>
      <c r="V414" s="84"/>
      <c r="W414" s="83">
        <f t="shared" si="249"/>
        <v>-1.0515030193716228</v>
      </c>
      <c r="X414" s="83">
        <f t="shared" si="250"/>
        <v>-0.99117250454659744</v>
      </c>
      <c r="Y414" s="83">
        <f t="shared" si="251"/>
        <v>-2.7734398404188272</v>
      </c>
      <c r="Z414" s="83">
        <f t="shared" si="252"/>
        <v>-1.4998944624568922</v>
      </c>
      <c r="AA414" s="28"/>
      <c r="AB414" s="47">
        <f t="shared" ref="AB414:AG414" si="253">ABS(AB413/AB412)</f>
        <v>5.4220381697987667E-3</v>
      </c>
      <c r="AC414" s="47">
        <f t="shared" si="253"/>
        <v>8.3324013293953822E-3</v>
      </c>
      <c r="AD414" s="47">
        <f t="shared" si="253"/>
        <v>5.9124565448602784E-3</v>
      </c>
      <c r="AE414" s="47">
        <f t="shared" si="253"/>
        <v>7.0796372201169218E-3</v>
      </c>
      <c r="AF414" s="47">
        <f t="shared" si="253"/>
        <v>5.289409457935222E-3</v>
      </c>
      <c r="AG414" s="47">
        <f t="shared" si="253"/>
        <v>7.6411662643542282E-3</v>
      </c>
      <c r="AI414" s="27"/>
      <c r="AJ414" s="82"/>
      <c r="AK414" s="82"/>
      <c r="AL414" s="82"/>
      <c r="AM414" s="82"/>
      <c r="AN414" s="82"/>
      <c r="BB414" s="76"/>
      <c r="BC414" s="76"/>
      <c r="BE414" s="76"/>
      <c r="BF414" s="76"/>
      <c r="BH414" s="76"/>
      <c r="BI414" s="76"/>
      <c r="BK414" s="76"/>
      <c r="BL414" s="76"/>
      <c r="BN414" s="76"/>
      <c r="BO414" s="76"/>
      <c r="BQ414" s="76"/>
      <c r="BR414" s="76"/>
      <c r="BW414" s="85"/>
      <c r="BX414" s="85"/>
      <c r="BY414" s="83"/>
      <c r="BZ414" s="83"/>
      <c r="CA414" s="83"/>
      <c r="CB414" s="83"/>
      <c r="CC414" s="83"/>
      <c r="CD414" s="76"/>
      <c r="CE414" s="76"/>
      <c r="CF414" s="76"/>
      <c r="CG414" s="76"/>
      <c r="CH414" s="76"/>
      <c r="CI414" s="76"/>
      <c r="CJ414" s="76"/>
      <c r="CK414" s="76"/>
      <c r="CL414" s="76"/>
      <c r="CM414" s="76"/>
      <c r="CN414" s="76"/>
      <c r="CO414" s="76"/>
      <c r="CP414" s="76"/>
      <c r="CQ414" s="76"/>
      <c r="CR414" s="76"/>
      <c r="CS414" s="76"/>
      <c r="CT414" s="76"/>
      <c r="CU414" s="76"/>
      <c r="CV414" s="76"/>
    </row>
    <row r="415" spans="1:100">
      <c r="A415" s="7">
        <v>51</v>
      </c>
      <c r="B415" s="7"/>
      <c r="C415" s="7" t="s">
        <v>4</v>
      </c>
      <c r="D415" s="32">
        <v>28.820620000000002</v>
      </c>
      <c r="E415" s="32">
        <v>6.4284879999999998</v>
      </c>
      <c r="F415" s="32">
        <v>10.061177000000001</v>
      </c>
      <c r="G415" s="32">
        <v>10.676969</v>
      </c>
      <c r="H415" s="93">
        <v>1.3965838E-4</v>
      </c>
      <c r="I415" s="32">
        <v>1.7949588999999999</v>
      </c>
      <c r="J415" s="32"/>
      <c r="K415" s="32">
        <v>0.3490955</v>
      </c>
      <c r="L415" s="32">
        <v>0.37046071000000003</v>
      </c>
      <c r="M415" s="32">
        <v>6.2279817000000001E-2</v>
      </c>
      <c r="N415" s="32">
        <v>0.22305142</v>
      </c>
      <c r="O415" s="66"/>
      <c r="P415" s="66"/>
      <c r="Q415" s="66"/>
      <c r="R415" s="76"/>
      <c r="S415" s="83">
        <f>(F415-O411*H415)/D415</f>
        <v>0.34909228533135528</v>
      </c>
      <c r="T415" s="83">
        <f>(G415-P411*H415)/D415</f>
        <v>0.3704601023421637</v>
      </c>
      <c r="U415" s="83">
        <f>(I415-Q411*H415)/D415</f>
        <v>6.2275173007438858E-2</v>
      </c>
      <c r="V415" s="84"/>
      <c r="W415" s="83">
        <f t="shared" si="249"/>
        <v>-1.0524189638510613</v>
      </c>
      <c r="X415" s="83">
        <f t="shared" si="250"/>
        <v>-0.99300952603061043</v>
      </c>
      <c r="Y415" s="83">
        <f t="shared" si="251"/>
        <v>-2.7761924397174971</v>
      </c>
      <c r="Z415" s="83">
        <f t="shared" si="252"/>
        <v>-1.5003529511425417</v>
      </c>
      <c r="AA415" s="60"/>
      <c r="AB415" s="88"/>
      <c r="AD415" s="88"/>
      <c r="AF415" s="88"/>
      <c r="AI415" s="27"/>
      <c r="AJ415" s="82"/>
      <c r="AK415" s="82"/>
      <c r="AL415" s="82"/>
      <c r="AM415" s="82"/>
      <c r="AN415" s="82"/>
      <c r="BB415" s="76"/>
      <c r="BC415" s="76"/>
      <c r="BE415" s="76"/>
      <c r="BF415" s="76"/>
      <c r="BH415" s="76"/>
      <c r="BI415" s="76"/>
      <c r="BK415" s="76"/>
      <c r="BL415" s="76"/>
      <c r="BN415" s="76"/>
      <c r="BO415" s="76"/>
      <c r="BQ415" s="76"/>
      <c r="BR415" s="76"/>
      <c r="BW415" s="85"/>
      <c r="BX415" s="85"/>
      <c r="BY415" s="83"/>
      <c r="BZ415" s="83"/>
      <c r="CA415" s="83"/>
      <c r="CB415" s="83"/>
      <c r="CD415" s="76"/>
      <c r="CE415" s="76"/>
      <c r="CF415" s="76"/>
      <c r="CG415" s="76"/>
      <c r="CH415" s="76"/>
      <c r="CI415" s="76"/>
      <c r="CJ415" s="76"/>
      <c r="CK415" s="76"/>
      <c r="CL415" s="76"/>
      <c r="CM415" s="76"/>
      <c r="CN415" s="76"/>
      <c r="CO415" s="76"/>
      <c r="CP415" s="76"/>
      <c r="CQ415" s="76"/>
      <c r="CR415" s="76"/>
      <c r="CS415" s="76"/>
      <c r="CT415" s="76"/>
      <c r="CU415" s="76"/>
      <c r="CV415" s="76"/>
    </row>
    <row r="416" spans="1:100">
      <c r="A416" s="7">
        <v>51</v>
      </c>
      <c r="B416" s="7"/>
      <c r="C416" s="7" t="s">
        <v>5</v>
      </c>
      <c r="D416" s="32">
        <v>25.665544000000001</v>
      </c>
      <c r="E416" s="32">
        <v>5.7215321000000001</v>
      </c>
      <c r="F416" s="32">
        <v>8.9494375000000002</v>
      </c>
      <c r="G416" s="32">
        <v>9.4862482000000004</v>
      </c>
      <c r="H416" s="93">
        <v>1.2577853E-4</v>
      </c>
      <c r="I416" s="32">
        <v>1.5929701999999999</v>
      </c>
      <c r="J416" s="32"/>
      <c r="K416" s="32">
        <v>0.34869341999999998</v>
      </c>
      <c r="L416" s="32">
        <v>0.36960767999999999</v>
      </c>
      <c r="M416" s="32">
        <v>6.2065840999999997E-2</v>
      </c>
      <c r="N416" s="32">
        <v>0.22292618</v>
      </c>
      <c r="O416" s="66"/>
      <c r="P416" s="66"/>
      <c r="Q416" s="66"/>
      <c r="R416" s="76"/>
      <c r="S416" s="83">
        <f>(F416-O411*H416)/D416</f>
        <v>0.34869039269075203</v>
      </c>
      <c r="T416" s="83">
        <f>(G416-P411*H416)/D416</f>
        <v>0.36960747461834143</v>
      </c>
      <c r="U416" s="83">
        <f>(I416-Q411*H416)/D416</f>
        <v>6.206123216321556E-2</v>
      </c>
      <c r="V416" s="84"/>
      <c r="W416" s="83">
        <f t="shared" si="249"/>
        <v>-1.0535708774703041</v>
      </c>
      <c r="X416" s="83">
        <f t="shared" si="250"/>
        <v>-0.99531371588462736</v>
      </c>
      <c r="Y416" s="83">
        <f t="shared" si="251"/>
        <v>-2.7796337657726697</v>
      </c>
      <c r="Z416" s="83">
        <f t="shared" si="252"/>
        <v>-1.500914593715138</v>
      </c>
      <c r="AB416" s="28"/>
      <c r="AD416" s="28"/>
      <c r="AF416" s="28"/>
      <c r="AJ416" s="82"/>
      <c r="AK416" s="82"/>
      <c r="AL416" s="82"/>
      <c r="AM416" s="82"/>
      <c r="AN416" s="82"/>
      <c r="BB416" s="76"/>
      <c r="BC416" s="76"/>
      <c r="BE416" s="76"/>
      <c r="BF416" s="76"/>
      <c r="BH416" s="76"/>
      <c r="BI416" s="76"/>
      <c r="BK416" s="76"/>
      <c r="BL416" s="76"/>
      <c r="BN416" s="76"/>
      <c r="BO416" s="76"/>
      <c r="BQ416" s="76"/>
      <c r="BR416" s="76"/>
      <c r="BW416" s="85"/>
      <c r="BX416" s="85"/>
      <c r="BY416" s="83"/>
      <c r="BZ416" s="83"/>
      <c r="CA416" s="83"/>
      <c r="CB416" s="83"/>
      <c r="CC416" s="83"/>
    </row>
    <row r="417" spans="1:100">
      <c r="C417" s="7"/>
      <c r="D417" s="89"/>
      <c r="E417" s="89"/>
      <c r="F417" s="33"/>
      <c r="G417" s="33"/>
      <c r="H417" s="99"/>
      <c r="I417" s="33"/>
      <c r="J417" s="5"/>
      <c r="K417" s="84"/>
      <c r="L417" s="84"/>
      <c r="M417" s="84"/>
      <c r="N417" s="84"/>
      <c r="O417" s="83"/>
      <c r="P417" s="83"/>
      <c r="Q417" s="83"/>
      <c r="R417" s="84"/>
      <c r="S417" s="84"/>
      <c r="T417" s="84"/>
      <c r="U417" s="84"/>
      <c r="V417" s="84"/>
      <c r="W417" s="84"/>
      <c r="X417" s="84"/>
      <c r="Y417" s="84"/>
      <c r="Z417" s="90"/>
      <c r="AA417" s="28"/>
      <c r="AB417" s="91"/>
      <c r="AC417" s="91"/>
      <c r="AD417" s="91"/>
      <c r="AE417" s="92"/>
      <c r="AF417" s="92"/>
      <c r="AG417" s="92"/>
      <c r="AJ417" s="76"/>
      <c r="AK417" s="76"/>
      <c r="AL417" s="76"/>
      <c r="AM417" s="76"/>
      <c r="AN417" s="76"/>
      <c r="BB417" s="76"/>
      <c r="BC417" s="76"/>
      <c r="BE417" s="76"/>
      <c r="BF417" s="76"/>
      <c r="BH417" s="76"/>
      <c r="BI417" s="76"/>
      <c r="BK417" s="76"/>
      <c r="BL417" s="76"/>
      <c r="BN417" s="76"/>
      <c r="BO417" s="76"/>
      <c r="BQ417" s="76"/>
      <c r="BR417" s="76"/>
      <c r="BW417" s="85"/>
      <c r="BX417" s="85"/>
      <c r="BY417" s="83"/>
      <c r="BZ417" s="83"/>
      <c r="CA417" s="83"/>
      <c r="CB417" s="83"/>
      <c r="CC417" s="83"/>
      <c r="CD417" s="76"/>
      <c r="CE417" s="76"/>
      <c r="CF417" s="76"/>
      <c r="CG417" s="76"/>
      <c r="CH417" s="76"/>
      <c r="CI417" s="76"/>
      <c r="CJ417" s="76"/>
      <c r="CK417" s="76"/>
      <c r="CL417" s="76"/>
      <c r="CM417" s="76"/>
      <c r="CN417" s="76"/>
      <c r="CO417" s="76"/>
      <c r="CP417" s="76"/>
      <c r="CQ417" s="76"/>
      <c r="CR417" s="76"/>
      <c r="CS417" s="76"/>
      <c r="CT417" s="76"/>
      <c r="CU417" s="76"/>
      <c r="CV417" s="76"/>
    </row>
    <row r="418" spans="1:100">
      <c r="A418" s="7">
        <v>52</v>
      </c>
      <c r="B418" s="31">
        <v>43649</v>
      </c>
      <c r="C418" s="7" t="s">
        <v>0</v>
      </c>
      <c r="D418" s="32">
        <v>5.0641713000000002E-4</v>
      </c>
      <c r="E418" s="32">
        <v>1.0545117E-4</v>
      </c>
      <c r="F418" s="32">
        <v>1.6813521999999999E-4</v>
      </c>
      <c r="G418" s="32">
        <v>1.465056E-4</v>
      </c>
      <c r="H418" s="93">
        <v>4.4596841000000002E-6</v>
      </c>
      <c r="I418" s="32">
        <v>3.4725196E-5</v>
      </c>
      <c r="J418" s="32"/>
      <c r="K418" s="32"/>
      <c r="L418" s="32"/>
      <c r="M418" s="32"/>
      <c r="N418" s="32"/>
      <c r="O418" s="66"/>
      <c r="P418" s="66"/>
      <c r="Q418" s="66"/>
      <c r="AG418" s="78"/>
      <c r="BZ418" s="80"/>
      <c r="CA418" s="78"/>
      <c r="CB418" s="78"/>
      <c r="CC418" s="78"/>
      <c r="CE418" s="81"/>
      <c r="CF418" s="74"/>
      <c r="CG418" s="74"/>
      <c r="CH418" s="74"/>
      <c r="CI418" s="74"/>
      <c r="CJ418" s="74"/>
      <c r="CK418" s="74"/>
      <c r="CL418" s="74"/>
      <c r="CM418" s="74"/>
      <c r="CN418" s="74"/>
    </row>
    <row r="419" spans="1:100">
      <c r="A419" s="7">
        <v>52</v>
      </c>
      <c r="C419" s="98" t="s">
        <v>6</v>
      </c>
      <c r="D419" s="32"/>
      <c r="E419" s="32"/>
      <c r="F419" s="32"/>
      <c r="G419" s="32"/>
      <c r="H419" s="93">
        <v>3.3218549999999998</v>
      </c>
      <c r="I419" s="32"/>
      <c r="J419" s="32"/>
      <c r="K419" s="32"/>
      <c r="L419" s="32"/>
      <c r="M419" s="32"/>
      <c r="N419" s="57"/>
      <c r="O419" s="83">
        <v>0.86568047999999997</v>
      </c>
      <c r="P419" s="83">
        <v>0.56684915999999996</v>
      </c>
      <c r="Q419" s="83">
        <v>1.0726411</v>
      </c>
      <c r="AB419" s="9"/>
      <c r="AC419" s="9"/>
      <c r="AD419" s="9"/>
      <c r="AE419" s="9"/>
      <c r="AF419" s="9"/>
      <c r="AG419" s="9"/>
      <c r="AI419" s="27"/>
      <c r="AJ419" s="20"/>
      <c r="AK419" s="20"/>
      <c r="AL419" s="20"/>
      <c r="AM419" s="20"/>
      <c r="AN419" s="82"/>
      <c r="BB419" s="78"/>
      <c r="BE419" s="78"/>
      <c r="BH419" s="78"/>
      <c r="BK419" s="78"/>
      <c r="BN419" s="78"/>
      <c r="BQ419" s="78"/>
    </row>
    <row r="420" spans="1:100">
      <c r="A420" s="7">
        <v>52</v>
      </c>
      <c r="B420" s="7"/>
      <c r="C420" s="7" t="s">
        <v>1</v>
      </c>
      <c r="D420" s="32">
        <v>33.96293</v>
      </c>
      <c r="E420" s="32">
        <v>7.5840918000000004</v>
      </c>
      <c r="F420" s="32">
        <v>11.883077</v>
      </c>
      <c r="G420" s="32">
        <v>12.639011</v>
      </c>
      <c r="H420" s="93">
        <v>1.5591897999999999E-4</v>
      </c>
      <c r="I420" s="32">
        <v>2.1296027</v>
      </c>
      <c r="J420" s="32"/>
      <c r="K420" s="32">
        <v>0.34988353999999999</v>
      </c>
      <c r="L420" s="32">
        <v>0.37214096000000002</v>
      </c>
      <c r="M420" s="32">
        <v>6.2703692000000005E-2</v>
      </c>
      <c r="N420" s="32">
        <v>0.22330495</v>
      </c>
      <c r="O420" s="66"/>
      <c r="P420" s="66"/>
      <c r="Q420" s="66"/>
      <c r="R420" s="76"/>
      <c r="S420" s="83">
        <f>(F420-O419*H420)/D420</f>
        <v>0.34987976667450521</v>
      </c>
      <c r="T420" s="83">
        <f>(G420-P419*H420)/D420</f>
        <v>0.37213875886023845</v>
      </c>
      <c r="U420" s="83">
        <f>(I420-Q419*H420)/D420</f>
        <v>6.2698814704555281E-2</v>
      </c>
      <c r="V420" s="84"/>
      <c r="W420" s="83">
        <f t="shared" ref="W420:W424" si="254">LN(S420)</f>
        <v>-1.0501657073036181</v>
      </c>
      <c r="X420" s="83">
        <f t="shared" ref="X420:X424" si="255">LN(T420)</f>
        <v>-0.98848848657025079</v>
      </c>
      <c r="Y420" s="83">
        <f t="shared" ref="Y420:Y424" si="256">LN(U420)</f>
        <v>-2.7694127357555174</v>
      </c>
      <c r="Z420" s="83">
        <f>LN(N420)</f>
        <v>-1.4992169528940353</v>
      </c>
      <c r="AA420" s="77"/>
      <c r="AB420" s="20">
        <f t="array" ref="AB420:AC421">LINEST(W420:W424,Z420:Z424,TRUE,TRUE)</f>
        <v>1.993053991582509</v>
      </c>
      <c r="AC420" s="60">
        <v>1.9378628498640664</v>
      </c>
      <c r="AD420" s="20">
        <f t="array" ref="AD420:AE421">LINEST(X420:X424,Z420:Z424,TRUE,TRUE)</f>
        <v>3.999922560165611</v>
      </c>
      <c r="AE420" s="60">
        <v>5.0082791256274843</v>
      </c>
      <c r="AF420" s="20">
        <f t="array" ref="AF420:AG421">LINEST(Y420:Y424,Z420:Z424,TRUE,TRUE)</f>
        <v>5.9944260152411308</v>
      </c>
      <c r="AG420" s="20">
        <v>6.2175508411714375</v>
      </c>
      <c r="AI420" s="41">
        <f>EXP(AC420)*$AI$4^AB420</f>
        <v>0.3330850692760004</v>
      </c>
      <c r="AJ420" s="41">
        <f>AI420*SQRT(AC421^2+(LN($AI$4))^2*AB421^2+(AB420/$AI$4)^2*$AJ$4^2-2*LN($AI$4)*AVERAGE(Z420:Z424)*AB421^2)</f>
        <v>5.2249164219267212E-4</v>
      </c>
      <c r="AK420" s="59"/>
      <c r="AL420" s="41">
        <f>EXP(AE420)*$AI$4^AD420</f>
        <v>0.33715471436248018</v>
      </c>
      <c r="AM420" s="41">
        <f>AL420*SQRT(AE421^2+(LN($AI$4))^2*AD421^2+(AD420/$AI$4)^2*$AJ$4^2-2*LN($AI$4)*AVERAGE(Z420:Z424)*AD421^2)</f>
        <v>1.0660827224455583E-3</v>
      </c>
      <c r="AN420" s="83"/>
      <c r="AO420" s="41">
        <f>EXP(AG420)*$AI$4^AF420</f>
        <v>5.4075682017096352E-2</v>
      </c>
      <c r="AP420" s="41">
        <f>AO420*SQRT(AG421^2+(LN($AI$4))^2*AF421^2+(AF420/$AI$4)^2*$AJ$4^2-2*LN($AI$4)*AVERAGE(Z420:Z424)*AF421^2)</f>
        <v>2.5593780886190717E-4</v>
      </c>
      <c r="BB420" s="69"/>
      <c r="BC420" s="69"/>
      <c r="BE420" s="69"/>
      <c r="BF420" s="69"/>
      <c r="BH420" s="69"/>
      <c r="BI420" s="69"/>
      <c r="BK420" s="69"/>
      <c r="BL420" s="69"/>
      <c r="BN420" s="69"/>
      <c r="BO420" s="69"/>
      <c r="BQ420" s="69"/>
      <c r="BR420" s="69"/>
      <c r="BY420" s="69"/>
      <c r="BZ420" s="69"/>
      <c r="CD420" s="86"/>
      <c r="CM420" s="78"/>
      <c r="CN420" s="78"/>
    </row>
    <row r="421" spans="1:100">
      <c r="A421" s="7">
        <v>52</v>
      </c>
      <c r="B421" s="7"/>
      <c r="C421" s="7" t="s">
        <v>2</v>
      </c>
      <c r="D421" s="32">
        <v>32.317767000000003</v>
      </c>
      <c r="E421" s="32">
        <v>7.2142549999999996</v>
      </c>
      <c r="F421" s="32">
        <v>11.299936000000001</v>
      </c>
      <c r="G421" s="32">
        <v>12.010873999999999</v>
      </c>
      <c r="H421" s="93">
        <v>1.5550884000000001E-4</v>
      </c>
      <c r="I421" s="32">
        <v>2.0223960999999999</v>
      </c>
      <c r="J421" s="32"/>
      <c r="K421" s="32">
        <v>0.34964996999999998</v>
      </c>
      <c r="L421" s="32">
        <v>0.37164742000000001</v>
      </c>
      <c r="M421" s="32">
        <v>6.2577986000000002E-2</v>
      </c>
      <c r="N421" s="32">
        <v>0.22322849</v>
      </c>
      <c r="O421" s="66"/>
      <c r="P421" s="66"/>
      <c r="Q421" s="66"/>
      <c r="R421" s="76"/>
      <c r="S421" s="83">
        <f>(F421-O419*H421)/D421</f>
        <v>0.34964672463393726</v>
      </c>
      <c r="T421" s="83">
        <f>(G421-P419*H421)/D421</f>
        <v>0.37164652650489965</v>
      </c>
      <c r="U421" s="83">
        <f>(I421-Q419*H421)/D421</f>
        <v>6.2573298917180831E-2</v>
      </c>
      <c r="V421" s="84"/>
      <c r="W421" s="83">
        <f t="shared" si="254"/>
        <v>-1.0508319924324441</v>
      </c>
      <c r="X421" s="83">
        <f t="shared" si="255"/>
        <v>-0.9898120740003471</v>
      </c>
      <c r="Y421" s="83">
        <f t="shared" si="256"/>
        <v>-2.7714166267372726</v>
      </c>
      <c r="Z421" s="83">
        <f t="shared" ref="Z421:Z424" si="257">LN(N421)</f>
        <v>-1.4995594132515273</v>
      </c>
      <c r="AA421" s="77"/>
      <c r="AB421" s="20">
        <v>8.561249280425098E-3</v>
      </c>
      <c r="AC421" s="60">
        <v>1.2841757082485068E-2</v>
      </c>
      <c r="AD421" s="20">
        <v>2.1161387631553404E-2</v>
      </c>
      <c r="AE421" s="60">
        <v>3.174179265099257E-2</v>
      </c>
      <c r="AF421" s="20">
        <v>3.0181716309322884E-2</v>
      </c>
      <c r="AG421" s="20">
        <v>4.5272162564288412E-2</v>
      </c>
      <c r="AI421" s="62"/>
      <c r="AJ421" s="82"/>
      <c r="AK421" s="82"/>
      <c r="AL421" s="82"/>
      <c r="AM421" s="82"/>
      <c r="AN421" s="82"/>
      <c r="BB421" s="76"/>
      <c r="BC421" s="76"/>
      <c r="BE421" s="76"/>
      <c r="BF421" s="76"/>
      <c r="BH421" s="76"/>
      <c r="BI421" s="76"/>
      <c r="BK421" s="76"/>
      <c r="BL421" s="76"/>
      <c r="BN421" s="76"/>
      <c r="BO421" s="76"/>
      <c r="BQ421" s="76"/>
      <c r="BR421" s="76"/>
      <c r="BW421" s="85"/>
      <c r="BX421" s="85"/>
      <c r="BY421" s="83"/>
      <c r="BZ421" s="83"/>
      <c r="CA421" s="83"/>
      <c r="CB421" s="83"/>
      <c r="CC421" s="83"/>
    </row>
    <row r="422" spans="1:100">
      <c r="A422" s="7">
        <v>52</v>
      </c>
      <c r="B422" s="7"/>
      <c r="C422" s="7" t="s">
        <v>3</v>
      </c>
      <c r="D422" s="32">
        <v>30.265425</v>
      </c>
      <c r="E422" s="32">
        <v>6.7534729000000002</v>
      </c>
      <c r="F422" s="32">
        <v>10.574013000000001</v>
      </c>
      <c r="G422" s="32">
        <v>11.229977</v>
      </c>
      <c r="H422" s="93">
        <v>1.4930367E-4</v>
      </c>
      <c r="I422" s="32">
        <v>1.8894325000000001</v>
      </c>
      <c r="J422" s="32"/>
      <c r="K422" s="32">
        <v>0.34937511999999998</v>
      </c>
      <c r="L422" s="32">
        <v>0.37104798999999999</v>
      </c>
      <c r="M422" s="32">
        <v>6.2428322000000001E-2</v>
      </c>
      <c r="N422" s="32">
        <v>0.22314128999999999</v>
      </c>
      <c r="O422" s="66"/>
      <c r="P422" s="66"/>
      <c r="Q422" s="66"/>
      <c r="R422" s="76"/>
      <c r="S422" s="83">
        <f>(F422-O419*H422)/D422</f>
        <v>0.3493717253508678</v>
      </c>
      <c r="T422" s="83">
        <f>(G422-P419*H422)/D422</f>
        <v>0.37104690805895096</v>
      </c>
      <c r="U422" s="83">
        <f>(I422-Q419*H422)/D422</f>
        <v>6.2423453519888691E-2</v>
      </c>
      <c r="V422" s="84"/>
      <c r="W422" s="83">
        <f t="shared" si="254"/>
        <v>-1.0516188079943585</v>
      </c>
      <c r="X422" s="83">
        <f t="shared" si="255"/>
        <v>-0.99142678755058311</v>
      </c>
      <c r="Y422" s="83">
        <f t="shared" si="256"/>
        <v>-2.7738142165330388</v>
      </c>
      <c r="Z422" s="83">
        <f t="shared" si="257"/>
        <v>-1.499950120709856</v>
      </c>
      <c r="AA422" s="28"/>
      <c r="AB422" s="47">
        <f t="shared" ref="AB422:AG422" si="258">ABS(AB421/AB420)</f>
        <v>4.2955430794061741E-3</v>
      </c>
      <c r="AC422" s="47">
        <f t="shared" si="258"/>
        <v>6.6267626129402641E-3</v>
      </c>
      <c r="AD422" s="47">
        <f t="shared" si="258"/>
        <v>5.2904493307683554E-3</v>
      </c>
      <c r="AE422" s="47">
        <f t="shared" si="258"/>
        <v>6.3378641355209334E-3</v>
      </c>
      <c r="AF422" s="47">
        <f t="shared" si="258"/>
        <v>5.0349635198740205E-3</v>
      </c>
      <c r="AG422" s="47">
        <f t="shared" si="258"/>
        <v>7.2813497984616019E-3</v>
      </c>
      <c r="AI422" s="27"/>
      <c r="AJ422" s="82"/>
      <c r="AK422" s="82"/>
      <c r="AL422" s="82"/>
      <c r="AM422" s="82"/>
      <c r="AN422" s="82"/>
      <c r="BB422" s="76"/>
      <c r="BC422" s="76"/>
      <c r="BE422" s="76"/>
      <c r="BF422" s="76"/>
      <c r="BH422" s="76"/>
      <c r="BI422" s="76"/>
      <c r="BK422" s="76"/>
      <c r="BL422" s="76"/>
      <c r="BN422" s="76"/>
      <c r="BO422" s="76"/>
      <c r="BQ422" s="76"/>
      <c r="BR422" s="76"/>
      <c r="BW422" s="85"/>
      <c r="BX422" s="85"/>
      <c r="BY422" s="83"/>
      <c r="BZ422" s="83"/>
      <c r="CA422" s="83"/>
      <c r="CB422" s="83"/>
      <c r="CC422" s="83"/>
      <c r="CD422" s="76"/>
      <c r="CE422" s="76"/>
      <c r="CF422" s="76"/>
      <c r="CG422" s="76"/>
      <c r="CH422" s="76"/>
      <c r="CI422" s="76"/>
      <c r="CJ422" s="76"/>
      <c r="CK422" s="76"/>
      <c r="CL422" s="76"/>
      <c r="CM422" s="76"/>
      <c r="CN422" s="76"/>
      <c r="CO422" s="76"/>
      <c r="CP422" s="76"/>
      <c r="CQ422" s="76"/>
      <c r="CR422" s="76"/>
      <c r="CS422" s="76"/>
      <c r="CT422" s="76"/>
      <c r="CU422" s="76"/>
      <c r="CV422" s="76"/>
    </row>
    <row r="423" spans="1:100">
      <c r="A423" s="7">
        <v>52</v>
      </c>
      <c r="B423" s="7"/>
      <c r="C423" s="7" t="s">
        <v>4</v>
      </c>
      <c r="D423" s="32">
        <v>27.997986000000001</v>
      </c>
      <c r="E423" s="32">
        <v>6.2443647000000002</v>
      </c>
      <c r="F423" s="32">
        <v>9.7720974999999992</v>
      </c>
      <c r="G423" s="32">
        <v>10.368131999999999</v>
      </c>
      <c r="H423" s="93">
        <v>1.2878379E-4</v>
      </c>
      <c r="I423" s="32">
        <v>1.7427106000000001</v>
      </c>
      <c r="J423" s="32"/>
      <c r="K423" s="32">
        <v>0.3490279</v>
      </c>
      <c r="L423" s="32">
        <v>0.37031551000000001</v>
      </c>
      <c r="M423" s="32">
        <v>6.2243767999999998E-2</v>
      </c>
      <c r="N423" s="32">
        <v>0.22302884000000001</v>
      </c>
      <c r="O423" s="66"/>
      <c r="P423" s="66"/>
      <c r="Q423" s="66"/>
      <c r="R423" s="76"/>
      <c r="S423" s="83">
        <f>(F423-O419*H423)/D423</f>
        <v>0.3490246053550729</v>
      </c>
      <c r="T423" s="83">
        <f>(G423-P419*H423)/D423</f>
        <v>0.370314457583371</v>
      </c>
      <c r="U423" s="83">
        <f>(I423-Q419*H423)/D423</f>
        <v>6.2239207534921695E-2</v>
      </c>
      <c r="V423" s="84"/>
      <c r="W423" s="83">
        <f t="shared" si="254"/>
        <v>-1.0526128568148252</v>
      </c>
      <c r="X423" s="83">
        <f t="shared" si="255"/>
        <v>-0.99340274893147251</v>
      </c>
      <c r="Y423" s="83">
        <f t="shared" si="256"/>
        <v>-2.7767701316011291</v>
      </c>
      <c r="Z423" s="83">
        <f t="shared" si="257"/>
        <v>-1.5004541885298195</v>
      </c>
      <c r="AA423" s="60"/>
      <c r="AB423" s="88"/>
      <c r="AD423" s="88"/>
      <c r="AF423" s="88"/>
      <c r="AI423" s="27"/>
      <c r="AJ423" s="82"/>
      <c r="AK423" s="82"/>
      <c r="AL423" s="82"/>
      <c r="AM423" s="82"/>
      <c r="AN423" s="82"/>
      <c r="BB423" s="76"/>
      <c r="BC423" s="76"/>
      <c r="BE423" s="76"/>
      <c r="BF423" s="76"/>
      <c r="BH423" s="76"/>
      <c r="BI423" s="76"/>
      <c r="BK423" s="76"/>
      <c r="BL423" s="76"/>
      <c r="BN423" s="76"/>
      <c r="BO423" s="76"/>
      <c r="BQ423" s="76"/>
      <c r="BR423" s="76"/>
      <c r="BW423" s="85"/>
      <c r="BX423" s="85"/>
      <c r="BY423" s="83"/>
      <c r="BZ423" s="83"/>
      <c r="CA423" s="83"/>
      <c r="CB423" s="83"/>
      <c r="CD423" s="76"/>
      <c r="CE423" s="76"/>
      <c r="CF423" s="76"/>
      <c r="CG423" s="76"/>
      <c r="CH423" s="76"/>
      <c r="CI423" s="76"/>
      <c r="CJ423" s="76"/>
      <c r="CK423" s="76"/>
      <c r="CL423" s="76"/>
      <c r="CM423" s="76"/>
      <c r="CN423" s="76"/>
      <c r="CO423" s="76"/>
      <c r="CP423" s="76"/>
      <c r="CQ423" s="76"/>
      <c r="CR423" s="76"/>
      <c r="CS423" s="76"/>
      <c r="CT423" s="76"/>
      <c r="CU423" s="76"/>
      <c r="CV423" s="76"/>
    </row>
    <row r="424" spans="1:100">
      <c r="A424" s="7">
        <v>52</v>
      </c>
      <c r="B424" s="7"/>
      <c r="C424" s="7" t="s">
        <v>5</v>
      </c>
      <c r="D424" s="32">
        <v>26.597573000000001</v>
      </c>
      <c r="E424" s="32">
        <v>5.9302751999999996</v>
      </c>
      <c r="F424" s="32">
        <v>9.2776423000000001</v>
      </c>
      <c r="G424" s="32">
        <v>9.8375707000000006</v>
      </c>
      <c r="H424" s="93">
        <v>1.2599095E-4</v>
      </c>
      <c r="I424" s="32">
        <v>1.6524958000000001</v>
      </c>
      <c r="J424" s="32"/>
      <c r="K424" s="32">
        <v>0.34881456999999999</v>
      </c>
      <c r="L424" s="32">
        <v>0.36986545999999998</v>
      </c>
      <c r="M424" s="32">
        <v>6.2129091999999997E-2</v>
      </c>
      <c r="N424" s="32">
        <v>0.22296274999999999</v>
      </c>
      <c r="O424" s="66"/>
      <c r="P424" s="66"/>
      <c r="Q424" s="66"/>
      <c r="R424" s="76"/>
      <c r="S424" s="83">
        <f>(F424-O419*H424)/D424</f>
        <v>0.34881127056569888</v>
      </c>
      <c r="T424" s="83">
        <f>(G424-P419*H424)/D424</f>
        <v>0.36986454674401403</v>
      </c>
      <c r="U424" s="83">
        <f>(I424-Q419*H424)/D424</f>
        <v>6.2124489964885218E-2</v>
      </c>
      <c r="V424" s="84"/>
      <c r="W424" s="83">
        <f t="shared" si="254"/>
        <v>-1.0532242750676872</v>
      </c>
      <c r="X424" s="83">
        <f t="shared" si="255"/>
        <v>-0.99461843025216978</v>
      </c>
      <c r="Y424" s="83">
        <f t="shared" si="256"/>
        <v>-2.7786150044198061</v>
      </c>
      <c r="Z424" s="83">
        <f t="shared" si="257"/>
        <v>-1.5007505618335573</v>
      </c>
      <c r="AB424" s="28"/>
      <c r="AD424" s="28"/>
      <c r="AF424" s="28"/>
      <c r="AJ424" s="82"/>
      <c r="AK424" s="82"/>
      <c r="AL424" s="82"/>
      <c r="AM424" s="82"/>
      <c r="AN424" s="82"/>
      <c r="BB424" s="76"/>
      <c r="BC424" s="76"/>
      <c r="BE424" s="76"/>
      <c r="BF424" s="76"/>
      <c r="BH424" s="76"/>
      <c r="BI424" s="76"/>
      <c r="BK424" s="76"/>
      <c r="BL424" s="76"/>
      <c r="BN424" s="76"/>
      <c r="BO424" s="76"/>
      <c r="BQ424" s="76"/>
      <c r="BR424" s="76"/>
      <c r="BW424" s="85"/>
      <c r="BX424" s="85"/>
      <c r="BY424" s="83"/>
      <c r="BZ424" s="83"/>
      <c r="CA424" s="83"/>
      <c r="CB424" s="83"/>
      <c r="CC424" s="83"/>
    </row>
    <row r="425" spans="1:100">
      <c r="C425" s="7"/>
      <c r="D425" s="89"/>
      <c r="E425" s="89"/>
      <c r="F425" s="33"/>
      <c r="G425" s="33"/>
      <c r="H425" s="99"/>
      <c r="I425" s="33"/>
      <c r="J425" s="5"/>
      <c r="K425" s="84"/>
      <c r="L425" s="84"/>
      <c r="M425" s="84"/>
      <c r="N425" s="84"/>
      <c r="O425" s="83"/>
      <c r="P425" s="83"/>
      <c r="Q425" s="83"/>
      <c r="R425" s="84"/>
      <c r="S425" s="84"/>
      <c r="T425" s="84"/>
      <c r="U425" s="84"/>
      <c r="V425" s="84"/>
      <c r="W425" s="84"/>
      <c r="X425" s="84"/>
      <c r="Y425" s="84"/>
      <c r="Z425" s="90"/>
      <c r="AA425" s="28"/>
      <c r="AB425" s="91"/>
      <c r="AC425" s="91"/>
      <c r="AD425" s="91"/>
      <c r="AE425" s="92"/>
      <c r="AF425" s="92"/>
      <c r="AG425" s="92"/>
      <c r="AJ425" s="76"/>
      <c r="AK425" s="76"/>
      <c r="AL425" s="76"/>
      <c r="AM425" s="76"/>
      <c r="AN425" s="76"/>
      <c r="BB425" s="76"/>
      <c r="BC425" s="76"/>
      <c r="BE425" s="76"/>
      <c r="BF425" s="76"/>
      <c r="BH425" s="76"/>
      <c r="BI425" s="76"/>
      <c r="BK425" s="76"/>
      <c r="BL425" s="76"/>
      <c r="BN425" s="76"/>
      <c r="BO425" s="76"/>
      <c r="BQ425" s="76"/>
      <c r="BR425" s="76"/>
      <c r="BW425" s="85"/>
      <c r="BX425" s="85"/>
      <c r="BY425" s="83"/>
      <c r="BZ425" s="83"/>
      <c r="CA425" s="83"/>
      <c r="CB425" s="83"/>
      <c r="CC425" s="83"/>
      <c r="CD425" s="76"/>
      <c r="CE425" s="76"/>
      <c r="CF425" s="76"/>
      <c r="CG425" s="76"/>
      <c r="CH425" s="76"/>
      <c r="CI425" s="76"/>
      <c r="CJ425" s="76"/>
      <c r="CK425" s="76"/>
      <c r="CL425" s="76"/>
      <c r="CM425" s="76"/>
      <c r="CN425" s="76"/>
      <c r="CO425" s="76"/>
      <c r="CP425" s="76"/>
      <c r="CQ425" s="76"/>
      <c r="CR425" s="76"/>
      <c r="CS425" s="76"/>
      <c r="CT425" s="76"/>
      <c r="CU425" s="76"/>
      <c r="CV425" s="76"/>
    </row>
    <row r="426" spans="1:100">
      <c r="A426" s="7">
        <v>53</v>
      </c>
      <c r="B426" s="31">
        <v>43650</v>
      </c>
      <c r="C426" s="7" t="s">
        <v>0</v>
      </c>
      <c r="D426" s="32">
        <v>3.4614212999999999E-4</v>
      </c>
      <c r="E426" s="32">
        <v>6.9947723999999993E-5</v>
      </c>
      <c r="F426" s="32">
        <v>1.1331779E-4</v>
      </c>
      <c r="G426" s="32">
        <v>1.0115775000000001E-4</v>
      </c>
      <c r="H426" s="93">
        <v>-1.3845457E-6</v>
      </c>
      <c r="I426" s="32">
        <v>3.3476458999999998E-5</v>
      </c>
      <c r="J426" s="32"/>
      <c r="K426" s="32"/>
      <c r="L426" s="32"/>
      <c r="M426" s="32"/>
      <c r="N426" s="32"/>
      <c r="O426" s="66"/>
      <c r="P426" s="66"/>
      <c r="Q426" s="66"/>
      <c r="AG426" s="78"/>
      <c r="BZ426" s="80"/>
      <c r="CA426" s="78"/>
      <c r="CB426" s="78"/>
      <c r="CC426" s="78"/>
      <c r="CE426" s="81"/>
      <c r="CF426" s="74"/>
      <c r="CG426" s="74"/>
      <c r="CH426" s="74"/>
      <c r="CI426" s="74"/>
      <c r="CJ426" s="74"/>
      <c r="CK426" s="74"/>
      <c r="CL426" s="74"/>
      <c r="CM426" s="74"/>
      <c r="CN426" s="74"/>
    </row>
    <row r="427" spans="1:100">
      <c r="A427" s="7">
        <v>53</v>
      </c>
      <c r="B427" s="7"/>
      <c r="C427" s="98" t="s">
        <v>6</v>
      </c>
      <c r="D427" s="32"/>
      <c r="E427" s="32"/>
      <c r="F427" s="32"/>
      <c r="G427" s="32"/>
      <c r="H427" s="93">
        <v>2.9262896</v>
      </c>
      <c r="I427" s="32"/>
      <c r="J427" s="32"/>
      <c r="K427" s="32"/>
      <c r="L427" s="32"/>
      <c r="M427" s="32"/>
      <c r="N427" s="57"/>
      <c r="O427" s="83">
        <v>0.86288788999999999</v>
      </c>
      <c r="P427" s="83">
        <v>0.56622008000000001</v>
      </c>
      <c r="Q427" s="83">
        <v>1.0737414000000001</v>
      </c>
      <c r="AB427" s="9"/>
      <c r="AC427" s="9"/>
      <c r="AD427" s="9"/>
      <c r="AE427" s="9"/>
      <c r="AF427" s="9"/>
      <c r="AG427" s="9"/>
      <c r="AI427" s="27"/>
      <c r="AJ427" s="20"/>
      <c r="AK427" s="20"/>
      <c r="AL427" s="20"/>
      <c r="AM427" s="20"/>
      <c r="AN427" s="82"/>
      <c r="BB427" s="78"/>
      <c r="BE427" s="78"/>
      <c r="BH427" s="78"/>
      <c r="BK427" s="78"/>
      <c r="BN427" s="78"/>
      <c r="BQ427" s="78"/>
    </row>
    <row r="428" spans="1:100">
      <c r="A428" s="7">
        <v>53</v>
      </c>
      <c r="B428" s="7"/>
      <c r="C428" s="7" t="s">
        <v>1</v>
      </c>
      <c r="D428" s="32">
        <v>28.805827000000001</v>
      </c>
      <c r="E428" s="32">
        <v>6.4372788999999999</v>
      </c>
      <c r="F428" s="32">
        <v>10.09432</v>
      </c>
      <c r="G428" s="32">
        <v>10.753532</v>
      </c>
      <c r="H428" s="93">
        <v>1.3492821000000001E-4</v>
      </c>
      <c r="I428" s="32">
        <v>1.8146382000000001</v>
      </c>
      <c r="J428" s="32"/>
      <c r="K428" s="66">
        <v>0.35042635999999999</v>
      </c>
      <c r="L428" s="66">
        <v>0.37331111</v>
      </c>
      <c r="M428" s="66">
        <v>6.2995555999999994E-2</v>
      </c>
      <c r="N428" s="66">
        <v>0.22347141000000001</v>
      </c>
      <c r="O428" s="66"/>
      <c r="P428" s="66"/>
      <c r="Q428" s="66"/>
      <c r="R428" s="76"/>
      <c r="S428" s="83">
        <f>(F428-O427*H428)/D428</f>
        <v>0.35042227991168495</v>
      </c>
      <c r="T428" s="83">
        <f>(G428-P427*H428)/D428</f>
        <v>0.37330834490320791</v>
      </c>
      <c r="U428" s="83">
        <f>(I428-Q427*H428)/D428</f>
        <v>6.2990495707514138E-2</v>
      </c>
      <c r="V428" s="84"/>
      <c r="W428" s="83">
        <f t="shared" ref="W428:W432" si="259">LN(S428)</f>
        <v>-1.0486163377184465</v>
      </c>
      <c r="X428" s="83">
        <f t="shared" ref="X428:X432" si="260">LN(T428)</f>
        <v>-0.98535053889621826</v>
      </c>
      <c r="Y428" s="83">
        <f t="shared" ref="Y428:Y432" si="261">LN(U428)</f>
        <v>-2.7647714257568778</v>
      </c>
      <c r="Z428" s="83">
        <f>LN(N428)</f>
        <v>-1.498471792573993</v>
      </c>
      <c r="AA428" s="77"/>
      <c r="AB428" s="20">
        <f t="array" ref="AB428:AC429">LINEST(W428:W432,Z428:Z432,TRUE,TRUE)</f>
        <v>1.9881537299513521</v>
      </c>
      <c r="AC428" s="60">
        <v>1.9305720103424986</v>
      </c>
      <c r="AD428" s="20">
        <f t="array" ref="AD428:AE429">LINEST(X428:X432,Z428:Z432,TRUE,TRUE)</f>
        <v>3.9899174629926772</v>
      </c>
      <c r="AE428" s="60">
        <v>4.9934148618509315</v>
      </c>
      <c r="AF428" s="20">
        <f t="array" ref="AF428:AG429">LINEST(Y428:Y432,Z428:Z432,TRUE,TRUE)</f>
        <v>5.950665490506081</v>
      </c>
      <c r="AG428" s="20">
        <v>6.1521111229277228</v>
      </c>
      <c r="AI428" s="41">
        <f>EXP(AC428)*$AI$4^AB428</f>
        <v>0.33314392462407078</v>
      </c>
      <c r="AJ428" s="41">
        <f>AI428*SQRT(AC429^2+(LN($AI$4))^2*AB429^2+(AB428/$AI$4)^2*$AJ$4^2-2*LN($AI$4)*AVERAGE(Z428:Z432)*AB429^2)</f>
        <v>5.2215381222160749E-4</v>
      </c>
      <c r="AK428" s="59"/>
      <c r="AL428" s="41">
        <f>EXP(AE428)*$AI$4^AD428</f>
        <v>0.33728371084719083</v>
      </c>
      <c r="AM428" s="41">
        <f>AL428*SQRT(AE429^2+(LN($AI$4))^2*AD429^2+(AD428/$AI$4)^2*$AJ$4^2-2*LN($AI$4)*AVERAGE(Z428:Z432)*AD429^2)</f>
        <v>1.0577244019771112E-3</v>
      </c>
      <c r="AN428" s="83"/>
      <c r="AO428" s="41">
        <f>EXP(AG428)*$AI$4^AF428</f>
        <v>5.4143159715831148E-2</v>
      </c>
      <c r="AP428" s="41">
        <f>AO428*SQRT(AG429^2+(LN($AI$4))^2*AF429^2+(AF428/$AI$4)^2*$AJ$4^2-2*LN($AI$4)*AVERAGE(Z428:Z432)*AF429^2)</f>
        <v>2.530914926807142E-4</v>
      </c>
      <c r="BB428" s="69"/>
      <c r="BC428" s="69"/>
      <c r="BE428" s="69"/>
      <c r="BF428" s="69"/>
      <c r="BH428" s="69"/>
      <c r="BI428" s="69"/>
      <c r="BK428" s="69"/>
      <c r="BL428" s="69"/>
      <c r="BN428" s="69"/>
      <c r="BO428" s="69"/>
      <c r="BQ428" s="69"/>
      <c r="BR428" s="69"/>
      <c r="BY428" s="69"/>
      <c r="BZ428" s="69"/>
      <c r="CD428" s="86"/>
      <c r="CM428" s="78"/>
      <c r="CN428" s="78"/>
    </row>
    <row r="429" spans="1:100">
      <c r="A429" s="7">
        <v>53</v>
      </c>
      <c r="B429" s="7"/>
      <c r="C429" s="7" t="s">
        <v>2</v>
      </c>
      <c r="D429" s="32">
        <v>28.184647999999999</v>
      </c>
      <c r="E429" s="32">
        <v>6.2969116999999999</v>
      </c>
      <c r="F429" s="32">
        <v>9.8717691999999992</v>
      </c>
      <c r="G429" s="32">
        <v>10.511074000000001</v>
      </c>
      <c r="H429" s="93">
        <v>1.3597872999999999E-4</v>
      </c>
      <c r="I429" s="32">
        <v>1.7728417000000001</v>
      </c>
      <c r="J429" s="32"/>
      <c r="K429" s="66">
        <v>0.35025339</v>
      </c>
      <c r="L429" s="66">
        <v>0.37293606000000001</v>
      </c>
      <c r="M429" s="66">
        <v>6.2900949999999997E-2</v>
      </c>
      <c r="N429" s="66">
        <v>0.22341637</v>
      </c>
      <c r="O429" s="66"/>
      <c r="P429" s="66"/>
      <c r="Q429" s="66"/>
      <c r="R429" s="76"/>
      <c r="S429" s="83">
        <f>(F429-O427*H429)/D429</f>
        <v>0.35024925149324504</v>
      </c>
      <c r="T429" s="83">
        <f>(G429-P427*H429)/D429</f>
        <v>0.37293341418039427</v>
      </c>
      <c r="U429" s="83">
        <f>(I429-Q427*H429)/D429</f>
        <v>6.2895789722407738E-2</v>
      </c>
      <c r="V429" s="84"/>
      <c r="W429" s="83">
        <f t="shared" si="259"/>
        <v>-1.0491102308315581</v>
      </c>
      <c r="X429" s="83">
        <f t="shared" si="260"/>
        <v>-0.98635538953556634</v>
      </c>
      <c r="Y429" s="83">
        <f t="shared" si="261"/>
        <v>-2.7662760535668109</v>
      </c>
      <c r="Z429" s="83">
        <f t="shared" ref="Z429:Z432" si="262">LN(N429)</f>
        <v>-1.4987181183977973</v>
      </c>
      <c r="AA429" s="77"/>
      <c r="AB429" s="20">
        <v>9.0195651230443614E-3</v>
      </c>
      <c r="AC429" s="60">
        <v>1.352188870399389E-2</v>
      </c>
      <c r="AD429" s="20">
        <v>1.5194714999695004E-2</v>
      </c>
      <c r="AE429" s="60">
        <v>2.2779506806801939E-2</v>
      </c>
      <c r="AF429" s="20">
        <v>2.1754755245925773E-2</v>
      </c>
      <c r="AG429" s="20">
        <v>3.2614142168169893E-2</v>
      </c>
      <c r="AI429" s="27"/>
      <c r="AJ429" s="82"/>
      <c r="AK429" s="82"/>
      <c r="AL429" s="82"/>
      <c r="AM429" s="82"/>
      <c r="AN429" s="82"/>
      <c r="BB429" s="76"/>
      <c r="BC429" s="76"/>
      <c r="BE429" s="76"/>
      <c r="BF429" s="76"/>
      <c r="BH429" s="76"/>
      <c r="BI429" s="76"/>
      <c r="BK429" s="76"/>
      <c r="BL429" s="76"/>
      <c r="BN429" s="76"/>
      <c r="BO429" s="76"/>
      <c r="BQ429" s="76"/>
      <c r="BR429" s="76"/>
      <c r="BW429" s="85"/>
      <c r="BX429" s="85"/>
      <c r="BY429" s="83"/>
      <c r="BZ429" s="83"/>
      <c r="CA429" s="83"/>
      <c r="CB429" s="83"/>
      <c r="CC429" s="83"/>
    </row>
    <row r="430" spans="1:100">
      <c r="A430" s="7">
        <v>53</v>
      </c>
      <c r="B430" s="7"/>
      <c r="C430" s="7" t="s">
        <v>3</v>
      </c>
      <c r="D430" s="32">
        <v>26.655764999999999</v>
      </c>
      <c r="E430" s="32">
        <v>5.9529483000000001</v>
      </c>
      <c r="F430" s="32">
        <v>9.3288545000000003</v>
      </c>
      <c r="G430" s="32">
        <v>9.9251126000000003</v>
      </c>
      <c r="H430" s="93">
        <v>1.2785710999999999E-4</v>
      </c>
      <c r="I430" s="32">
        <v>1.6727110999999999</v>
      </c>
      <c r="J430" s="32"/>
      <c r="K430" s="66">
        <v>0.34997492000000002</v>
      </c>
      <c r="L430" s="66">
        <v>0.37234340999999999</v>
      </c>
      <c r="M430" s="66">
        <v>6.2752163E-2</v>
      </c>
      <c r="N430" s="66">
        <v>0.22332679</v>
      </c>
      <c r="O430" s="66"/>
      <c r="P430" s="66"/>
      <c r="Q430" s="66"/>
      <c r="R430" s="76"/>
      <c r="S430" s="83">
        <f>(F430-O427*H430)/D430</f>
        <v>0.34997097902266661</v>
      </c>
      <c r="T430" s="83">
        <f>(G430-P427*H430)/D430</f>
        <v>0.37234122542485459</v>
      </c>
      <c r="U430" s="83">
        <f>(I430-Q427*H430)/D430</f>
        <v>6.2747169872172437E-2</v>
      </c>
      <c r="V430" s="84"/>
      <c r="W430" s="83">
        <f t="shared" si="259"/>
        <v>-1.0499050450145841</v>
      </c>
      <c r="X430" s="83">
        <f t="shared" si="260"/>
        <v>-0.98794457249900258</v>
      </c>
      <c r="Y430" s="83">
        <f t="shared" si="261"/>
        <v>-2.7686418036260396</v>
      </c>
      <c r="Z430" s="83">
        <f t="shared" si="262"/>
        <v>-1.4991191542019073</v>
      </c>
      <c r="AA430" s="28"/>
      <c r="AB430" s="47">
        <f t="shared" ref="AB430:AG430" si="263">ABS(AB429/AB428)</f>
        <v>4.536653774386481E-3</v>
      </c>
      <c r="AC430" s="47">
        <f t="shared" si="263"/>
        <v>7.0040840909088914E-3</v>
      </c>
      <c r="AD430" s="47">
        <f t="shared" si="263"/>
        <v>3.8082780259564709E-3</v>
      </c>
      <c r="AE430" s="47">
        <f t="shared" si="263"/>
        <v>4.5619095222458961E-3</v>
      </c>
      <c r="AF430" s="47">
        <f t="shared" si="263"/>
        <v>3.6558524892105161E-3</v>
      </c>
      <c r="AG430" s="47">
        <f t="shared" si="263"/>
        <v>5.3012927621907419E-3</v>
      </c>
      <c r="AI430" s="27"/>
      <c r="AJ430" s="82"/>
      <c r="AK430" s="82"/>
      <c r="AL430" s="82"/>
      <c r="AM430" s="82"/>
      <c r="AN430" s="82"/>
      <c r="BB430" s="76"/>
      <c r="BC430" s="76"/>
      <c r="BE430" s="76"/>
      <c r="BF430" s="76"/>
      <c r="BH430" s="76"/>
      <c r="BI430" s="76"/>
      <c r="BK430" s="76"/>
      <c r="BL430" s="76"/>
      <c r="BN430" s="76"/>
      <c r="BO430" s="76"/>
      <c r="BQ430" s="76"/>
      <c r="BR430" s="76"/>
      <c r="BW430" s="85"/>
      <c r="BX430" s="85"/>
      <c r="BY430" s="83"/>
      <c r="BZ430" s="83"/>
      <c r="CA430" s="83"/>
      <c r="CB430" s="83"/>
      <c r="CC430" s="83"/>
      <c r="CD430" s="76"/>
      <c r="CE430" s="76"/>
      <c r="CF430" s="76"/>
      <c r="CG430" s="76"/>
      <c r="CH430" s="76"/>
      <c r="CI430" s="76"/>
      <c r="CJ430" s="76"/>
      <c r="CK430" s="76"/>
      <c r="CL430" s="76"/>
      <c r="CM430" s="76"/>
      <c r="CN430" s="76"/>
      <c r="CO430" s="76"/>
      <c r="CP430" s="76"/>
      <c r="CQ430" s="76"/>
      <c r="CR430" s="76"/>
      <c r="CS430" s="76"/>
      <c r="CT430" s="76"/>
      <c r="CU430" s="76"/>
      <c r="CV430" s="76"/>
    </row>
    <row r="431" spans="1:100">
      <c r="A431" s="7">
        <v>53</v>
      </c>
      <c r="B431" s="7"/>
      <c r="C431" s="7" t="s">
        <v>4</v>
      </c>
      <c r="D431" s="32">
        <v>24.855751999999999</v>
      </c>
      <c r="E431" s="32">
        <v>5.5486655000000003</v>
      </c>
      <c r="F431" s="32">
        <v>8.6915929999999992</v>
      </c>
      <c r="G431" s="32">
        <v>9.2394090999999996</v>
      </c>
      <c r="H431" s="93">
        <v>1.182982E-4</v>
      </c>
      <c r="I431" s="32">
        <v>1.5558723999999999</v>
      </c>
      <c r="J431" s="32"/>
      <c r="K431" s="66">
        <v>0.34968099000000002</v>
      </c>
      <c r="L431" s="66">
        <v>0.37172041</v>
      </c>
      <c r="M431" s="66">
        <v>6.2595867999999999E-2</v>
      </c>
      <c r="N431" s="66">
        <v>0.22323455</v>
      </c>
      <c r="O431" s="66"/>
      <c r="P431" s="66"/>
      <c r="Q431" s="66"/>
      <c r="R431" s="76"/>
      <c r="S431" s="83">
        <f>(F431-O427*H431)/D431</f>
        <v>0.34967724661542371</v>
      </c>
      <c r="T431" s="83">
        <f>(G431-P427*H431)/D431</f>
        <v>0.37171847052479973</v>
      </c>
      <c r="U431" s="83">
        <f>(I431-Q427*H431)/D431</f>
        <v>6.2590959964724247E-2</v>
      </c>
      <c r="V431" s="84"/>
      <c r="W431" s="83">
        <f t="shared" si="259"/>
        <v>-1.0507447024702501</v>
      </c>
      <c r="X431" s="83">
        <f t="shared" si="260"/>
        <v>-0.98961851089094011</v>
      </c>
      <c r="Y431" s="83">
        <f t="shared" si="261"/>
        <v>-2.7711344208133388</v>
      </c>
      <c r="Z431" s="83">
        <f t="shared" si="262"/>
        <v>-1.4995322665475117</v>
      </c>
      <c r="AA431" s="60"/>
      <c r="AB431" s="88"/>
      <c r="AD431" s="88"/>
      <c r="AF431" s="88"/>
      <c r="AI431" s="27"/>
      <c r="AJ431" s="82"/>
      <c r="AK431" s="82"/>
      <c r="AL431" s="82"/>
      <c r="AM431" s="82"/>
      <c r="AN431" s="82"/>
      <c r="BB431" s="76"/>
      <c r="BC431" s="76"/>
      <c r="BE431" s="76"/>
      <c r="BF431" s="76"/>
      <c r="BH431" s="76"/>
      <c r="BI431" s="76"/>
      <c r="BK431" s="76"/>
      <c r="BL431" s="76"/>
      <c r="BN431" s="76"/>
      <c r="BO431" s="76"/>
      <c r="BQ431" s="76"/>
      <c r="BR431" s="76"/>
      <c r="BW431" s="85"/>
      <c r="BX431" s="85"/>
      <c r="BY431" s="83"/>
      <c r="BZ431" s="83"/>
      <c r="CA431" s="83"/>
      <c r="CB431" s="83"/>
      <c r="CD431" s="76"/>
      <c r="CE431" s="76"/>
      <c r="CF431" s="76"/>
      <c r="CG431" s="76"/>
      <c r="CH431" s="76"/>
      <c r="CI431" s="76"/>
      <c r="CJ431" s="76"/>
      <c r="CK431" s="76"/>
      <c r="CL431" s="76"/>
      <c r="CM431" s="76"/>
      <c r="CN431" s="76"/>
      <c r="CO431" s="76"/>
      <c r="CP431" s="76"/>
      <c r="CQ431" s="76"/>
      <c r="CR431" s="76"/>
      <c r="CS431" s="76"/>
      <c r="CT431" s="76"/>
      <c r="CU431" s="76"/>
      <c r="CV431" s="76"/>
    </row>
    <row r="432" spans="1:100">
      <c r="A432" s="7">
        <v>53</v>
      </c>
      <c r="B432" s="7"/>
      <c r="C432" s="7" t="s">
        <v>5</v>
      </c>
      <c r="D432" s="32">
        <v>22.862258000000001</v>
      </c>
      <c r="E432" s="32">
        <v>5.1011512999999997</v>
      </c>
      <c r="F432" s="32">
        <v>7.9869155999999997</v>
      </c>
      <c r="G432" s="32">
        <v>8.4820920999999991</v>
      </c>
      <c r="H432" s="93">
        <v>1.1112123E-4</v>
      </c>
      <c r="I432" s="32">
        <v>1.4269904</v>
      </c>
      <c r="J432" s="32"/>
      <c r="K432" s="66">
        <v>0.34934791999999998</v>
      </c>
      <c r="L432" s="66">
        <v>0.37100555000000002</v>
      </c>
      <c r="M432" s="66">
        <v>6.2416041999999998E-2</v>
      </c>
      <c r="N432" s="66">
        <v>0.22312497000000001</v>
      </c>
      <c r="O432" s="66"/>
      <c r="P432" s="66"/>
      <c r="Q432" s="66"/>
      <c r="R432" s="76"/>
      <c r="S432" s="83">
        <f>(F432-O427*H432)/D432</f>
        <v>0.34934518343884974</v>
      </c>
      <c r="T432" s="83">
        <f>(G432-P427*H432)/D432</f>
        <v>0.37100575021628474</v>
      </c>
      <c r="U432" s="83">
        <f>(I432-Q427*H432)/D432</f>
        <v>6.2411643002844693E-2</v>
      </c>
      <c r="V432" s="84"/>
      <c r="W432" s="83">
        <f t="shared" si="259"/>
        <v>-1.0516947812868234</v>
      </c>
      <c r="X432" s="83">
        <f t="shared" si="260"/>
        <v>-0.99153771725954498</v>
      </c>
      <c r="Y432" s="83">
        <f t="shared" si="261"/>
        <v>-2.7740034344278173</v>
      </c>
      <c r="Z432" s="83">
        <f t="shared" si="262"/>
        <v>-1.5000232609020241</v>
      </c>
      <c r="AB432" s="28"/>
      <c r="AD432" s="28"/>
      <c r="AF432" s="28"/>
      <c r="AJ432" s="82"/>
      <c r="AK432" s="82"/>
      <c r="AL432" s="82"/>
      <c r="AM432" s="82"/>
      <c r="AN432" s="82"/>
      <c r="BB432" s="76"/>
      <c r="BC432" s="76"/>
      <c r="BE432" s="76"/>
      <c r="BF432" s="76"/>
      <c r="BH432" s="76"/>
      <c r="BI432" s="76"/>
      <c r="BK432" s="76"/>
      <c r="BL432" s="76"/>
      <c r="BN432" s="76"/>
      <c r="BO432" s="76"/>
      <c r="BQ432" s="76"/>
      <c r="BR432" s="76"/>
      <c r="BW432" s="85"/>
      <c r="BX432" s="85"/>
      <c r="BY432" s="83"/>
      <c r="BZ432" s="83"/>
      <c r="CA432" s="83"/>
      <c r="CB432" s="83"/>
      <c r="CC432" s="83"/>
    </row>
    <row r="433" spans="1:100">
      <c r="C433" s="7"/>
      <c r="D433" s="89"/>
      <c r="E433" s="89"/>
      <c r="F433" s="33"/>
      <c r="G433" s="33"/>
      <c r="H433" s="99"/>
      <c r="I433" s="33"/>
      <c r="J433" s="5"/>
      <c r="K433" s="84"/>
      <c r="L433" s="84"/>
      <c r="M433" s="84"/>
      <c r="N433" s="84"/>
      <c r="O433" s="83"/>
      <c r="P433" s="83"/>
      <c r="Q433" s="83"/>
      <c r="R433" s="84"/>
      <c r="S433" s="84"/>
      <c r="T433" s="84"/>
      <c r="U433" s="84"/>
      <c r="V433" s="84"/>
      <c r="W433" s="84"/>
      <c r="X433" s="84"/>
      <c r="Y433" s="84"/>
      <c r="Z433" s="90"/>
      <c r="AA433" s="28"/>
      <c r="AB433" s="91"/>
      <c r="AC433" s="91"/>
      <c r="AD433" s="91"/>
      <c r="AE433" s="92"/>
      <c r="AF433" s="92"/>
      <c r="AG433" s="92"/>
      <c r="AJ433" s="76"/>
      <c r="AK433" s="76"/>
      <c r="AL433" s="76"/>
      <c r="AM433" s="76"/>
      <c r="AN433" s="76"/>
      <c r="BB433" s="76"/>
      <c r="BC433" s="76"/>
      <c r="BE433" s="76"/>
      <c r="BF433" s="76"/>
      <c r="BH433" s="76"/>
      <c r="BI433" s="76"/>
      <c r="BK433" s="76"/>
      <c r="BL433" s="76"/>
      <c r="BN433" s="76"/>
      <c r="BO433" s="76"/>
      <c r="BQ433" s="76"/>
      <c r="BR433" s="76"/>
      <c r="BW433" s="85"/>
      <c r="BX433" s="85"/>
      <c r="BY433" s="83"/>
      <c r="BZ433" s="83"/>
      <c r="CA433" s="83"/>
      <c r="CB433" s="83"/>
      <c r="CC433" s="83"/>
      <c r="CD433" s="76"/>
      <c r="CE433" s="76"/>
      <c r="CF433" s="76"/>
      <c r="CG433" s="76"/>
      <c r="CH433" s="76"/>
      <c r="CI433" s="76"/>
      <c r="CJ433" s="76"/>
      <c r="CK433" s="76"/>
      <c r="CL433" s="76"/>
      <c r="CM433" s="76"/>
      <c r="CN433" s="76"/>
      <c r="CO433" s="76"/>
      <c r="CP433" s="76"/>
      <c r="CQ433" s="76"/>
      <c r="CR433" s="76"/>
      <c r="CS433" s="76"/>
      <c r="CT433" s="76"/>
      <c r="CU433" s="76"/>
      <c r="CV433" s="76"/>
    </row>
    <row r="434" spans="1:100">
      <c r="A434" s="7">
        <v>54</v>
      </c>
      <c r="B434" s="31">
        <v>43650</v>
      </c>
      <c r="C434" s="7" t="s">
        <v>0</v>
      </c>
      <c r="D434" s="32">
        <v>3.4614212999999999E-4</v>
      </c>
      <c r="E434" s="32">
        <v>6.9947723999999993E-5</v>
      </c>
      <c r="F434" s="32">
        <v>1.1331779E-4</v>
      </c>
      <c r="G434" s="32">
        <v>1.0115775000000001E-4</v>
      </c>
      <c r="H434" s="93">
        <v>-1.3845457E-6</v>
      </c>
      <c r="I434" s="32">
        <v>3.3476458999999998E-5</v>
      </c>
      <c r="J434" s="32"/>
      <c r="K434" s="32"/>
      <c r="L434" s="32"/>
      <c r="M434" s="32"/>
      <c r="N434" s="32"/>
      <c r="O434" s="66"/>
      <c r="P434" s="66"/>
      <c r="Q434" s="66"/>
      <c r="AG434" s="78"/>
      <c r="BZ434" s="80"/>
      <c r="CA434" s="78"/>
      <c r="CB434" s="78"/>
      <c r="CC434" s="78"/>
      <c r="CE434" s="81"/>
      <c r="CF434" s="74"/>
      <c r="CG434" s="74"/>
      <c r="CH434" s="74"/>
      <c r="CI434" s="74"/>
      <c r="CJ434" s="74"/>
      <c r="CK434" s="74"/>
      <c r="CL434" s="74"/>
      <c r="CM434" s="74"/>
      <c r="CN434" s="74"/>
    </row>
    <row r="435" spans="1:100">
      <c r="A435" s="7">
        <v>54</v>
      </c>
      <c r="B435" s="7"/>
      <c r="C435" s="98" t="s">
        <v>6</v>
      </c>
      <c r="D435" s="32"/>
      <c r="E435" s="32"/>
      <c r="F435" s="32"/>
      <c r="G435" s="32"/>
      <c r="H435" s="93">
        <v>2.9262896</v>
      </c>
      <c r="I435" s="32"/>
      <c r="J435" s="32"/>
      <c r="K435" s="32"/>
      <c r="L435" s="32"/>
      <c r="M435" s="32"/>
      <c r="N435" s="57"/>
      <c r="O435" s="83">
        <v>0.86288788999999999</v>
      </c>
      <c r="P435" s="83">
        <v>0.56622008000000001</v>
      </c>
      <c r="Q435" s="83">
        <v>1.0737414000000001</v>
      </c>
      <c r="AB435" s="9"/>
      <c r="AC435" s="9"/>
      <c r="AD435" s="9"/>
      <c r="AE435" s="9"/>
      <c r="AF435" s="9"/>
      <c r="AG435" s="9"/>
      <c r="AI435" s="27"/>
      <c r="AJ435" s="20"/>
      <c r="AK435" s="20"/>
      <c r="AL435" s="20"/>
      <c r="AM435" s="20"/>
      <c r="AN435" s="82"/>
      <c r="BB435" s="78"/>
      <c r="BE435" s="78"/>
      <c r="BH435" s="78"/>
      <c r="BK435" s="78"/>
      <c r="BN435" s="78"/>
      <c r="BQ435" s="78"/>
    </row>
    <row r="436" spans="1:100">
      <c r="A436" s="7">
        <v>54</v>
      </c>
      <c r="B436" s="7"/>
      <c r="C436" s="7" t="s">
        <v>1</v>
      </c>
      <c r="D436" s="32">
        <v>29.073392999999999</v>
      </c>
      <c r="E436" s="32">
        <v>6.4979455000000002</v>
      </c>
      <c r="F436" s="32">
        <v>10.190832</v>
      </c>
      <c r="G436" s="32">
        <v>10.85913</v>
      </c>
      <c r="H436" s="93">
        <v>1.4578835E-4</v>
      </c>
      <c r="I436" s="32">
        <v>1.8329175</v>
      </c>
      <c r="J436" s="32"/>
      <c r="K436" s="66">
        <v>0.35052091000000002</v>
      </c>
      <c r="L436" s="66">
        <v>0.37350749999999999</v>
      </c>
      <c r="M436" s="66">
        <v>6.3044506E-2</v>
      </c>
      <c r="N436" s="66">
        <v>0.22350144999999999</v>
      </c>
      <c r="O436" s="66"/>
      <c r="P436" s="66"/>
      <c r="Q436" s="66"/>
      <c r="R436" s="76"/>
      <c r="S436" s="83">
        <f>(F436-O435*H436)/D436</f>
        <v>0.35051657716724988</v>
      </c>
      <c r="T436" s="83">
        <f>(G436-P435*H436)/D436</f>
        <v>0.373504649137746</v>
      </c>
      <c r="U436" s="83">
        <f>(I436-Q435*H436)/D436</f>
        <v>6.3039114870870674E-2</v>
      </c>
      <c r="V436" s="84"/>
      <c r="W436" s="83">
        <f t="shared" ref="W436:W440" si="264">LN(S436)</f>
        <v>-1.0483472778562875</v>
      </c>
      <c r="X436" s="83">
        <f t="shared" ref="X436:X440" si="265">LN(T436)</f>
        <v>-0.98482482699611595</v>
      </c>
      <c r="Y436" s="83">
        <f t="shared" ref="Y436:Y440" si="266">LN(U436)</f>
        <v>-2.7639998742850409</v>
      </c>
      <c r="Z436" s="83">
        <f>LN(N436)</f>
        <v>-1.4983373772538091</v>
      </c>
      <c r="AA436" s="77"/>
      <c r="AB436" s="20">
        <f t="array" ref="AB436:AC437">LINEST(W436:W440,Z436:Z440,TRUE,TRUE)</f>
        <v>1.9885572800825548</v>
      </c>
      <c r="AC436" s="60">
        <v>1.9311828912528219</v>
      </c>
      <c r="AD436" s="20">
        <f t="array" ref="AD436:AE437">LINEST(X436:X440,Z436:Z440,TRUE,TRUE)</f>
        <v>3.9769523228028327</v>
      </c>
      <c r="AE436" s="60">
        <v>4.9739853496461368</v>
      </c>
      <c r="AF436" s="20">
        <f t="array" ref="AF436:AG437">LINEST(Y436:Y440,Z436:Z440,TRUE,TRUE)</f>
        <v>5.931782462412591</v>
      </c>
      <c r="AG436" s="20">
        <v>6.123807051885132</v>
      </c>
      <c r="AI436" s="41">
        <f>EXP(AC436)*$AI$4^AB436</f>
        <v>0.33314256200368769</v>
      </c>
      <c r="AJ436" s="41">
        <f>AI436*SQRT(AC437^2+(LN($AI$4))^2*AB437^2+(AB436/$AI$4)^2*$AJ$4^2-2*LN($AI$4)*AVERAGE(Z436:Z440)*AB437^2)</f>
        <v>5.1817061869893256E-4</v>
      </c>
      <c r="AK436" s="59"/>
      <c r="AL436" s="41">
        <f>EXP(AE436)*$AI$4^AD436</f>
        <v>0.33739439143645544</v>
      </c>
      <c r="AM436" s="41">
        <f>AL436*SQRT(AE437^2+(LN($AI$4))^2*AD437^2+(AD436/$AI$4)^2*$AJ$4^2-2*LN($AI$4)*AVERAGE(Z436:Z440)*AD437^2)</f>
        <v>1.0507781622478545E-3</v>
      </c>
      <c r="AN436" s="83"/>
      <c r="AO436" s="41">
        <f>EXP(AG436)*$AI$4^AF436</f>
        <v>5.4168711841073726E-2</v>
      </c>
      <c r="AP436" s="41">
        <f>AO436*SQRT(AG437^2+(LN($AI$4))^2*AF437^2+(AF436/$AI$4)^2*$AJ$4^2-2*LN($AI$4)*AVERAGE(Z436:Z440)*AF437^2)</f>
        <v>2.5133076201493333E-4</v>
      </c>
      <c r="BB436" s="69"/>
      <c r="BC436" s="69"/>
      <c r="BE436" s="69"/>
      <c r="BF436" s="69"/>
      <c r="BH436" s="69"/>
      <c r="BI436" s="69"/>
      <c r="BK436" s="69"/>
      <c r="BL436" s="69"/>
      <c r="BN436" s="69"/>
      <c r="BO436" s="69"/>
      <c r="BQ436" s="69"/>
      <c r="BR436" s="69"/>
      <c r="BY436" s="69"/>
      <c r="BZ436" s="69"/>
      <c r="CD436" s="86"/>
      <c r="CM436" s="78"/>
      <c r="CN436" s="78"/>
    </row>
    <row r="437" spans="1:100">
      <c r="A437" s="7">
        <v>54</v>
      </c>
      <c r="B437" s="7"/>
      <c r="C437" s="7" t="s">
        <v>2</v>
      </c>
      <c r="D437" s="32">
        <v>28.394639000000002</v>
      </c>
      <c r="E437" s="32">
        <v>6.3445337999999998</v>
      </c>
      <c r="F437" s="32">
        <v>9.9476396000000005</v>
      </c>
      <c r="G437" s="32">
        <v>10.594249</v>
      </c>
      <c r="H437" s="93">
        <v>1.4805885999999999E-4</v>
      </c>
      <c r="I437" s="32">
        <v>1.787285</v>
      </c>
      <c r="J437" s="32"/>
      <c r="K437" s="66">
        <v>0.35033489000000001</v>
      </c>
      <c r="L437" s="66">
        <v>0.37310682000000001</v>
      </c>
      <c r="M437" s="66">
        <v>6.2944323999999996E-2</v>
      </c>
      <c r="N437" s="66">
        <v>0.22344117999999999</v>
      </c>
      <c r="O437" s="66"/>
      <c r="P437" s="66"/>
      <c r="Q437" s="66"/>
      <c r="R437" s="76"/>
      <c r="S437" s="83">
        <f>(F437-O435*H437)/D437</f>
        <v>0.35033063254661201</v>
      </c>
      <c r="T437" s="83">
        <f>(G437-P435*H437)/D437</f>
        <v>0.37310441474887018</v>
      </c>
      <c r="U437" s="83">
        <f>(I437-Q435*H437)/D437</f>
        <v>6.2938853460062685E-2</v>
      </c>
      <c r="V437" s="84"/>
      <c r="W437" s="83">
        <f t="shared" si="264"/>
        <v>-1.048877905994414</v>
      </c>
      <c r="X437" s="83">
        <f t="shared" si="265"/>
        <v>-0.98589696620945699</v>
      </c>
      <c r="Y437" s="83">
        <f t="shared" si="266"/>
        <v>-2.7655916039073691</v>
      </c>
      <c r="Z437" s="83">
        <f t="shared" ref="Z437:Z440" si="267">LN(N437)</f>
        <v>-1.4986070762993682</v>
      </c>
      <c r="AA437" s="77"/>
      <c r="AB437" s="20">
        <v>4.3121985004652367E-3</v>
      </c>
      <c r="AC437" s="60">
        <v>6.4642406124637486E-3</v>
      </c>
      <c r="AD437" s="20">
        <v>1.0574258003281978E-2</v>
      </c>
      <c r="AE437" s="60">
        <v>1.5851438198893331E-2</v>
      </c>
      <c r="AF437" s="20">
        <v>1.2908995676710295E-2</v>
      </c>
      <c r="AG437" s="20">
        <v>1.9351348067698341E-2</v>
      </c>
      <c r="AI437" s="27"/>
      <c r="AJ437" s="82"/>
      <c r="AK437" s="82"/>
      <c r="AL437" s="82"/>
      <c r="AM437" s="82"/>
      <c r="AN437" s="82"/>
      <c r="BB437" s="76"/>
      <c r="BC437" s="76"/>
      <c r="BE437" s="76"/>
      <c r="BF437" s="76"/>
      <c r="BH437" s="76"/>
      <c r="BI437" s="76"/>
      <c r="BK437" s="76"/>
      <c r="BL437" s="76"/>
      <c r="BN437" s="76"/>
      <c r="BO437" s="76"/>
      <c r="BQ437" s="76"/>
      <c r="BR437" s="76"/>
      <c r="BW437" s="85"/>
      <c r="BX437" s="85"/>
      <c r="BY437" s="83"/>
      <c r="BZ437" s="83"/>
      <c r="CA437" s="83"/>
      <c r="CB437" s="83"/>
      <c r="CC437" s="83"/>
    </row>
    <row r="438" spans="1:100">
      <c r="A438" s="7">
        <v>54</v>
      </c>
      <c r="B438" s="7"/>
      <c r="C438" s="7" t="s">
        <v>3</v>
      </c>
      <c r="D438" s="32">
        <v>27.000584</v>
      </c>
      <c r="E438" s="32">
        <v>6.0307176</v>
      </c>
      <c r="F438" s="32">
        <v>9.4519088999999994</v>
      </c>
      <c r="G438" s="32">
        <v>10.05846</v>
      </c>
      <c r="H438" s="93">
        <v>1.3714624000000001E-4</v>
      </c>
      <c r="I438" s="32">
        <v>1.6955895999999999</v>
      </c>
      <c r="J438" s="32"/>
      <c r="K438" s="66">
        <v>0.35006271999999999</v>
      </c>
      <c r="L438" s="66">
        <v>0.37252659999999999</v>
      </c>
      <c r="M438" s="66">
        <v>6.2798000000000007E-2</v>
      </c>
      <c r="N438" s="66">
        <v>0.22335493000000001</v>
      </c>
      <c r="O438" s="66"/>
      <c r="P438" s="66"/>
      <c r="Q438" s="66"/>
      <c r="R438" s="76"/>
      <c r="S438" s="83">
        <f>(F438-O435*H438)/D438</f>
        <v>0.35005874532826198</v>
      </c>
      <c r="T438" s="83">
        <f>(G438-P435*H438)/D438</f>
        <v>0.37252462187651264</v>
      </c>
      <c r="U438" s="83">
        <f>(I438-Q435*H438)/D438</f>
        <v>6.279280257065023E-2</v>
      </c>
      <c r="V438" s="84"/>
      <c r="W438" s="83">
        <f t="shared" si="264"/>
        <v>-1.0496542947878373</v>
      </c>
      <c r="X438" s="83">
        <f t="shared" si="265"/>
        <v>-0.98745214434961592</v>
      </c>
      <c r="Y438" s="83">
        <f t="shared" si="266"/>
        <v>-2.7679148208236763</v>
      </c>
      <c r="Z438" s="83">
        <f t="shared" si="267"/>
        <v>-1.4989931584479856</v>
      </c>
      <c r="AA438" s="28"/>
      <c r="AB438" s="47">
        <f t="shared" ref="AB438:AG438" si="268">ABS(AB437/AB436)</f>
        <v>2.1685060539398775E-3</v>
      </c>
      <c r="AC438" s="47">
        <f t="shared" si="268"/>
        <v>3.3472959198961125E-3</v>
      </c>
      <c r="AD438" s="47">
        <f t="shared" si="268"/>
        <v>2.6588847803509924E-3</v>
      </c>
      <c r="AE438" s="47">
        <f t="shared" si="268"/>
        <v>3.1868686947421443E-3</v>
      </c>
      <c r="AF438" s="47">
        <f t="shared" si="268"/>
        <v>2.1762422608228812E-3</v>
      </c>
      <c r="AG438" s="47">
        <f t="shared" si="268"/>
        <v>3.1600192337446829E-3</v>
      </c>
      <c r="AI438" s="27"/>
      <c r="AJ438" s="82"/>
      <c r="AK438" s="82"/>
      <c r="AL438" s="82"/>
      <c r="AM438" s="82"/>
      <c r="AN438" s="82"/>
      <c r="BB438" s="76"/>
      <c r="BC438" s="76"/>
      <c r="BE438" s="76"/>
      <c r="BF438" s="76"/>
      <c r="BH438" s="76"/>
      <c r="BI438" s="76"/>
      <c r="BK438" s="76"/>
      <c r="BL438" s="76"/>
      <c r="BN438" s="76"/>
      <c r="BO438" s="76"/>
      <c r="BQ438" s="76"/>
      <c r="BR438" s="76"/>
      <c r="BW438" s="85"/>
      <c r="BX438" s="85"/>
      <c r="BY438" s="83"/>
      <c r="BZ438" s="83"/>
      <c r="CA438" s="83"/>
      <c r="CB438" s="83"/>
      <c r="CC438" s="83"/>
      <c r="CD438" s="76"/>
      <c r="CE438" s="76"/>
      <c r="CF438" s="76"/>
      <c r="CG438" s="76"/>
      <c r="CH438" s="76"/>
      <c r="CI438" s="76"/>
      <c r="CJ438" s="76"/>
      <c r="CK438" s="76"/>
      <c r="CL438" s="76"/>
      <c r="CM438" s="76"/>
      <c r="CN438" s="76"/>
      <c r="CO438" s="76"/>
      <c r="CP438" s="76"/>
      <c r="CQ438" s="76"/>
      <c r="CR438" s="76"/>
      <c r="CS438" s="76"/>
      <c r="CT438" s="76"/>
      <c r="CU438" s="76"/>
      <c r="CV438" s="76"/>
    </row>
    <row r="439" spans="1:100">
      <c r="A439" s="7">
        <v>54</v>
      </c>
      <c r="B439" s="7"/>
      <c r="C439" s="7" t="s">
        <v>4</v>
      </c>
      <c r="D439" s="32">
        <v>25.359641</v>
      </c>
      <c r="E439" s="32">
        <v>5.6617820999999999</v>
      </c>
      <c r="F439" s="32">
        <v>8.8699206999999998</v>
      </c>
      <c r="G439" s="32">
        <v>9.4311392000000005</v>
      </c>
      <c r="H439" s="93">
        <v>1.3541504999999999E-4</v>
      </c>
      <c r="I439" s="32">
        <v>1.5885364</v>
      </c>
      <c r="J439" s="32"/>
      <c r="K439" s="66">
        <v>0.34976505000000002</v>
      </c>
      <c r="L439" s="66">
        <v>0.37189527</v>
      </c>
      <c r="M439" s="66">
        <v>6.2640332000000007E-2</v>
      </c>
      <c r="N439" s="66">
        <v>0.22325950999999999</v>
      </c>
      <c r="O439" s="66"/>
      <c r="P439" s="66"/>
      <c r="Q439" s="66"/>
      <c r="R439" s="76"/>
      <c r="S439" s="83">
        <f>(F439-O435*H439)/D439</f>
        <v>0.34976062366155858</v>
      </c>
      <c r="T439" s="83">
        <f>(G439-P435*H439)/D439</f>
        <v>0.37189258811982218</v>
      </c>
      <c r="U439" s="83">
        <f>(I439-Q435*H439)/D439</f>
        <v>6.2634601146547453E-2</v>
      </c>
      <c r="V439" s="84"/>
      <c r="W439" s="83">
        <f t="shared" si="264"/>
        <v>-1.0505062908826797</v>
      </c>
      <c r="X439" s="83">
        <f t="shared" si="265"/>
        <v>-0.98915020801625742</v>
      </c>
      <c r="Y439" s="83">
        <f t="shared" si="266"/>
        <v>-2.7704374196068327</v>
      </c>
      <c r="Z439" s="83">
        <f t="shared" si="267"/>
        <v>-1.4994204621484746</v>
      </c>
      <c r="AA439" s="60"/>
      <c r="AB439" s="88"/>
      <c r="AD439" s="88"/>
      <c r="AF439" s="88"/>
      <c r="AI439" s="27"/>
      <c r="AJ439" s="82"/>
      <c r="AK439" s="82"/>
      <c r="AL439" s="82"/>
      <c r="AM439" s="82"/>
      <c r="AN439" s="82"/>
      <c r="BB439" s="76"/>
      <c r="BC439" s="76"/>
      <c r="BE439" s="76"/>
      <c r="BF439" s="76"/>
      <c r="BH439" s="76"/>
      <c r="BI439" s="76"/>
      <c r="BK439" s="76"/>
      <c r="BL439" s="76"/>
      <c r="BN439" s="76"/>
      <c r="BO439" s="76"/>
      <c r="BQ439" s="76"/>
      <c r="BR439" s="76"/>
      <c r="BW439" s="85"/>
      <c r="BX439" s="85"/>
      <c r="BY439" s="83"/>
      <c r="BZ439" s="83"/>
      <c r="CA439" s="83"/>
      <c r="CB439" s="83"/>
      <c r="CD439" s="76"/>
      <c r="CE439" s="76"/>
      <c r="CF439" s="76"/>
      <c r="CG439" s="76"/>
      <c r="CH439" s="76"/>
      <c r="CI439" s="76"/>
      <c r="CJ439" s="76"/>
      <c r="CK439" s="76"/>
      <c r="CL439" s="76"/>
      <c r="CM439" s="76"/>
      <c r="CN439" s="76"/>
      <c r="CO439" s="76"/>
      <c r="CP439" s="76"/>
      <c r="CQ439" s="76"/>
      <c r="CR439" s="76"/>
      <c r="CS439" s="76"/>
      <c r="CT439" s="76"/>
      <c r="CU439" s="76"/>
      <c r="CV439" s="76"/>
    </row>
    <row r="440" spans="1:100">
      <c r="A440" s="7">
        <v>54</v>
      </c>
      <c r="B440" s="7"/>
      <c r="C440" s="7" t="s">
        <v>5</v>
      </c>
      <c r="D440" s="32">
        <v>23.088391000000001</v>
      </c>
      <c r="E440" s="32">
        <v>5.1520482000000003</v>
      </c>
      <c r="F440" s="32">
        <v>8.0673002</v>
      </c>
      <c r="G440" s="32">
        <v>8.5690504999999995</v>
      </c>
      <c r="H440" s="93">
        <v>1.1732645E-4</v>
      </c>
      <c r="I440" s="32">
        <v>1.4418625</v>
      </c>
      <c r="J440" s="32"/>
      <c r="K440" s="66">
        <v>0.34940843999999999</v>
      </c>
      <c r="L440" s="66">
        <v>0.37113913999999998</v>
      </c>
      <c r="M440" s="66">
        <v>6.2449200000000003E-2</v>
      </c>
      <c r="N440" s="66">
        <v>0.22314418999999999</v>
      </c>
      <c r="O440" s="66"/>
      <c r="P440" s="66"/>
      <c r="Q440" s="66"/>
      <c r="R440" s="76"/>
      <c r="S440" s="83">
        <f>(F440-O435*H440)/D440</f>
        <v>0.34940498713951607</v>
      </c>
      <c r="T440" s="83">
        <f>(G440-P435*H440)/D440</f>
        <v>0.37113820826267596</v>
      </c>
      <c r="U440" s="83">
        <f>(I440-Q435*H440)/D440</f>
        <v>6.2444218037251704E-2</v>
      </c>
      <c r="V440" s="84"/>
      <c r="W440" s="83">
        <f t="shared" si="264"/>
        <v>-1.0515236079452472</v>
      </c>
      <c r="X440" s="83">
        <f t="shared" si="265"/>
        <v>-0.99118075673649719</v>
      </c>
      <c r="Y440" s="83">
        <f t="shared" si="266"/>
        <v>-2.7734816321692004</v>
      </c>
      <c r="Z440" s="83">
        <f t="shared" si="267"/>
        <v>-1.4999371245442625</v>
      </c>
      <c r="AB440" s="28"/>
      <c r="AD440" s="28"/>
      <c r="AF440" s="28"/>
      <c r="AJ440" s="82"/>
      <c r="AK440" s="82"/>
      <c r="AL440" s="82"/>
      <c r="AM440" s="82"/>
      <c r="AN440" s="82"/>
      <c r="BB440" s="76"/>
      <c r="BC440" s="76"/>
      <c r="BE440" s="76"/>
      <c r="BF440" s="76"/>
      <c r="BH440" s="76"/>
      <c r="BI440" s="76"/>
      <c r="BK440" s="76"/>
      <c r="BL440" s="76"/>
      <c r="BN440" s="76"/>
      <c r="BO440" s="76"/>
      <c r="BQ440" s="76"/>
      <c r="BR440" s="76"/>
      <c r="BW440" s="85"/>
      <c r="BX440" s="85"/>
      <c r="BY440" s="83"/>
      <c r="BZ440" s="83"/>
      <c r="CA440" s="83"/>
      <c r="CB440" s="83"/>
      <c r="CC440" s="83"/>
    </row>
    <row r="441" spans="1:100">
      <c r="C441" s="7"/>
      <c r="D441" s="89"/>
      <c r="E441" s="89"/>
      <c r="F441" s="33"/>
      <c r="G441" s="33"/>
      <c r="H441" s="99"/>
      <c r="I441" s="33"/>
      <c r="J441" s="5"/>
      <c r="K441" s="84"/>
      <c r="L441" s="84"/>
      <c r="M441" s="84"/>
      <c r="N441" s="84"/>
      <c r="O441" s="83"/>
      <c r="P441" s="83"/>
      <c r="Q441" s="83"/>
      <c r="R441" s="84"/>
      <c r="S441" s="84"/>
      <c r="T441" s="84"/>
      <c r="U441" s="84"/>
      <c r="V441" s="84"/>
      <c r="W441" s="84"/>
      <c r="X441" s="84"/>
      <c r="Y441" s="84"/>
      <c r="Z441" s="90"/>
      <c r="AA441" s="28"/>
      <c r="AB441" s="91"/>
      <c r="AC441" s="91"/>
      <c r="AD441" s="91"/>
      <c r="AE441" s="92"/>
      <c r="AF441" s="92"/>
      <c r="AG441" s="92"/>
      <c r="AJ441" s="76"/>
      <c r="AK441" s="76"/>
      <c r="AL441" s="76"/>
      <c r="AM441" s="76"/>
      <c r="AN441" s="76"/>
      <c r="BB441" s="76"/>
      <c r="BC441" s="76"/>
      <c r="BE441" s="76"/>
      <c r="BF441" s="76"/>
      <c r="BH441" s="76"/>
      <c r="BI441" s="76"/>
      <c r="BK441" s="76"/>
      <c r="BL441" s="76"/>
      <c r="BN441" s="76"/>
      <c r="BO441" s="76"/>
      <c r="BQ441" s="76"/>
      <c r="BR441" s="76"/>
      <c r="BW441" s="85"/>
      <c r="BX441" s="85"/>
      <c r="BY441" s="83"/>
      <c r="BZ441" s="83"/>
      <c r="CA441" s="83"/>
      <c r="CB441" s="83"/>
      <c r="CC441" s="83"/>
      <c r="CD441" s="76"/>
      <c r="CE441" s="76"/>
      <c r="CF441" s="76"/>
      <c r="CG441" s="76"/>
      <c r="CH441" s="76"/>
      <c r="CI441" s="76"/>
      <c r="CJ441" s="76"/>
      <c r="CK441" s="76"/>
      <c r="CL441" s="76"/>
      <c r="CM441" s="76"/>
      <c r="CN441" s="76"/>
      <c r="CO441" s="76"/>
      <c r="CP441" s="76"/>
      <c r="CQ441" s="76"/>
      <c r="CR441" s="76"/>
      <c r="CS441" s="76"/>
      <c r="CT441" s="76"/>
      <c r="CU441" s="76"/>
      <c r="CV441" s="76"/>
    </row>
    <row r="442" spans="1:100">
      <c r="A442" s="7">
        <v>55</v>
      </c>
      <c r="B442" s="31">
        <v>43650</v>
      </c>
      <c r="C442" s="7" t="s">
        <v>0</v>
      </c>
      <c r="D442" s="32">
        <v>3.4614212999999999E-4</v>
      </c>
      <c r="E442" s="32">
        <v>6.9947723999999993E-5</v>
      </c>
      <c r="F442" s="32">
        <v>1.1331779E-4</v>
      </c>
      <c r="G442" s="32">
        <v>1.0115775000000001E-4</v>
      </c>
      <c r="H442" s="93">
        <v>-1.3845457E-6</v>
      </c>
      <c r="I442" s="32">
        <v>3.3476458999999998E-5</v>
      </c>
      <c r="J442" s="32"/>
      <c r="K442" s="32"/>
      <c r="L442" s="32"/>
      <c r="M442" s="32"/>
      <c r="N442" s="32"/>
      <c r="O442" s="66"/>
      <c r="P442" s="66"/>
      <c r="Q442" s="66"/>
      <c r="AG442" s="78"/>
      <c r="BZ442" s="80"/>
      <c r="CA442" s="78"/>
      <c r="CB442" s="78"/>
      <c r="CC442" s="78"/>
      <c r="CE442" s="81"/>
      <c r="CF442" s="74"/>
      <c r="CG442" s="74"/>
      <c r="CH442" s="74"/>
      <c r="CI442" s="74"/>
      <c r="CJ442" s="74"/>
      <c r="CK442" s="74"/>
      <c r="CL442" s="74"/>
      <c r="CM442" s="74"/>
      <c r="CN442" s="74"/>
    </row>
    <row r="443" spans="1:100">
      <c r="A443" s="7">
        <v>55</v>
      </c>
      <c r="C443" s="98" t="s">
        <v>6</v>
      </c>
      <c r="D443" s="32"/>
      <c r="E443" s="32"/>
      <c r="F443" s="32"/>
      <c r="G443" s="32"/>
      <c r="H443" s="93">
        <v>2.9262896</v>
      </c>
      <c r="I443" s="32"/>
      <c r="J443" s="32"/>
      <c r="K443" s="32"/>
      <c r="L443" s="32"/>
      <c r="M443" s="32"/>
      <c r="N443" s="57"/>
      <c r="O443" s="83">
        <v>0.86288788999999999</v>
      </c>
      <c r="P443" s="83">
        <v>0.56622008000000001</v>
      </c>
      <c r="Q443" s="83">
        <v>1.0737414000000001</v>
      </c>
      <c r="AB443" s="9"/>
      <c r="AC443" s="9"/>
      <c r="AD443" s="9"/>
      <c r="AE443" s="9"/>
      <c r="AF443" s="9"/>
      <c r="AG443" s="9"/>
      <c r="AI443" s="27"/>
      <c r="AJ443" s="20"/>
      <c r="AK443" s="20"/>
      <c r="AL443" s="20"/>
      <c r="AM443" s="20"/>
      <c r="AN443" s="82"/>
      <c r="BB443" s="78"/>
      <c r="BE443" s="78"/>
      <c r="BH443" s="78"/>
      <c r="BK443" s="78"/>
      <c r="BN443" s="78"/>
      <c r="BQ443" s="78"/>
    </row>
    <row r="444" spans="1:100">
      <c r="A444" s="7">
        <v>55</v>
      </c>
      <c r="B444" s="7"/>
      <c r="C444" s="7" t="s">
        <v>1</v>
      </c>
      <c r="D444" s="32">
        <v>28.898662999999999</v>
      </c>
      <c r="E444" s="32">
        <v>6.4591672999999998</v>
      </c>
      <c r="F444" s="32">
        <v>10.130366</v>
      </c>
      <c r="G444" s="32">
        <v>10.795517</v>
      </c>
      <c r="H444" s="93">
        <v>1.3910244E-4</v>
      </c>
      <c r="I444" s="32">
        <v>1.8223646</v>
      </c>
      <c r="J444" s="32"/>
      <c r="K444" s="66">
        <v>0.35054788999999997</v>
      </c>
      <c r="L444" s="66">
        <v>0.37356450000000002</v>
      </c>
      <c r="M444" s="66">
        <v>6.3060503000000004E-2</v>
      </c>
      <c r="N444" s="66">
        <v>0.22351092</v>
      </c>
      <c r="O444" s="66"/>
      <c r="P444" s="66"/>
      <c r="Q444" s="66"/>
      <c r="R444" s="76"/>
      <c r="S444" s="83">
        <f>(F444-O443*H444)/D444</f>
        <v>0.35054375941852589</v>
      </c>
      <c r="T444" s="83">
        <f>(G444-P443*H444)/D444</f>
        <v>0.3735618577719424</v>
      </c>
      <c r="U444" s="83">
        <f>(I444-Q443*H444)/D444</f>
        <v>6.3055347576160561E-2</v>
      </c>
      <c r="V444" s="84"/>
      <c r="W444" s="83">
        <f t="shared" ref="W444:W448" si="269">LN(S444)</f>
        <v>-1.048269731745429</v>
      </c>
      <c r="X444" s="83">
        <f t="shared" ref="X444:X448" si="270">LN(T444)</f>
        <v>-0.98467167159755609</v>
      </c>
      <c r="Y444" s="83">
        <f t="shared" ref="Y444:Y448" si="271">LN(U444)</f>
        <v>-2.7637424053198769</v>
      </c>
      <c r="Z444" s="83">
        <f>LN(N444)</f>
        <v>-1.4982950070616758</v>
      </c>
      <c r="AA444" s="77"/>
      <c r="AB444" s="20">
        <f t="array" ref="AB444:AC445">LINEST(W444:W448,Z444:Z448,TRUE,TRUE)</f>
        <v>2.0108515460184067</v>
      </c>
      <c r="AC444" s="60">
        <v>1.9645915281935875</v>
      </c>
      <c r="AD444" s="20">
        <f t="array" ref="AD444:AE445">LINEST(X444:X448,Z444:Z448,TRUE,TRUE)</f>
        <v>4.0309252697393125</v>
      </c>
      <c r="AE444" s="60">
        <v>5.0548632023808944</v>
      </c>
      <c r="AF444" s="20">
        <f t="array" ref="AF444:AG445">LINEST(Y444:Y448,Z444:Z448,TRUE,TRUE)</f>
        <v>6.0355487208491096</v>
      </c>
      <c r="AG444" s="20">
        <v>6.2793136080140926</v>
      </c>
      <c r="AI444" s="41">
        <f>EXP(AC444)*$AI$4^AB444</f>
        <v>0.3329541720587621</v>
      </c>
      <c r="AJ444" s="41">
        <f>AI444*SQRT(AC445^2+(LN($AI$4))^2*AB445^2+(AB444/$AI$4)^2*$AJ$4^2-2*LN($AI$4)*AVERAGE(Z444:Z448)*AB445^2)</f>
        <v>5.2916597906628394E-4</v>
      </c>
      <c r="AK444" s="59"/>
      <c r="AL444" s="41">
        <f>EXP(AE444)*$AI$4^AD444</f>
        <v>0.3369319173712686</v>
      </c>
      <c r="AM444" s="41">
        <f>AL444*SQRT(AE445^2+(LN($AI$4))^2*AD445^2+(AD444/$AI$4)^2*$AJ$4^2-2*LN($AI$4)*AVERAGE(Z444:Z448)*AD445^2)</f>
        <v>1.0697842659171256E-3</v>
      </c>
      <c r="AN444" s="83"/>
      <c r="AO444" s="41">
        <f>EXP(AG444)*$AI$4^AF444</f>
        <v>5.4026807147176163E-2</v>
      </c>
      <c r="AP444" s="41">
        <f>AO444*SQRT(AG445^2+(LN($AI$4))^2*AF445^2+(AF444/$AI$4)^2*$AJ$4^2-2*LN($AI$4)*AVERAGE(Z444:Z448)*AF445^2)</f>
        <v>2.5672630893640986E-4</v>
      </c>
      <c r="BB444" s="69"/>
      <c r="BC444" s="69"/>
      <c r="BE444" s="69"/>
      <c r="BF444" s="69"/>
      <c r="BH444" s="69"/>
      <c r="BI444" s="69"/>
      <c r="BK444" s="69"/>
      <c r="BL444" s="69"/>
      <c r="BN444" s="69"/>
      <c r="BO444" s="69"/>
      <c r="BQ444" s="69"/>
      <c r="BR444" s="69"/>
      <c r="BY444" s="69"/>
      <c r="BZ444" s="69"/>
      <c r="CD444" s="86"/>
      <c r="CM444" s="78"/>
      <c r="CN444" s="78"/>
    </row>
    <row r="445" spans="1:100">
      <c r="A445" s="7">
        <v>55</v>
      </c>
      <c r="B445" s="7"/>
      <c r="C445" s="7" t="s">
        <v>2</v>
      </c>
      <c r="D445" s="32">
        <v>28.441164000000001</v>
      </c>
      <c r="E445" s="32">
        <v>6.3550776000000004</v>
      </c>
      <c r="F445" s="32">
        <v>9.9644654999999993</v>
      </c>
      <c r="G445" s="32">
        <v>10.612729</v>
      </c>
      <c r="H445" s="93">
        <v>1.4240530000000001E-4</v>
      </c>
      <c r="I445" s="32">
        <v>1.7905021000000001</v>
      </c>
      <c r="J445" s="32"/>
      <c r="K445" s="66">
        <v>0.35035357</v>
      </c>
      <c r="L445" s="66">
        <v>0.37314661999999998</v>
      </c>
      <c r="M445" s="66">
        <v>6.2954573999999999E-2</v>
      </c>
      <c r="N445" s="66">
        <v>0.22344644999999999</v>
      </c>
      <c r="O445" s="66"/>
      <c r="P445" s="66"/>
      <c r="Q445" s="66"/>
      <c r="R445" s="76"/>
      <c r="S445" s="83">
        <f>(F445-O443*H445)/D445</f>
        <v>0.35034932537188551</v>
      </c>
      <c r="T445" s="83">
        <f>(G445-P443*H445)/D445</f>
        <v>0.37314395315394411</v>
      </c>
      <c r="U445" s="83">
        <f>(I445-Q443*H445)/D445</f>
        <v>6.2949223651106917E-2</v>
      </c>
      <c r="V445" s="84"/>
      <c r="W445" s="83">
        <f t="shared" si="269"/>
        <v>-1.0488245497507633</v>
      </c>
      <c r="X445" s="83">
        <f t="shared" si="270"/>
        <v>-0.98579100040286627</v>
      </c>
      <c r="Y445" s="83">
        <f t="shared" si="271"/>
        <v>-2.765426851354059</v>
      </c>
      <c r="Z445" s="83">
        <f t="shared" ref="Z445:Z448" si="272">LN(N445)</f>
        <v>-1.4985834909519722</v>
      </c>
      <c r="AA445" s="77"/>
      <c r="AB445" s="20">
        <v>1.0154031035554458E-2</v>
      </c>
      <c r="AC445" s="60">
        <v>1.5221216538154255E-2</v>
      </c>
      <c r="AD445" s="20">
        <v>1.7408319960782723E-2</v>
      </c>
      <c r="AE445" s="60">
        <v>2.609562712195097E-2</v>
      </c>
      <c r="AF445" s="20">
        <v>2.539605961910054E-2</v>
      </c>
      <c r="AG445" s="20">
        <v>3.806950375911438E-2</v>
      </c>
      <c r="AI445" s="62"/>
      <c r="AJ445" s="82"/>
      <c r="AK445" s="82"/>
      <c r="AL445" s="82"/>
      <c r="AM445" s="82"/>
      <c r="AN445" s="82"/>
      <c r="BB445" s="76"/>
      <c r="BC445" s="76"/>
      <c r="BE445" s="76"/>
      <c r="BF445" s="76"/>
      <c r="BH445" s="76"/>
      <c r="BI445" s="76"/>
      <c r="BK445" s="76"/>
      <c r="BL445" s="76"/>
      <c r="BN445" s="76"/>
      <c r="BO445" s="76"/>
      <c r="BQ445" s="76"/>
      <c r="BR445" s="76"/>
      <c r="BW445" s="85"/>
      <c r="BX445" s="85"/>
      <c r="BY445" s="83"/>
      <c r="BZ445" s="83"/>
      <c r="CA445" s="83"/>
      <c r="CB445" s="83"/>
      <c r="CC445" s="83"/>
    </row>
    <row r="446" spans="1:100">
      <c r="A446" s="7">
        <v>55</v>
      </c>
      <c r="B446" s="7"/>
      <c r="C446" s="7" t="s">
        <v>3</v>
      </c>
      <c r="D446" s="32">
        <v>26.668358000000001</v>
      </c>
      <c r="E446" s="32">
        <v>5.9564234000000003</v>
      </c>
      <c r="F446" s="32">
        <v>9.3352488999999998</v>
      </c>
      <c r="G446" s="32">
        <v>9.9338794000000004</v>
      </c>
      <c r="H446" s="93">
        <v>1.3458607999999999E-4</v>
      </c>
      <c r="I446" s="32">
        <v>1.6745106999999999</v>
      </c>
      <c r="J446" s="32"/>
      <c r="K446" s="66">
        <v>0.35004953</v>
      </c>
      <c r="L446" s="66">
        <v>0.37249657000000003</v>
      </c>
      <c r="M446" s="66">
        <v>6.2790088999999993E-2</v>
      </c>
      <c r="N446" s="66">
        <v>0.22335163999999999</v>
      </c>
      <c r="O446" s="66"/>
      <c r="P446" s="66"/>
      <c r="Q446" s="66"/>
      <c r="R446" s="76"/>
      <c r="S446" s="83">
        <f>(F446-O443*H446)/D446</f>
        <v>0.35004527715209927</v>
      </c>
      <c r="T446" s="83">
        <f>(G446-P443*H446)/D446</f>
        <v>0.37249399436812025</v>
      </c>
      <c r="U446" s="83">
        <f>(I446-Q443*H446)/D446</f>
        <v>6.2784749978009147E-2</v>
      </c>
      <c r="V446" s="84"/>
      <c r="W446" s="83">
        <f t="shared" si="269"/>
        <v>-1.0496927695736746</v>
      </c>
      <c r="X446" s="83">
        <f t="shared" si="270"/>
        <v>-0.98753436379418236</v>
      </c>
      <c r="Y446" s="83">
        <f t="shared" si="271"/>
        <v>-2.7680430697421921</v>
      </c>
      <c r="Z446" s="83">
        <f t="shared" si="272"/>
        <v>-1.4990078884753504</v>
      </c>
      <c r="AA446" s="28"/>
      <c r="AB446" s="47">
        <f t="shared" ref="AB446:AG446" si="273">ABS(AB445/AB444)</f>
        <v>5.0496174397657457E-3</v>
      </c>
      <c r="AC446" s="47">
        <f t="shared" si="273"/>
        <v>7.7477767361391076E-3</v>
      </c>
      <c r="AD446" s="47">
        <f t="shared" si="273"/>
        <v>4.31869082055906E-3</v>
      </c>
      <c r="AE446" s="47">
        <f t="shared" si="273"/>
        <v>5.1624793940337798E-3</v>
      </c>
      <c r="AF446" s="47">
        <f t="shared" si="273"/>
        <v>4.2077466016259253E-3</v>
      </c>
      <c r="AG446" s="47">
        <f t="shared" si="273"/>
        <v>6.0626855315089627E-3</v>
      </c>
      <c r="AI446" s="27"/>
      <c r="AJ446" s="82"/>
      <c r="AK446" s="82"/>
      <c r="AL446" s="82"/>
      <c r="AM446" s="82"/>
      <c r="AN446" s="82"/>
      <c r="BB446" s="76"/>
      <c r="BC446" s="76"/>
      <c r="BE446" s="76"/>
      <c r="BF446" s="76"/>
      <c r="BH446" s="76"/>
      <c r="BI446" s="76"/>
      <c r="BK446" s="76"/>
      <c r="BL446" s="76"/>
      <c r="BN446" s="76"/>
      <c r="BO446" s="76"/>
      <c r="BQ446" s="76"/>
      <c r="BR446" s="76"/>
      <c r="BW446" s="85"/>
      <c r="BX446" s="85"/>
      <c r="BY446" s="83"/>
      <c r="BZ446" s="83"/>
      <c r="CA446" s="83"/>
      <c r="CB446" s="83"/>
      <c r="CC446" s="83"/>
      <c r="CD446" s="76"/>
      <c r="CE446" s="76"/>
      <c r="CF446" s="76"/>
      <c r="CG446" s="76"/>
      <c r="CH446" s="76"/>
      <c r="CI446" s="76"/>
      <c r="CJ446" s="76"/>
      <c r="CK446" s="76"/>
      <c r="CL446" s="76"/>
      <c r="CM446" s="76"/>
      <c r="CN446" s="76"/>
      <c r="CO446" s="76"/>
      <c r="CP446" s="76"/>
      <c r="CQ446" s="76"/>
      <c r="CR446" s="76"/>
      <c r="CS446" s="76"/>
      <c r="CT446" s="76"/>
      <c r="CU446" s="76"/>
      <c r="CV446" s="76"/>
    </row>
    <row r="447" spans="1:100">
      <c r="A447" s="7">
        <v>55</v>
      </c>
      <c r="B447" s="7"/>
      <c r="C447" s="7" t="s">
        <v>4</v>
      </c>
      <c r="D447" s="32">
        <v>25.267952999999999</v>
      </c>
      <c r="E447" s="32">
        <v>5.6414486000000004</v>
      </c>
      <c r="F447" s="32">
        <v>8.8382246000000002</v>
      </c>
      <c r="G447" s="32">
        <v>9.3977216000000006</v>
      </c>
      <c r="H447" s="99">
        <v>1.2541936000000001E-4</v>
      </c>
      <c r="I447" s="32">
        <v>1.5829331</v>
      </c>
      <c r="J447" s="32"/>
      <c r="K447" s="66">
        <v>0.34977957999999998</v>
      </c>
      <c r="L447" s="66">
        <v>0.37192174</v>
      </c>
      <c r="M447" s="66">
        <v>6.2645726999999998E-2</v>
      </c>
      <c r="N447" s="66">
        <v>0.22326477</v>
      </c>
      <c r="O447" s="66"/>
      <c r="P447" s="66"/>
      <c r="Q447" s="66"/>
      <c r="R447" s="76"/>
      <c r="S447" s="83">
        <f>(F447-O443*H447)/D447</f>
        <v>0.34977571697846221</v>
      </c>
      <c r="T447" s="83">
        <f>(G447-P443*H447)/D447</f>
        <v>0.37191974296611791</v>
      </c>
      <c r="U447" s="83">
        <f>(I447-Q443*H447)/D447</f>
        <v>6.2640548367365032E-2</v>
      </c>
      <c r="V447" s="84"/>
      <c r="W447" s="83">
        <f t="shared" si="269"/>
        <v>-1.05046313853725</v>
      </c>
      <c r="X447" s="83">
        <f t="shared" si="270"/>
        <v>-0.98907719269996619</v>
      </c>
      <c r="Y447" s="83">
        <f t="shared" si="271"/>
        <v>-2.7703424730696282</v>
      </c>
      <c r="Z447" s="83">
        <f t="shared" si="272"/>
        <v>-1.4993969023993821</v>
      </c>
      <c r="AA447" s="60"/>
      <c r="AB447" s="88"/>
      <c r="AD447" s="88"/>
      <c r="AF447" s="88"/>
      <c r="AI447" s="27"/>
      <c r="AJ447" s="82"/>
      <c r="AK447" s="82"/>
      <c r="AL447" s="82"/>
      <c r="AM447" s="82"/>
      <c r="AN447" s="82"/>
      <c r="BB447" s="76"/>
      <c r="BC447" s="76"/>
      <c r="BE447" s="76"/>
      <c r="BF447" s="76"/>
      <c r="BH447" s="76"/>
      <c r="BI447" s="76"/>
      <c r="BK447" s="76"/>
      <c r="BL447" s="76"/>
      <c r="BN447" s="76"/>
      <c r="BO447" s="76"/>
      <c r="BQ447" s="76"/>
      <c r="BR447" s="76"/>
      <c r="BW447" s="85"/>
      <c r="BX447" s="85"/>
      <c r="BY447" s="83"/>
      <c r="BZ447" s="83"/>
      <c r="CA447" s="83"/>
      <c r="CB447" s="83"/>
      <c r="CD447" s="76"/>
      <c r="CE447" s="76"/>
      <c r="CF447" s="76"/>
      <c r="CG447" s="76"/>
      <c r="CH447" s="76"/>
      <c r="CI447" s="76"/>
      <c r="CJ447" s="76"/>
      <c r="CK447" s="76"/>
      <c r="CL447" s="76"/>
      <c r="CM447" s="76"/>
      <c r="CN447" s="76"/>
      <c r="CO447" s="76"/>
      <c r="CP447" s="76"/>
      <c r="CQ447" s="76"/>
      <c r="CR447" s="76"/>
      <c r="CS447" s="76"/>
      <c r="CT447" s="76"/>
      <c r="CU447" s="76"/>
      <c r="CV447" s="76"/>
    </row>
    <row r="448" spans="1:100">
      <c r="A448" s="7">
        <v>55</v>
      </c>
      <c r="B448" s="7"/>
      <c r="C448" s="7" t="s">
        <v>5</v>
      </c>
      <c r="D448" s="32">
        <v>23.110844</v>
      </c>
      <c r="E448" s="32">
        <v>5.1573700999999996</v>
      </c>
      <c r="F448" s="32">
        <v>8.0757872000000006</v>
      </c>
      <c r="G448" s="32">
        <v>8.5786291000000006</v>
      </c>
      <c r="H448" s="93">
        <v>1.1865612000000001E-4</v>
      </c>
      <c r="I448" s="32">
        <v>1.4435648000000001</v>
      </c>
      <c r="J448" s="32"/>
      <c r="K448" s="66">
        <v>0.34943679</v>
      </c>
      <c r="L448" s="66">
        <v>0.37119428999999998</v>
      </c>
      <c r="M448" s="66">
        <v>6.2462495E-2</v>
      </c>
      <c r="N448" s="66">
        <v>0.22315789</v>
      </c>
      <c r="O448" s="66"/>
      <c r="P448" s="66"/>
      <c r="Q448" s="66"/>
      <c r="R448" s="76"/>
      <c r="S448" s="83">
        <f>(F448-O443*H448)/D448</f>
        <v>0.3494327084320667</v>
      </c>
      <c r="T448" s="83">
        <f>(G448-P443*H448)/D448</f>
        <v>0.37119206527127446</v>
      </c>
      <c r="U448" s="83">
        <f>(I448-Q443*H448)/D448</f>
        <v>6.2457147562918633E-2</v>
      </c>
      <c r="V448" s="84"/>
      <c r="W448" s="83">
        <f t="shared" si="269"/>
        <v>-1.0514442725208968</v>
      </c>
      <c r="X448" s="83">
        <f t="shared" si="270"/>
        <v>-0.99103565418413431</v>
      </c>
      <c r="Y448" s="83">
        <f t="shared" si="271"/>
        <v>-2.7732745963909928</v>
      </c>
      <c r="Z448" s="83">
        <f t="shared" si="272"/>
        <v>-1.4998757311489894</v>
      </c>
      <c r="AB448" s="28"/>
      <c r="AD448" s="28"/>
      <c r="AF448" s="28"/>
      <c r="AJ448" s="82"/>
      <c r="AK448" s="82"/>
      <c r="AL448" s="82"/>
      <c r="AM448" s="82"/>
      <c r="AN448" s="82"/>
      <c r="BB448" s="76"/>
      <c r="BC448" s="76"/>
      <c r="BE448" s="76"/>
      <c r="BF448" s="76"/>
      <c r="BH448" s="76"/>
      <c r="BI448" s="76"/>
      <c r="BK448" s="76"/>
      <c r="BL448" s="76"/>
      <c r="BN448" s="76"/>
      <c r="BO448" s="76"/>
      <c r="BQ448" s="76"/>
      <c r="BR448" s="76"/>
      <c r="BW448" s="85"/>
      <c r="BX448" s="85"/>
      <c r="BY448" s="83"/>
      <c r="BZ448" s="83"/>
      <c r="CA448" s="83"/>
      <c r="CB448" s="83"/>
      <c r="CC448" s="83"/>
    </row>
    <row r="449" spans="1:100">
      <c r="C449" s="7"/>
      <c r="D449" s="89"/>
      <c r="E449" s="89"/>
      <c r="F449" s="33"/>
      <c r="G449" s="33"/>
      <c r="H449" s="99"/>
      <c r="I449" s="33"/>
      <c r="J449" s="5"/>
      <c r="K449" s="84"/>
      <c r="L449" s="84"/>
      <c r="M449" s="84"/>
      <c r="N449" s="84"/>
      <c r="O449" s="83"/>
      <c r="P449" s="83"/>
      <c r="Q449" s="83"/>
      <c r="R449" s="84"/>
      <c r="S449" s="84"/>
      <c r="T449" s="84"/>
      <c r="U449" s="84"/>
      <c r="V449" s="84"/>
      <c r="W449" s="84"/>
      <c r="X449" s="84"/>
      <c r="Y449" s="84"/>
      <c r="Z449" s="90"/>
      <c r="AA449" s="28"/>
      <c r="AB449" s="91"/>
      <c r="AC449" s="91"/>
      <c r="AD449" s="91"/>
      <c r="AE449" s="92"/>
      <c r="AF449" s="92"/>
      <c r="AG449" s="92"/>
      <c r="AJ449" s="76"/>
      <c r="AK449" s="76"/>
      <c r="AL449" s="76"/>
      <c r="AM449" s="76"/>
      <c r="AN449" s="76"/>
      <c r="BB449" s="76"/>
      <c r="BC449" s="76"/>
      <c r="BE449" s="76"/>
      <c r="BF449" s="76"/>
      <c r="BH449" s="76"/>
      <c r="BI449" s="76"/>
      <c r="BK449" s="76"/>
      <c r="BL449" s="76"/>
      <c r="BN449" s="76"/>
      <c r="BO449" s="76"/>
      <c r="BQ449" s="76"/>
      <c r="BR449" s="76"/>
      <c r="BW449" s="85"/>
      <c r="BX449" s="85"/>
      <c r="BY449" s="83"/>
      <c r="BZ449" s="83"/>
      <c r="CA449" s="83"/>
      <c r="CB449" s="83"/>
      <c r="CC449" s="83"/>
      <c r="CD449" s="76"/>
      <c r="CE449" s="76"/>
      <c r="CF449" s="76"/>
      <c r="CG449" s="76"/>
      <c r="CH449" s="76"/>
      <c r="CI449" s="76"/>
      <c r="CJ449" s="76"/>
      <c r="CK449" s="76"/>
      <c r="CL449" s="76"/>
      <c r="CM449" s="76"/>
      <c r="CN449" s="76"/>
      <c r="CO449" s="76"/>
      <c r="CP449" s="76"/>
      <c r="CQ449" s="76"/>
      <c r="CR449" s="76"/>
      <c r="CS449" s="76"/>
      <c r="CT449" s="76"/>
      <c r="CU449" s="76"/>
      <c r="CV449" s="76"/>
    </row>
    <row r="450" spans="1:100">
      <c r="A450" s="7">
        <v>56</v>
      </c>
      <c r="B450" s="31">
        <v>43650</v>
      </c>
      <c r="C450" s="7" t="s">
        <v>0</v>
      </c>
      <c r="D450" s="32">
        <v>3.4614212999999999E-4</v>
      </c>
      <c r="E450" s="32">
        <v>6.9947723999999993E-5</v>
      </c>
      <c r="F450" s="32">
        <v>1.1331779E-4</v>
      </c>
      <c r="G450" s="32">
        <v>1.0115775000000001E-4</v>
      </c>
      <c r="H450" s="93">
        <v>-1.3845457E-6</v>
      </c>
      <c r="I450" s="32">
        <v>3.3476458999999998E-5</v>
      </c>
      <c r="J450" s="32"/>
      <c r="K450" s="32"/>
      <c r="L450" s="32"/>
      <c r="M450" s="32"/>
      <c r="N450" s="32"/>
      <c r="O450" s="66"/>
      <c r="P450" s="66"/>
      <c r="Q450" s="66"/>
      <c r="AG450" s="78"/>
      <c r="BZ450" s="80"/>
      <c r="CA450" s="78"/>
      <c r="CB450" s="78"/>
      <c r="CC450" s="78"/>
      <c r="CE450" s="81"/>
      <c r="CF450" s="74"/>
      <c r="CG450" s="74"/>
      <c r="CH450" s="74"/>
      <c r="CI450" s="74"/>
      <c r="CJ450" s="74"/>
      <c r="CK450" s="74"/>
      <c r="CL450" s="74"/>
      <c r="CM450" s="74"/>
      <c r="CN450" s="74"/>
    </row>
    <row r="451" spans="1:100">
      <c r="A451" s="7">
        <v>56</v>
      </c>
      <c r="B451" s="7"/>
      <c r="C451" s="98" t="s">
        <v>6</v>
      </c>
      <c r="D451" s="32"/>
      <c r="E451" s="32"/>
      <c r="F451" s="32"/>
      <c r="G451" s="32"/>
      <c r="H451" s="93">
        <v>2.9262896</v>
      </c>
      <c r="I451" s="32"/>
      <c r="J451" s="32"/>
      <c r="K451" s="32"/>
      <c r="L451" s="32"/>
      <c r="M451" s="32"/>
      <c r="N451" s="57"/>
      <c r="O451" s="83">
        <v>0.86288788999999999</v>
      </c>
      <c r="P451" s="83">
        <v>0.56622008000000001</v>
      </c>
      <c r="Q451" s="83">
        <v>1.0737414000000001</v>
      </c>
      <c r="AB451" s="9"/>
      <c r="AC451" s="9"/>
      <c r="AD451" s="9"/>
      <c r="AE451" s="9"/>
      <c r="AF451" s="9"/>
      <c r="AG451" s="9"/>
      <c r="AI451" s="27"/>
      <c r="AJ451" s="20"/>
      <c r="AK451" s="20"/>
      <c r="AL451" s="20"/>
      <c r="AM451" s="20"/>
      <c r="AN451" s="82"/>
      <c r="BB451" s="78"/>
      <c r="BE451" s="78"/>
      <c r="BH451" s="78"/>
      <c r="BK451" s="78"/>
      <c r="BN451" s="78"/>
      <c r="BQ451" s="78"/>
    </row>
    <row r="452" spans="1:100">
      <c r="A452" s="7">
        <v>56</v>
      </c>
      <c r="B452" s="7"/>
      <c r="C452" s="7" t="s">
        <v>1</v>
      </c>
      <c r="D452" s="32">
        <v>28.844795000000001</v>
      </c>
      <c r="E452" s="32">
        <v>6.4472852999999999</v>
      </c>
      <c r="F452" s="32">
        <v>10.112007</v>
      </c>
      <c r="G452" s="32">
        <v>10.776450000000001</v>
      </c>
      <c r="H452" s="93">
        <v>1.4620120000000001E-4</v>
      </c>
      <c r="I452" s="32">
        <v>1.8192178000000001</v>
      </c>
      <c r="J452" s="32"/>
      <c r="K452" s="66">
        <v>0.35056614000000003</v>
      </c>
      <c r="L452" s="66">
        <v>0.37360128999999997</v>
      </c>
      <c r="M452" s="66">
        <v>6.3069232000000003E-2</v>
      </c>
      <c r="N452" s="66">
        <v>0.22351645000000001</v>
      </c>
      <c r="O452" s="66"/>
      <c r="P452" s="66"/>
      <c r="Q452" s="66"/>
      <c r="R452" s="76"/>
      <c r="S452" s="83">
        <f>(F452-O451*H452)/D452</f>
        <v>0.35056171641209505</v>
      </c>
      <c r="T452" s="83">
        <f>(G452-P451*H452)/D452</f>
        <v>0.3735983291940484</v>
      </c>
      <c r="U452" s="83">
        <f>(I452-Q451*H452)/D452</f>
        <v>6.3063745737101967E-2</v>
      </c>
      <c r="V452" s="84"/>
      <c r="W452" s="83">
        <f t="shared" ref="W452:W456" si="274">LN(S452)</f>
        <v>-1.0482185069463308</v>
      </c>
      <c r="X452" s="83">
        <f t="shared" ref="X452:X456" si="275">LN(T452)</f>
        <v>-0.98457404481612099</v>
      </c>
      <c r="Y452" s="83">
        <f t="shared" ref="Y452:Y456" si="276">LN(U452)</f>
        <v>-2.7636092270558539</v>
      </c>
      <c r="Z452" s="83">
        <f>LN(N452)</f>
        <v>-1.4982702658472831</v>
      </c>
      <c r="AA452" s="77"/>
      <c r="AB452" s="20">
        <f t="array" ref="AB452:AC453">LINEST(W452:W456,Z452:Z456,TRUE,TRUE)</f>
        <v>1.9925147399308452</v>
      </c>
      <c r="AC452" s="60">
        <v>1.937108814302998</v>
      </c>
      <c r="AD452" s="20">
        <f t="array" ref="AD452:AE453">LINEST(X452:X456,Z452:Z456,TRUE,TRUE)</f>
        <v>3.9913809152071975</v>
      </c>
      <c r="AE452" s="60">
        <v>4.9955945316380292</v>
      </c>
      <c r="AF452" s="20">
        <f t="array" ref="AF452:AG453">LINEST(Y452:Y456,Z452:Z456,TRUE,TRUE)</f>
        <v>5.969368595278671</v>
      </c>
      <c r="AG452" s="20">
        <v>6.180128358466459</v>
      </c>
      <c r="AI452" s="41">
        <f>EXP(AC452)*$AI$4^AB452</f>
        <v>0.33310763037344765</v>
      </c>
      <c r="AJ452" s="41">
        <f>AI452*SQRT(AC453^2+(LN($AI$4))^2*AB453^2+(AB452/$AI$4)^2*$AJ$4^2-2*LN($AI$4)*AVERAGE(Z452:Z456)*AB453^2)</f>
        <v>5.2251767564454911E-4</v>
      </c>
      <c r="AK452" s="59"/>
      <c r="AL452" s="41">
        <f>EXP(AE452)*$AI$4^AD452</f>
        <v>0.33726668219919492</v>
      </c>
      <c r="AM452" s="41">
        <f>AL452*SQRT(AE453^2+(LN($AI$4))^2*AD453^2+(AD452/$AI$4)^2*$AJ$4^2-2*LN($AI$4)*AVERAGE(Z452:Z456)*AD453^2)</f>
        <v>1.0623207711783452E-3</v>
      </c>
      <c r="AN452" s="83"/>
      <c r="AO452" s="41">
        <f>EXP(AG452)*$AI$4^AF452</f>
        <v>5.4116935066652543E-2</v>
      </c>
      <c r="AP452" s="41">
        <f>AO452*SQRT(AG453^2+(LN($AI$4))^2*AF453^2+(AF452/$AI$4)^2*$AJ$4^2-2*LN($AI$4)*AVERAGE(Z452:Z456)*AF453^2)</f>
        <v>2.5643965926335389E-4</v>
      </c>
      <c r="BB452" s="69"/>
      <c r="BC452" s="69"/>
      <c r="BE452" s="69"/>
      <c r="BF452" s="69"/>
      <c r="BH452" s="69"/>
      <c r="BI452" s="69"/>
      <c r="BK452" s="69"/>
      <c r="BL452" s="69"/>
      <c r="BN452" s="69"/>
      <c r="BO452" s="69"/>
      <c r="BQ452" s="69"/>
      <c r="BR452" s="69"/>
      <c r="BY452" s="69"/>
      <c r="BZ452" s="69"/>
      <c r="CD452" s="86"/>
      <c r="CM452" s="78"/>
      <c r="CN452" s="78"/>
    </row>
    <row r="453" spans="1:100">
      <c r="A453" s="7">
        <v>56</v>
      </c>
      <c r="B453" s="7"/>
      <c r="C453" s="7" t="s">
        <v>2</v>
      </c>
      <c r="D453" s="32">
        <v>28.286225999999999</v>
      </c>
      <c r="E453" s="32">
        <v>6.3207506000000002</v>
      </c>
      <c r="F453" s="32">
        <v>9.9108727999999999</v>
      </c>
      <c r="G453" s="32">
        <v>10.556340000000001</v>
      </c>
      <c r="H453" s="93">
        <v>1.4669856E-4</v>
      </c>
      <c r="I453" s="32">
        <v>1.7811262999999999</v>
      </c>
      <c r="J453" s="32"/>
      <c r="K453" s="66">
        <v>0.35037807999999998</v>
      </c>
      <c r="L453" s="66">
        <v>0.37319724999999998</v>
      </c>
      <c r="M453" s="66">
        <v>6.2967993E-2</v>
      </c>
      <c r="N453" s="66">
        <v>0.22345683999999999</v>
      </c>
      <c r="O453" s="66"/>
      <c r="P453" s="66"/>
      <c r="Q453" s="66"/>
      <c r="R453" s="76"/>
      <c r="S453" s="83">
        <f>(F453-O451*H453)/D453</f>
        <v>0.35037357813619585</v>
      </c>
      <c r="T453" s="83">
        <f>(G453-P451*H453)/D453</f>
        <v>0.37319425137625717</v>
      </c>
      <c r="U453" s="83">
        <f>(I453-Q451*H453)/D453</f>
        <v>6.2962403810349524E-2</v>
      </c>
      <c r="V453" s="84"/>
      <c r="W453" s="83">
        <f t="shared" si="274"/>
        <v>-1.0487553276254451</v>
      </c>
      <c r="X453" s="83">
        <f t="shared" si="275"/>
        <v>-0.98565621372818202</v>
      </c>
      <c r="Y453" s="83">
        <f t="shared" si="276"/>
        <v>-2.7652174956407465</v>
      </c>
      <c r="Z453" s="83">
        <f t="shared" ref="Z453:Z456" si="277">LN(N453)</f>
        <v>-1.4985369931962638</v>
      </c>
      <c r="AA453" s="77"/>
      <c r="AB453" s="20">
        <v>8.3328118194397893E-3</v>
      </c>
      <c r="AC453" s="60">
        <v>1.2490672567782879E-2</v>
      </c>
      <c r="AD453" s="20">
        <v>1.8846310221195879E-2</v>
      </c>
      <c r="AE453" s="60">
        <v>2.8250138750840467E-2</v>
      </c>
      <c r="AF453" s="20">
        <v>3.4906976154370821E-2</v>
      </c>
      <c r="AG453" s="20">
        <v>5.2324667702019892E-2</v>
      </c>
      <c r="AI453" s="27"/>
      <c r="AJ453" s="82"/>
      <c r="AK453" s="82"/>
      <c r="AL453" s="82"/>
      <c r="AM453" s="82"/>
      <c r="AN453" s="82"/>
      <c r="BB453" s="76"/>
      <c r="BC453" s="76"/>
      <c r="BE453" s="76"/>
      <c r="BF453" s="76"/>
      <c r="BH453" s="76"/>
      <c r="BI453" s="76"/>
      <c r="BK453" s="76"/>
      <c r="BL453" s="76"/>
      <c r="BN453" s="76"/>
      <c r="BO453" s="76"/>
      <c r="BQ453" s="76"/>
      <c r="BR453" s="76"/>
      <c r="BW453" s="85"/>
      <c r="BX453" s="85"/>
      <c r="BY453" s="83"/>
      <c r="BZ453" s="83"/>
      <c r="CA453" s="83"/>
      <c r="CB453" s="83"/>
      <c r="CC453" s="83"/>
    </row>
    <row r="454" spans="1:100">
      <c r="A454" s="7">
        <v>56</v>
      </c>
      <c r="B454" s="7"/>
      <c r="C454" s="7" t="s">
        <v>3</v>
      </c>
      <c r="D454" s="32">
        <v>26.530042999999999</v>
      </c>
      <c r="E454" s="32">
        <v>5.9256456000000002</v>
      </c>
      <c r="F454" s="32">
        <v>9.2873657999999999</v>
      </c>
      <c r="G454" s="32">
        <v>9.8835700000000006</v>
      </c>
      <c r="H454" s="93">
        <v>1.3329132999999999E-4</v>
      </c>
      <c r="I454" s="32">
        <v>1.6661809999999999</v>
      </c>
      <c r="J454" s="32"/>
      <c r="K454" s="66">
        <v>0.35006921000000002</v>
      </c>
      <c r="L454" s="66">
        <v>0.37254126999999998</v>
      </c>
      <c r="M454" s="66">
        <v>6.2803233999999999E-2</v>
      </c>
      <c r="N454" s="66">
        <v>0.22335587000000001</v>
      </c>
      <c r="O454" s="66"/>
      <c r="P454" s="66"/>
      <c r="Q454" s="66"/>
      <c r="R454" s="76"/>
      <c r="S454" s="83">
        <f>(F454-O451*H454)/D454</f>
        <v>0.35006542524358142</v>
      </c>
      <c r="T454" s="83">
        <f>(G454-P451*H454)/D454</f>
        <v>0.37253971008537246</v>
      </c>
      <c r="U454" s="83">
        <f>(I454-Q451*H454)/D454</f>
        <v>6.2798159791174021E-2</v>
      </c>
      <c r="V454" s="84"/>
      <c r="W454" s="83">
        <f t="shared" si="274"/>
        <v>-1.0496352127004007</v>
      </c>
      <c r="X454" s="83">
        <f t="shared" si="275"/>
        <v>-0.98741164258831926</v>
      </c>
      <c r="Y454" s="83">
        <f t="shared" si="276"/>
        <v>-2.7678295086256282</v>
      </c>
      <c r="Z454" s="83">
        <f t="shared" si="277"/>
        <v>-1.4989889499085904</v>
      </c>
      <c r="AA454" s="28"/>
      <c r="AB454" s="47">
        <f t="shared" ref="AB454:AG454" si="278">ABS(AB453/AB452)</f>
        <v>4.1820578048667274E-3</v>
      </c>
      <c r="AC454" s="47">
        <f t="shared" si="278"/>
        <v>6.4481006309793799E-3</v>
      </c>
      <c r="AD454" s="47">
        <f t="shared" si="278"/>
        <v>4.7217518501908116E-3</v>
      </c>
      <c r="AE454" s="47">
        <f t="shared" si="278"/>
        <v>5.6550103439995149E-3</v>
      </c>
      <c r="AF454" s="47">
        <f t="shared" si="278"/>
        <v>5.847683150606524E-3</v>
      </c>
      <c r="AG454" s="47">
        <f t="shared" si="278"/>
        <v>8.466598857989378E-3</v>
      </c>
      <c r="AI454" s="27"/>
      <c r="AJ454" s="82"/>
      <c r="AK454" s="82"/>
      <c r="AL454" s="82"/>
      <c r="AM454" s="82"/>
      <c r="AN454" s="82"/>
      <c r="BB454" s="76"/>
      <c r="BC454" s="76"/>
      <c r="BE454" s="76"/>
      <c r="BF454" s="76"/>
      <c r="BH454" s="76"/>
      <c r="BI454" s="76"/>
      <c r="BK454" s="76"/>
      <c r="BL454" s="76"/>
      <c r="BN454" s="76"/>
      <c r="BO454" s="76"/>
      <c r="BQ454" s="76"/>
      <c r="BR454" s="76"/>
      <c r="BW454" s="85"/>
      <c r="BX454" s="85"/>
      <c r="BY454" s="83"/>
      <c r="BZ454" s="83"/>
      <c r="CA454" s="83"/>
      <c r="CB454" s="83"/>
      <c r="CC454" s="83"/>
      <c r="CD454" s="76"/>
      <c r="CE454" s="76"/>
      <c r="CF454" s="76"/>
      <c r="CG454" s="76"/>
      <c r="CH454" s="76"/>
      <c r="CI454" s="76"/>
      <c r="CJ454" s="76"/>
      <c r="CK454" s="76"/>
      <c r="CL454" s="76"/>
      <c r="CM454" s="76"/>
      <c r="CN454" s="76"/>
      <c r="CO454" s="76"/>
      <c r="CP454" s="76"/>
      <c r="CQ454" s="76"/>
      <c r="CR454" s="76"/>
      <c r="CS454" s="76"/>
      <c r="CT454" s="76"/>
      <c r="CU454" s="76"/>
      <c r="CV454" s="76"/>
    </row>
    <row r="455" spans="1:100">
      <c r="A455" s="7">
        <v>56</v>
      </c>
      <c r="B455" s="7"/>
      <c r="C455" s="7" t="s">
        <v>4</v>
      </c>
      <c r="D455" s="32">
        <v>25.151923</v>
      </c>
      <c r="E455" s="32">
        <v>5.6158638999999999</v>
      </c>
      <c r="F455" s="32">
        <v>8.798686</v>
      </c>
      <c r="G455" s="32">
        <v>9.3568374999999993</v>
      </c>
      <c r="H455" s="93">
        <v>1.3089577E-4</v>
      </c>
      <c r="I455" s="32">
        <v>1.5762461999999999</v>
      </c>
      <c r="J455" s="32"/>
      <c r="K455" s="66">
        <v>0.34982116000000002</v>
      </c>
      <c r="L455" s="66">
        <v>0.37201205999999998</v>
      </c>
      <c r="M455" s="66">
        <v>6.2668864000000005E-2</v>
      </c>
      <c r="N455" s="66">
        <v>0.22327759999999999</v>
      </c>
      <c r="O455" s="66"/>
      <c r="P455" s="66"/>
      <c r="Q455" s="66"/>
      <c r="R455" s="76"/>
      <c r="S455" s="83">
        <f>(F455-O451*H455)/D455</f>
        <v>0.34981711146401073</v>
      </c>
      <c r="T455" s="83">
        <f>(G455-P451*H455)/D455</f>
        <v>0.37200986120173152</v>
      </c>
      <c r="U455" s="83">
        <f>(I455-Q451*H455)/D455</f>
        <v>6.2663425448331173E-2</v>
      </c>
      <c r="V455" s="84"/>
      <c r="W455" s="83">
        <f t="shared" si="274"/>
        <v>-1.0503447997438435</v>
      </c>
      <c r="X455" s="83">
        <f t="shared" si="275"/>
        <v>-0.98883491645353228</v>
      </c>
      <c r="Y455" s="83">
        <f t="shared" si="276"/>
        <v>-2.7699773277270876</v>
      </c>
      <c r="Z455" s="83">
        <f t="shared" si="277"/>
        <v>-1.4993394386473824</v>
      </c>
      <c r="AA455" s="60"/>
      <c r="AB455" s="88"/>
      <c r="AD455" s="88"/>
      <c r="AF455" s="88"/>
      <c r="AI455" s="27"/>
      <c r="AJ455" s="82"/>
      <c r="AK455" s="82"/>
      <c r="AL455" s="82"/>
      <c r="AM455" s="82"/>
      <c r="AN455" s="82"/>
      <c r="BB455" s="76"/>
      <c r="BC455" s="76"/>
      <c r="BE455" s="76"/>
      <c r="BF455" s="76"/>
      <c r="BH455" s="76"/>
      <c r="BI455" s="76"/>
      <c r="BK455" s="76"/>
      <c r="BL455" s="76"/>
      <c r="BN455" s="76"/>
      <c r="BO455" s="76"/>
      <c r="BQ455" s="76"/>
      <c r="BR455" s="76"/>
      <c r="BW455" s="85"/>
      <c r="BX455" s="85"/>
      <c r="BY455" s="83"/>
      <c r="BZ455" s="83"/>
      <c r="CA455" s="83"/>
      <c r="CB455" s="83"/>
      <c r="CD455" s="76"/>
      <c r="CE455" s="76"/>
      <c r="CF455" s="76"/>
      <c r="CG455" s="76"/>
      <c r="CH455" s="76"/>
      <c r="CI455" s="76"/>
      <c r="CJ455" s="76"/>
      <c r="CK455" s="76"/>
      <c r="CL455" s="76"/>
      <c r="CM455" s="76"/>
      <c r="CN455" s="76"/>
      <c r="CO455" s="76"/>
      <c r="CP455" s="76"/>
      <c r="CQ455" s="76"/>
      <c r="CR455" s="76"/>
      <c r="CS455" s="76"/>
      <c r="CT455" s="76"/>
      <c r="CU455" s="76"/>
      <c r="CV455" s="76"/>
    </row>
    <row r="456" spans="1:100">
      <c r="A456" s="7">
        <v>56</v>
      </c>
      <c r="B456" s="7"/>
      <c r="C456" s="7" t="s">
        <v>5</v>
      </c>
      <c r="D456" s="32">
        <v>23.527450000000002</v>
      </c>
      <c r="E456" s="32">
        <v>5.2510694999999998</v>
      </c>
      <c r="F456" s="32">
        <v>8.2238232999999994</v>
      </c>
      <c r="G456" s="32">
        <v>8.7384740999999995</v>
      </c>
      <c r="H456" s="93">
        <v>1.2048706E-4</v>
      </c>
      <c r="I456" s="32">
        <v>1.4709036</v>
      </c>
      <c r="J456" s="32"/>
      <c r="K456" s="66">
        <v>0.34954119</v>
      </c>
      <c r="L456" s="66">
        <v>0.37141523999999998</v>
      </c>
      <c r="M456" s="66">
        <v>6.2518382999999997E-2</v>
      </c>
      <c r="N456" s="66">
        <v>0.22318896999999999</v>
      </c>
      <c r="O456" s="66"/>
      <c r="P456" s="66"/>
      <c r="Q456" s="66"/>
      <c r="R456" s="76"/>
      <c r="S456" s="83">
        <f>(F456-O451*H456)/D456</f>
        <v>0.34953721432518287</v>
      </c>
      <c r="T456" s="83">
        <f>(G456-P451*H456)/D456</f>
        <v>0.37141321638372399</v>
      </c>
      <c r="U456" s="83">
        <f>(I456-Q451*H456)/D456</f>
        <v>6.2513116723466142E-2</v>
      </c>
      <c r="V456" s="84"/>
      <c r="W456" s="83">
        <f t="shared" si="274"/>
        <v>-1.0511452442208444</v>
      </c>
      <c r="X456" s="83">
        <f t="shared" si="275"/>
        <v>-0.99044004538777763</v>
      </c>
      <c r="Y456" s="83">
        <f t="shared" si="276"/>
        <v>-2.7723788766834421</v>
      </c>
      <c r="Z456" s="83">
        <f t="shared" si="277"/>
        <v>-1.4997364672587932</v>
      </c>
      <c r="AB456" s="28"/>
      <c r="AD456" s="28"/>
      <c r="AF456" s="28"/>
      <c r="AJ456" s="82"/>
      <c r="AK456" s="82"/>
      <c r="AL456" s="82"/>
      <c r="AM456" s="82"/>
      <c r="AN456" s="82"/>
      <c r="BB456" s="76"/>
      <c r="BC456" s="76"/>
      <c r="BE456" s="76"/>
      <c r="BF456" s="76"/>
      <c r="BH456" s="76"/>
      <c r="BI456" s="76"/>
      <c r="BK456" s="76"/>
      <c r="BL456" s="76"/>
      <c r="BN456" s="76"/>
      <c r="BO456" s="76"/>
      <c r="BQ456" s="76"/>
      <c r="BR456" s="76"/>
      <c r="BW456" s="85"/>
      <c r="BX456" s="85"/>
      <c r="BY456" s="83"/>
      <c r="BZ456" s="83"/>
      <c r="CA456" s="83"/>
      <c r="CB456" s="83"/>
      <c r="CC456" s="83"/>
    </row>
    <row r="457" spans="1:100">
      <c r="C457" s="7"/>
      <c r="D457" s="89"/>
      <c r="E457" s="89"/>
      <c r="F457" s="33"/>
      <c r="G457" s="33"/>
      <c r="H457" s="99"/>
      <c r="I457" s="33"/>
      <c r="J457" s="5"/>
      <c r="K457" s="84"/>
      <c r="L457" s="84"/>
      <c r="M457" s="84"/>
      <c r="N457" s="84"/>
      <c r="O457" s="83"/>
      <c r="P457" s="83"/>
      <c r="Q457" s="83"/>
      <c r="R457" s="84"/>
      <c r="S457" s="84"/>
      <c r="T457" s="84"/>
      <c r="U457" s="84"/>
      <c r="V457" s="84"/>
      <c r="W457" s="84"/>
      <c r="X457" s="84"/>
      <c r="Y457" s="84"/>
      <c r="Z457" s="90"/>
      <c r="AA457" s="28"/>
      <c r="AB457" s="91"/>
      <c r="AC457" s="91"/>
      <c r="AD457" s="91"/>
      <c r="AE457" s="92"/>
      <c r="AF457" s="92"/>
      <c r="AG457" s="92"/>
      <c r="AJ457" s="76"/>
      <c r="AK457" s="76"/>
      <c r="AL457" s="76"/>
      <c r="AM457" s="76"/>
      <c r="AN457" s="76"/>
      <c r="BB457" s="76"/>
      <c r="BC457" s="76"/>
      <c r="BE457" s="76"/>
      <c r="BF457" s="76"/>
      <c r="BH457" s="76"/>
      <c r="BI457" s="76"/>
      <c r="BK457" s="76"/>
      <c r="BL457" s="76"/>
      <c r="BN457" s="76"/>
      <c r="BO457" s="76"/>
      <c r="BQ457" s="76"/>
      <c r="BR457" s="76"/>
      <c r="BW457" s="85"/>
      <c r="BX457" s="85"/>
      <c r="BY457" s="83"/>
      <c r="BZ457" s="83"/>
      <c r="CA457" s="83"/>
      <c r="CB457" s="83"/>
      <c r="CC457" s="83"/>
      <c r="CD457" s="76"/>
      <c r="CE457" s="76"/>
      <c r="CF457" s="76"/>
      <c r="CG457" s="76"/>
      <c r="CH457" s="76"/>
      <c r="CI457" s="76"/>
      <c r="CJ457" s="76"/>
      <c r="CK457" s="76"/>
      <c r="CL457" s="76"/>
      <c r="CM457" s="76"/>
      <c r="CN457" s="76"/>
      <c r="CO457" s="76"/>
      <c r="CP457" s="76"/>
      <c r="CQ457" s="76"/>
      <c r="CR457" s="76"/>
      <c r="CS457" s="76"/>
      <c r="CT457" s="76"/>
      <c r="CU457" s="76"/>
      <c r="CV457" s="76"/>
    </row>
    <row r="458" spans="1:100">
      <c r="A458" s="7">
        <v>57</v>
      </c>
      <c r="B458" s="31">
        <v>43650</v>
      </c>
      <c r="C458" s="7" t="s">
        <v>0</v>
      </c>
      <c r="D458" s="32">
        <v>3.4614212999999999E-4</v>
      </c>
      <c r="E458" s="32">
        <v>6.9947723999999993E-5</v>
      </c>
      <c r="F458" s="32">
        <v>1.1331779E-4</v>
      </c>
      <c r="G458" s="32">
        <v>1.0115775000000001E-4</v>
      </c>
      <c r="H458" s="93">
        <v>-1.3845457E-6</v>
      </c>
      <c r="I458" s="32">
        <v>3.3476458999999998E-5</v>
      </c>
      <c r="J458" s="32"/>
      <c r="K458" s="32"/>
      <c r="L458" s="32"/>
      <c r="M458" s="32"/>
      <c r="N458" s="32"/>
      <c r="O458" s="66"/>
      <c r="P458" s="66"/>
      <c r="Q458" s="66"/>
      <c r="AG458" s="78"/>
      <c r="BZ458" s="80"/>
      <c r="CA458" s="78"/>
      <c r="CB458" s="78"/>
      <c r="CC458" s="78"/>
      <c r="CE458" s="81"/>
      <c r="CF458" s="74"/>
      <c r="CG458" s="74"/>
      <c r="CH458" s="74"/>
      <c r="CI458" s="74"/>
      <c r="CJ458" s="74"/>
      <c r="CK458" s="74"/>
      <c r="CL458" s="74"/>
      <c r="CM458" s="74"/>
      <c r="CN458" s="74"/>
    </row>
    <row r="459" spans="1:100">
      <c r="A459" s="7">
        <v>57</v>
      </c>
      <c r="B459" s="7"/>
      <c r="C459" s="98" t="s">
        <v>6</v>
      </c>
      <c r="D459" s="32"/>
      <c r="E459" s="32"/>
      <c r="F459" s="32"/>
      <c r="G459" s="32"/>
      <c r="H459" s="93">
        <v>2.9262896</v>
      </c>
      <c r="I459" s="32"/>
      <c r="J459" s="32"/>
      <c r="K459" s="32"/>
      <c r="L459" s="32"/>
      <c r="M459" s="32"/>
      <c r="N459" s="57"/>
      <c r="O459" s="83">
        <v>0.86288788999999999</v>
      </c>
      <c r="P459" s="83">
        <v>0.56622008000000001</v>
      </c>
      <c r="Q459" s="83">
        <v>1.0737414000000001</v>
      </c>
      <c r="AB459" s="9"/>
      <c r="AC459" s="9"/>
      <c r="AD459" s="9"/>
      <c r="AE459" s="9"/>
      <c r="AF459" s="9"/>
      <c r="AG459" s="9"/>
      <c r="AI459" s="27"/>
      <c r="AJ459" s="20"/>
      <c r="AK459" s="20"/>
      <c r="AL459" s="20"/>
      <c r="AM459" s="20"/>
      <c r="AN459" s="82"/>
      <c r="BB459" s="78"/>
      <c r="BE459" s="78"/>
      <c r="BH459" s="78"/>
      <c r="BK459" s="78"/>
      <c r="BN459" s="78"/>
      <c r="BQ459" s="78"/>
    </row>
    <row r="460" spans="1:100">
      <c r="A460" s="7">
        <v>57</v>
      </c>
      <c r="B460" s="7"/>
      <c r="C460" s="7" t="s">
        <v>1</v>
      </c>
      <c r="D460" s="32">
        <v>28.628081000000002</v>
      </c>
      <c r="E460" s="32">
        <v>6.3992047000000003</v>
      </c>
      <c r="F460" s="32">
        <v>10.037266000000001</v>
      </c>
      <c r="G460" s="32">
        <v>10.698021000000001</v>
      </c>
      <c r="H460" s="93">
        <v>1.4457053E-4</v>
      </c>
      <c r="I460" s="32">
        <v>1.8061913000000001</v>
      </c>
      <c r="J460" s="32"/>
      <c r="K460" s="66">
        <v>0.35060882999999998</v>
      </c>
      <c r="L460" s="66">
        <v>0.37368909</v>
      </c>
      <c r="M460" s="66">
        <v>6.3091405000000003E-2</v>
      </c>
      <c r="N460" s="66">
        <v>0.22352886</v>
      </c>
      <c r="O460" s="66"/>
      <c r="P460" s="66"/>
      <c r="Q460" s="66"/>
      <c r="R460" s="76"/>
      <c r="S460" s="83">
        <f>(F460-O459*H460)/D460</f>
        <v>0.35060475244010986</v>
      </c>
      <c r="T460" s="83">
        <f>(G460-P459*H460)/D460</f>
        <v>0.37368691045910268</v>
      </c>
      <c r="U460" s="83">
        <f>(I460-Q459*H460)/D460</f>
        <v>6.3086172930582357E-2</v>
      </c>
      <c r="V460" s="84"/>
      <c r="W460" s="83">
        <f t="shared" ref="W460:W464" si="279">LN(S460)</f>
        <v>-1.0480957514239815</v>
      </c>
      <c r="X460" s="83">
        <f t="shared" ref="X460:X464" si="280">LN(T460)</f>
        <v>-0.98433696997302556</v>
      </c>
      <c r="Y460" s="83">
        <f t="shared" ref="Y460:Y464" si="281">LN(U460)</f>
        <v>-2.763253662915131</v>
      </c>
      <c r="Z460" s="83">
        <f>LN(N460)</f>
        <v>-1.4982147457479753</v>
      </c>
      <c r="AA460" s="77"/>
      <c r="AB460" s="20">
        <f t="array" ref="AB460:AC461">LINEST(W460:W464,Z460:Z464,TRUE,TRUE)</f>
        <v>1.9944498541616049</v>
      </c>
      <c r="AC460" s="60">
        <v>1.9400062738945938</v>
      </c>
      <c r="AD460" s="20">
        <f t="array" ref="AD460:AE461">LINEST(X460:X464,Z460:Z464,TRUE,TRUE)</f>
        <v>3.9949310563936131</v>
      </c>
      <c r="AE460" s="60">
        <v>5.0009105661838591</v>
      </c>
      <c r="AF460" s="20">
        <f t="array" ref="AF460:AG461">LINEST(Y460:Y464,Z460:Z464,TRUE,TRUE)</f>
        <v>5.987041082595451</v>
      </c>
      <c r="AG460" s="20">
        <v>6.2066072258379936</v>
      </c>
      <c r="AI460" s="41">
        <f>EXP(AC460)*$AI$4^AB460</f>
        <v>0.33309048707629879</v>
      </c>
      <c r="AJ460" s="41">
        <f>AI460*SQRT(AC461^2+(LN($AI$4))^2*AB461^2+(AB460/$AI$4)^2*$AJ$4^2-2*LN($AI$4)*AVERAGE(Z460:Z464)*AB461^2)</f>
        <v>5.2650930693408512E-4</v>
      </c>
      <c r="AK460" s="59"/>
      <c r="AL460" s="41">
        <f>EXP(AE460)*$AI$4^AD460</f>
        <v>0.33723496884317361</v>
      </c>
      <c r="AM460" s="41">
        <f>AL460*SQRT(AE461^2+(LN($AI$4))^2*AD461^2+(AD460/$AI$4)^2*$AJ$4^2-2*LN($AI$4)*AVERAGE(Z460:Z464)*AD461^2)</f>
        <v>1.0649060627636257E-3</v>
      </c>
      <c r="AN460" s="83"/>
      <c r="AO460" s="41">
        <f>EXP(AG460)*$AI$4^AF460</f>
        <v>5.4092464462044978E-2</v>
      </c>
      <c r="AP460" s="41">
        <f>AO460*SQRT(AG461^2+(LN($AI$4))^2*AF461^2+(AF460/$AI$4)^2*$AJ$4^2-2*LN($AI$4)*AVERAGE(Z460:Z464)*AF461^2)</f>
        <v>2.5394657843053487E-4</v>
      </c>
      <c r="BB460" s="69"/>
      <c r="BC460" s="69"/>
      <c r="BE460" s="69"/>
      <c r="BF460" s="69"/>
      <c r="BH460" s="69"/>
      <c r="BI460" s="69"/>
      <c r="BK460" s="69"/>
      <c r="BL460" s="69"/>
      <c r="BN460" s="69"/>
      <c r="BO460" s="69"/>
      <c r="BQ460" s="69"/>
      <c r="BR460" s="69"/>
      <c r="BY460" s="69"/>
      <c r="BZ460" s="69"/>
      <c r="CD460" s="86"/>
      <c r="CM460" s="78"/>
      <c r="CN460" s="78"/>
    </row>
    <row r="461" spans="1:100">
      <c r="A461" s="7">
        <v>57</v>
      </c>
      <c r="B461" s="7"/>
      <c r="C461" s="7" t="s">
        <v>2</v>
      </c>
      <c r="D461" s="32">
        <v>28.251383000000001</v>
      </c>
      <c r="E461" s="32">
        <v>6.31332</v>
      </c>
      <c r="F461" s="32">
        <v>9.8997496999999992</v>
      </c>
      <c r="G461" s="32">
        <v>10.545776999999999</v>
      </c>
      <c r="H461" s="93">
        <v>1.4792125999999999E-4</v>
      </c>
      <c r="I461" s="32">
        <v>1.7795467</v>
      </c>
      <c r="J461" s="32"/>
      <c r="K461" s="66">
        <v>0.35041640000000002</v>
      </c>
      <c r="L461" s="66">
        <v>0.37328340999999998</v>
      </c>
      <c r="M461" s="66">
        <v>6.2989703999999994E-2</v>
      </c>
      <c r="N461" s="66">
        <v>0.22346937</v>
      </c>
      <c r="O461" s="66"/>
      <c r="P461" s="66"/>
      <c r="Q461" s="66"/>
      <c r="R461" s="76"/>
      <c r="S461" s="83">
        <f>(F461-O459*H461)/D461</f>
        <v>0.35041194480766025</v>
      </c>
      <c r="T461" s="83">
        <f>(G461-P459*H461)/D461</f>
        <v>0.3732806016616011</v>
      </c>
      <c r="U461" s="83">
        <f>(I461-Q459*H461)/D461</f>
        <v>6.2984097834049318E-2</v>
      </c>
      <c r="V461" s="84"/>
      <c r="W461" s="83">
        <f t="shared" si="279"/>
        <v>-1.0486458314379623</v>
      </c>
      <c r="X461" s="83">
        <f t="shared" si="280"/>
        <v>-0.98542485888648124</v>
      </c>
      <c r="Y461" s="83">
        <f t="shared" si="281"/>
        <v>-2.7648729997852666</v>
      </c>
      <c r="Z461" s="83">
        <f t="shared" ref="Z461:Z464" si="282">LN(N461)</f>
        <v>-1.4984809213001746</v>
      </c>
      <c r="AA461" s="77"/>
      <c r="AB461" s="20">
        <v>1.1065627677987111E-2</v>
      </c>
      <c r="AC461" s="60">
        <v>1.6586484421664278E-2</v>
      </c>
      <c r="AD461" s="20">
        <v>2.0159098072867466E-2</v>
      </c>
      <c r="AE461" s="60">
        <v>3.0216863956626611E-2</v>
      </c>
      <c r="AF461" s="20">
        <v>1.8525978608745098E-2</v>
      </c>
      <c r="AG461" s="20">
        <v>2.7768949447062184E-2</v>
      </c>
      <c r="AI461" s="27"/>
      <c r="AJ461" s="82"/>
      <c r="AK461" s="82"/>
      <c r="AL461" s="82"/>
      <c r="AM461" s="82"/>
      <c r="AN461" s="82"/>
      <c r="BB461" s="76"/>
      <c r="BC461" s="76"/>
      <c r="BE461" s="76"/>
      <c r="BF461" s="76"/>
      <c r="BH461" s="76"/>
      <c r="BI461" s="76"/>
      <c r="BK461" s="76"/>
      <c r="BL461" s="76"/>
      <c r="BN461" s="76"/>
      <c r="BO461" s="76"/>
      <c r="BQ461" s="76"/>
      <c r="BR461" s="76"/>
      <c r="BW461" s="85"/>
      <c r="BX461" s="85"/>
      <c r="BY461" s="83"/>
      <c r="BZ461" s="83"/>
      <c r="CA461" s="83"/>
      <c r="CB461" s="83"/>
      <c r="CC461" s="83"/>
    </row>
    <row r="462" spans="1:100">
      <c r="A462" s="7">
        <v>57</v>
      </c>
      <c r="B462" s="7"/>
      <c r="C462" s="7" t="s">
        <v>3</v>
      </c>
      <c r="D462" s="32">
        <v>27.00055</v>
      </c>
      <c r="E462" s="32">
        <v>6.0315056</v>
      </c>
      <c r="F462" s="32">
        <v>9.4541685999999991</v>
      </c>
      <c r="G462" s="32">
        <v>10.063318000000001</v>
      </c>
      <c r="H462" s="93">
        <v>1.3217085E-4</v>
      </c>
      <c r="I462" s="32">
        <v>1.6968734000000001</v>
      </c>
      <c r="J462" s="32"/>
      <c r="K462" s="66">
        <v>0.35014669999999998</v>
      </c>
      <c r="L462" s="66">
        <v>0.37270672999999999</v>
      </c>
      <c r="M462" s="66">
        <v>6.2845568000000004E-2</v>
      </c>
      <c r="N462" s="66">
        <v>0.22338435000000001</v>
      </c>
      <c r="O462" s="66"/>
      <c r="P462" s="66"/>
      <c r="Q462" s="66"/>
      <c r="R462" s="76"/>
      <c r="S462" s="83">
        <f>(F462-O459*H462)/D462</f>
        <v>0.35014303602608549</v>
      </c>
      <c r="T462" s="83">
        <f>(G462-P459*H462)/D462</f>
        <v>0.37270511757022506</v>
      </c>
      <c r="U462" s="83">
        <f>(I462-Q459*H462)/D462</f>
        <v>6.2840626679326231E-2</v>
      </c>
      <c r="V462" s="84"/>
      <c r="W462" s="83">
        <f t="shared" si="279"/>
        <v>-1.0494135336230552</v>
      </c>
      <c r="X462" s="83">
        <f t="shared" si="280"/>
        <v>-0.98696774152002464</v>
      </c>
      <c r="Y462" s="83">
        <f t="shared" si="281"/>
        <v>-2.767153493026266</v>
      </c>
      <c r="Z462" s="83">
        <f t="shared" si="282"/>
        <v>-1.4988614485162217</v>
      </c>
      <c r="AA462" s="28"/>
      <c r="AB462" s="47">
        <f t="shared" ref="AB462:AG462" si="283">ABS(AB461/AB460)</f>
        <v>5.5482105277792019E-3</v>
      </c>
      <c r="AC462" s="47">
        <f t="shared" si="283"/>
        <v>8.5497065885084197E-3</v>
      </c>
      <c r="AD462" s="47">
        <f t="shared" si="283"/>
        <v>5.0461692049989732E-3</v>
      </c>
      <c r="AE462" s="47">
        <f t="shared" si="283"/>
        <v>6.0422724135386361E-3</v>
      </c>
      <c r="AF462" s="47">
        <f t="shared" si="283"/>
        <v>3.0943463312120573E-3</v>
      </c>
      <c r="AG462" s="47">
        <f t="shared" si="283"/>
        <v>4.4740948535393942E-3</v>
      </c>
      <c r="AI462" s="27"/>
      <c r="AJ462" s="82"/>
      <c r="AK462" s="82"/>
      <c r="AL462" s="82"/>
      <c r="AM462" s="82"/>
      <c r="AN462" s="82"/>
      <c r="BB462" s="76"/>
      <c r="BC462" s="76"/>
      <c r="BE462" s="76"/>
      <c r="BF462" s="76"/>
      <c r="BH462" s="76"/>
      <c r="BI462" s="76"/>
      <c r="BK462" s="76"/>
      <c r="BL462" s="76"/>
      <c r="BN462" s="76"/>
      <c r="BO462" s="76"/>
      <c r="BQ462" s="76"/>
      <c r="BR462" s="76"/>
      <c r="BW462" s="85"/>
      <c r="BX462" s="85"/>
      <c r="BY462" s="83"/>
      <c r="BZ462" s="83"/>
      <c r="CA462" s="83"/>
      <c r="CB462" s="83"/>
      <c r="CC462" s="83"/>
      <c r="CD462" s="76"/>
      <c r="CE462" s="76"/>
      <c r="CF462" s="76"/>
      <c r="CG462" s="76"/>
      <c r="CH462" s="76"/>
      <c r="CI462" s="76"/>
      <c r="CJ462" s="76"/>
      <c r="CK462" s="76"/>
      <c r="CL462" s="76"/>
      <c r="CM462" s="76"/>
      <c r="CN462" s="76"/>
      <c r="CO462" s="76"/>
      <c r="CP462" s="76"/>
      <c r="CQ462" s="76"/>
      <c r="CR462" s="76"/>
      <c r="CS462" s="76"/>
      <c r="CT462" s="76"/>
      <c r="CU462" s="76"/>
      <c r="CV462" s="76"/>
    </row>
    <row r="463" spans="1:100">
      <c r="A463" s="7">
        <v>57</v>
      </c>
      <c r="B463" s="7"/>
      <c r="C463" s="7" t="s">
        <v>4</v>
      </c>
      <c r="D463" s="32">
        <v>24.896581000000001</v>
      </c>
      <c r="E463" s="32">
        <v>5.5589655000000002</v>
      </c>
      <c r="F463" s="32">
        <v>8.7097346000000009</v>
      </c>
      <c r="G463" s="32">
        <v>9.2626749999999998</v>
      </c>
      <c r="H463" s="93">
        <v>1.3033294E-4</v>
      </c>
      <c r="I463" s="32">
        <v>1.5604373</v>
      </c>
      <c r="J463" s="32"/>
      <c r="K463" s="66">
        <v>0.34983558999999997</v>
      </c>
      <c r="L463" s="66">
        <v>0.37204400999999998</v>
      </c>
      <c r="M463" s="66">
        <v>6.2676286999999997E-2</v>
      </c>
      <c r="N463" s="66">
        <v>0.22328196</v>
      </c>
      <c r="O463" s="66"/>
      <c r="P463" s="66"/>
      <c r="Q463" s="66"/>
      <c r="R463" s="76"/>
      <c r="S463" s="83">
        <f>(F463-O459*H463)/D463</f>
        <v>0.34983205675045931</v>
      </c>
      <c r="T463" s="83">
        <f>(G463-P459*H463)/D463</f>
        <v>0.37204310113393824</v>
      </c>
      <c r="U463" s="83">
        <f>(I463-Q459*H463)/D463</f>
        <v>6.2671149750503419E-2</v>
      </c>
      <c r="V463" s="84"/>
      <c r="W463" s="83">
        <f t="shared" si="279"/>
        <v>-1.0503020775135321</v>
      </c>
      <c r="X463" s="83">
        <f t="shared" si="280"/>
        <v>-0.98874556815734516</v>
      </c>
      <c r="Y463" s="83">
        <f t="shared" si="281"/>
        <v>-2.769854068807196</v>
      </c>
      <c r="Z463" s="83">
        <f t="shared" si="282"/>
        <v>-1.4993199115769054</v>
      </c>
      <c r="AA463" s="60"/>
      <c r="AB463" s="88"/>
      <c r="AD463" s="88"/>
      <c r="AF463" s="88"/>
      <c r="AI463" s="27"/>
      <c r="AJ463" s="82"/>
      <c r="AK463" s="82"/>
      <c r="AL463" s="82"/>
      <c r="AM463" s="82"/>
      <c r="AN463" s="82"/>
      <c r="BB463" s="76"/>
      <c r="BC463" s="76"/>
      <c r="BE463" s="76"/>
      <c r="BF463" s="76"/>
      <c r="BH463" s="76"/>
      <c r="BI463" s="76"/>
      <c r="BK463" s="76"/>
      <c r="BL463" s="76"/>
      <c r="BN463" s="76"/>
      <c r="BO463" s="76"/>
      <c r="BQ463" s="76"/>
      <c r="BR463" s="76"/>
      <c r="BW463" s="85"/>
      <c r="BX463" s="85"/>
      <c r="BY463" s="83"/>
      <c r="BZ463" s="83"/>
      <c r="CA463" s="83"/>
      <c r="CB463" s="83"/>
      <c r="CD463" s="76"/>
      <c r="CE463" s="76"/>
      <c r="CF463" s="76"/>
      <c r="CG463" s="76"/>
      <c r="CH463" s="76"/>
      <c r="CI463" s="76"/>
      <c r="CJ463" s="76"/>
      <c r="CK463" s="76"/>
      <c r="CL463" s="76"/>
      <c r="CM463" s="76"/>
      <c r="CN463" s="76"/>
      <c r="CO463" s="76"/>
      <c r="CP463" s="76"/>
      <c r="CQ463" s="76"/>
      <c r="CR463" s="76"/>
      <c r="CS463" s="76"/>
      <c r="CT463" s="76"/>
      <c r="CU463" s="76"/>
      <c r="CV463" s="76"/>
    </row>
    <row r="464" spans="1:100">
      <c r="A464" s="7">
        <v>57</v>
      </c>
      <c r="B464" s="7"/>
      <c r="C464" s="7" t="s">
        <v>5</v>
      </c>
      <c r="D464" s="32">
        <v>23.472138999999999</v>
      </c>
      <c r="E464" s="32">
        <v>5.2388107000000002</v>
      </c>
      <c r="F464" s="32">
        <v>8.2047904000000003</v>
      </c>
      <c r="G464" s="32">
        <v>8.7185497000000005</v>
      </c>
      <c r="H464" s="93">
        <v>1.2125801E-4</v>
      </c>
      <c r="I464" s="32">
        <v>1.4675802</v>
      </c>
      <c r="J464" s="32"/>
      <c r="K464" s="66">
        <v>0.34955434000000002</v>
      </c>
      <c r="L464" s="66">
        <v>0.37144220999999999</v>
      </c>
      <c r="M464" s="66">
        <v>6.2524290999999996E-2</v>
      </c>
      <c r="N464" s="66">
        <v>0.22319272000000001</v>
      </c>
      <c r="O464" s="66"/>
      <c r="P464" s="66"/>
      <c r="Q464" s="66"/>
      <c r="R464" s="76"/>
      <c r="S464" s="83">
        <f>(F464-O459*H464)/D464</f>
        <v>0.34954998212696364</v>
      </c>
      <c r="T464" s="83">
        <f>(G464-P459*H464)/D464</f>
        <v>0.37143956250769811</v>
      </c>
      <c r="U464" s="83">
        <f>(I464-Q459*H464)/D464</f>
        <v>6.2518801556798106E-2</v>
      </c>
      <c r="V464" s="84"/>
      <c r="W464" s="83">
        <f t="shared" si="279"/>
        <v>-1.051108717155703</v>
      </c>
      <c r="X464" s="83">
        <f t="shared" si="280"/>
        <v>-0.99036911309881326</v>
      </c>
      <c r="Y464" s="83">
        <f t="shared" si="281"/>
        <v>-2.772287942569752</v>
      </c>
      <c r="Z464" s="83">
        <f t="shared" si="282"/>
        <v>-1.4997196654943654</v>
      </c>
      <c r="AB464" s="28"/>
      <c r="AD464" s="28"/>
      <c r="AF464" s="28"/>
      <c r="AJ464" s="82"/>
      <c r="AK464" s="82"/>
      <c r="AL464" s="82"/>
      <c r="AM464" s="82"/>
      <c r="AN464" s="82"/>
      <c r="BB464" s="76"/>
      <c r="BC464" s="76"/>
      <c r="BE464" s="76"/>
      <c r="BF464" s="76"/>
      <c r="BH464" s="76"/>
      <c r="BI464" s="76"/>
      <c r="BK464" s="76"/>
      <c r="BL464" s="76"/>
      <c r="BN464" s="76"/>
      <c r="BO464" s="76"/>
      <c r="BQ464" s="76"/>
      <c r="BR464" s="76"/>
      <c r="BW464" s="85"/>
      <c r="BX464" s="85"/>
      <c r="BY464" s="83"/>
      <c r="BZ464" s="83"/>
      <c r="CA464" s="83"/>
      <c r="CB464" s="83"/>
      <c r="CC464" s="83"/>
    </row>
    <row r="465" spans="1:100">
      <c r="C465" s="7"/>
      <c r="D465" s="89"/>
      <c r="E465" s="89"/>
      <c r="F465" s="33"/>
      <c r="G465" s="33"/>
      <c r="H465" s="99"/>
      <c r="I465" s="33"/>
      <c r="J465" s="5"/>
      <c r="K465" s="84"/>
      <c r="L465" s="84"/>
      <c r="M465" s="84"/>
      <c r="N465" s="84"/>
      <c r="O465" s="83"/>
      <c r="P465" s="83"/>
      <c r="Q465" s="83"/>
      <c r="R465" s="84"/>
      <c r="S465" s="84"/>
      <c r="T465" s="84"/>
      <c r="U465" s="84"/>
      <c r="V465" s="84"/>
      <c r="W465" s="84"/>
      <c r="X465" s="84"/>
      <c r="Y465" s="84"/>
      <c r="Z465" s="90"/>
      <c r="AA465" s="28"/>
      <c r="AB465" s="91"/>
      <c r="AC465" s="91"/>
      <c r="AD465" s="91"/>
      <c r="AE465" s="92"/>
      <c r="AF465" s="92"/>
      <c r="AG465" s="92"/>
      <c r="AJ465" s="76"/>
      <c r="AK465" s="76"/>
      <c r="AL465" s="76"/>
      <c r="AM465" s="76"/>
      <c r="AN465" s="76"/>
      <c r="BB465" s="76"/>
      <c r="BC465" s="76"/>
      <c r="BE465" s="76"/>
      <c r="BF465" s="76"/>
      <c r="BH465" s="76"/>
      <c r="BI465" s="76"/>
      <c r="BK465" s="76"/>
      <c r="BL465" s="76"/>
      <c r="BN465" s="76"/>
      <c r="BO465" s="76"/>
      <c r="BQ465" s="76"/>
      <c r="BR465" s="76"/>
      <c r="BW465" s="85"/>
      <c r="BX465" s="85"/>
      <c r="BY465" s="83"/>
      <c r="BZ465" s="83"/>
      <c r="CA465" s="83"/>
      <c r="CB465" s="83"/>
      <c r="CC465" s="83"/>
      <c r="CD465" s="76"/>
      <c r="CE465" s="76"/>
      <c r="CF465" s="76"/>
      <c r="CG465" s="76"/>
      <c r="CH465" s="76"/>
      <c r="CI465" s="76"/>
      <c r="CJ465" s="76"/>
      <c r="CK465" s="76"/>
      <c r="CL465" s="76"/>
      <c r="CM465" s="76"/>
      <c r="CN465" s="76"/>
      <c r="CO465" s="76"/>
      <c r="CP465" s="76"/>
      <c r="CQ465" s="76"/>
      <c r="CR465" s="76"/>
      <c r="CS465" s="76"/>
      <c r="CT465" s="76"/>
      <c r="CU465" s="76"/>
      <c r="CV465" s="76"/>
    </row>
    <row r="466" spans="1:100">
      <c r="A466" s="7">
        <v>58</v>
      </c>
      <c r="B466" s="31">
        <v>43650</v>
      </c>
      <c r="C466" s="7" t="s">
        <v>0</v>
      </c>
      <c r="D466" s="32">
        <v>3.4614212999999999E-4</v>
      </c>
      <c r="E466" s="32">
        <v>6.9947723999999993E-5</v>
      </c>
      <c r="F466" s="32">
        <v>1.1331779E-4</v>
      </c>
      <c r="G466" s="32">
        <v>1.0115775000000001E-4</v>
      </c>
      <c r="H466" s="93">
        <v>-1.3845457E-6</v>
      </c>
      <c r="I466" s="32">
        <v>3.3476458999999998E-5</v>
      </c>
      <c r="J466" s="32"/>
      <c r="K466" s="32"/>
      <c r="L466" s="32"/>
      <c r="M466" s="32"/>
      <c r="N466" s="32"/>
      <c r="O466" s="66"/>
      <c r="P466" s="66"/>
      <c r="Q466" s="66"/>
      <c r="AG466" s="78"/>
      <c r="BZ466" s="80"/>
      <c r="CA466" s="78"/>
      <c r="CB466" s="78"/>
      <c r="CC466" s="78"/>
      <c r="CE466" s="81"/>
      <c r="CF466" s="74"/>
      <c r="CG466" s="74"/>
      <c r="CH466" s="74"/>
      <c r="CI466" s="74"/>
      <c r="CJ466" s="74"/>
      <c r="CK466" s="74"/>
      <c r="CL466" s="74"/>
      <c r="CM466" s="74"/>
      <c r="CN466" s="74"/>
    </row>
    <row r="467" spans="1:100">
      <c r="A467" s="7">
        <v>58</v>
      </c>
      <c r="C467" s="98" t="s">
        <v>6</v>
      </c>
      <c r="D467" s="32"/>
      <c r="E467" s="32"/>
      <c r="F467" s="32"/>
      <c r="G467" s="32"/>
      <c r="H467" s="93">
        <v>2.9262896</v>
      </c>
      <c r="I467" s="32"/>
      <c r="J467" s="32"/>
      <c r="K467" s="32"/>
      <c r="L467" s="32"/>
      <c r="M467" s="32"/>
      <c r="N467" s="57"/>
      <c r="O467" s="83">
        <v>0.86288788999999999</v>
      </c>
      <c r="P467" s="83">
        <v>0.56622008000000001</v>
      </c>
      <c r="Q467" s="83">
        <v>1.0737414000000001</v>
      </c>
      <c r="AB467" s="9"/>
      <c r="AC467" s="9"/>
      <c r="AD467" s="9"/>
      <c r="AE467" s="9"/>
      <c r="AF467" s="9"/>
      <c r="AG467" s="9"/>
      <c r="AI467" s="27"/>
      <c r="AJ467" s="20"/>
      <c r="AK467" s="20"/>
      <c r="AL467" s="20"/>
      <c r="AM467" s="20"/>
      <c r="AN467" s="82"/>
      <c r="BB467" s="78"/>
      <c r="BE467" s="78"/>
      <c r="BH467" s="78"/>
      <c r="BK467" s="78"/>
      <c r="BN467" s="78"/>
      <c r="BQ467" s="78"/>
    </row>
    <row r="468" spans="1:100">
      <c r="A468" s="7">
        <v>58</v>
      </c>
      <c r="B468" s="7"/>
      <c r="C468" s="7" t="s">
        <v>1</v>
      </c>
      <c r="D468" s="32">
        <v>28.815591000000001</v>
      </c>
      <c r="E468" s="32">
        <v>6.4413330000000002</v>
      </c>
      <c r="F468" s="32">
        <v>10.103472</v>
      </c>
      <c r="G468" s="32">
        <v>10.768992000000001</v>
      </c>
      <c r="H468" s="93">
        <v>1.4088132E-4</v>
      </c>
      <c r="I468" s="32">
        <v>1.8183159</v>
      </c>
      <c r="J468" s="32"/>
      <c r="K468" s="66">
        <v>0.35062508999999997</v>
      </c>
      <c r="L468" s="66">
        <v>0.37372077999999997</v>
      </c>
      <c r="M468" s="66">
        <v>6.3101748999999999E-2</v>
      </c>
      <c r="N468" s="66">
        <v>0.22353634</v>
      </c>
      <c r="O468" s="66"/>
      <c r="P468" s="66"/>
      <c r="Q468" s="66"/>
      <c r="R468" s="76"/>
      <c r="S468" s="83">
        <f>(F468-O467*H468)/D468</f>
        <v>0.35062096887809951</v>
      </c>
      <c r="T468" s="83">
        <f>(G468-P467*H468)/D468</f>
        <v>0.37371824961590133</v>
      </c>
      <c r="U468" s="83">
        <f>(I468-Q467*H468)/D468</f>
        <v>6.3096558730800598E-2</v>
      </c>
      <c r="V468" s="84"/>
      <c r="W468" s="83">
        <f t="shared" ref="W468:W472" si="284">LN(S468)</f>
        <v>-1.0480494997321239</v>
      </c>
      <c r="X468" s="83">
        <f t="shared" ref="X468:X472" si="285">LN(T468)</f>
        <v>-0.98425310874623428</v>
      </c>
      <c r="Y468" s="83">
        <f t="shared" ref="Y468:Y472" si="286">LN(U468)</f>
        <v>-2.7630890476765013</v>
      </c>
      <c r="Z468" s="83">
        <f>LN(N468)</f>
        <v>-1.4981812830673609</v>
      </c>
      <c r="AA468" s="77"/>
      <c r="AB468" s="20">
        <f t="array" ref="AB468:AC469">LINEST(W468:W472,Z468:Z472,TRUE,TRUE)</f>
        <v>1.9988269887506505</v>
      </c>
      <c r="AC468" s="60">
        <v>1.9465646909558099</v>
      </c>
      <c r="AD468" s="20">
        <f t="array" ref="AD468:AE469">LINEST(X468:X472,Z468:Z472,TRUE,TRUE)</f>
        <v>3.9876931280440142</v>
      </c>
      <c r="AE468" s="60">
        <v>4.9900476062632988</v>
      </c>
      <c r="AF468" s="20">
        <f t="array" ref="AF468:AG469">LINEST(Y468:Y472,Z468:Z472,TRUE,TRUE)</f>
        <v>5.9930031992384247</v>
      </c>
      <c r="AG468" s="20">
        <v>6.215521624744393</v>
      </c>
      <c r="AI468" s="41">
        <f>EXP(AC468)*$AI$4^AB468</f>
        <v>0.33305321306352886</v>
      </c>
      <c r="AJ468" s="41">
        <f>AI468*SQRT(AC469^2+(LN($AI$4))^2*AB469^2+(AB468/$AI$4)^2*$AJ$4^2-2*LN($AI$4)*AVERAGE(Z468:Z472)*AB469^2)</f>
        <v>5.2231247717094212E-4</v>
      </c>
      <c r="AK468" s="59"/>
      <c r="AL468" s="41">
        <f>EXP(AE468)*$AI$4^AD468</f>
        <v>0.33729127090278349</v>
      </c>
      <c r="AM468" s="41">
        <f>AL468*SQRT(AE469^2+(LN($AI$4))^2*AD469^2+(AD468/$AI$4)^2*$AJ$4^2-2*LN($AI$4)*AVERAGE(Z468:Z472)*AD469^2)</f>
        <v>1.0555169787102958E-3</v>
      </c>
      <c r="AN468" s="83"/>
      <c r="AO468" s="41">
        <f>EXP(AG468)*$AI$4^AF468</f>
        <v>5.4083199957825671E-2</v>
      </c>
      <c r="AP468" s="41">
        <f>AO468*SQRT(AG469^2+(LN($AI$4))^2*AF469^2+(AF468/$AI$4)^2*$AJ$4^2-2*LN($AI$4)*AVERAGE(Z468:Z472)*AF469^2)</f>
        <v>2.5376917632669542E-4</v>
      </c>
      <c r="BB468" s="69"/>
      <c r="BC468" s="69"/>
      <c r="BE468" s="69"/>
      <c r="BF468" s="69"/>
      <c r="BH468" s="69"/>
      <c r="BI468" s="69"/>
      <c r="BK468" s="69"/>
      <c r="BL468" s="69"/>
      <c r="BN468" s="69"/>
      <c r="BO468" s="69"/>
      <c r="BQ468" s="69"/>
      <c r="BR468" s="69"/>
      <c r="BY468" s="69"/>
      <c r="BZ468" s="69"/>
      <c r="CD468" s="86"/>
      <c r="CM468" s="78"/>
      <c r="CN468" s="78"/>
    </row>
    <row r="469" spans="1:100">
      <c r="A469" s="7">
        <v>58</v>
      </c>
      <c r="B469" s="7"/>
      <c r="C469" s="7" t="s">
        <v>2</v>
      </c>
      <c r="D469" s="32">
        <v>28.158449999999998</v>
      </c>
      <c r="E469" s="32">
        <v>6.2927040999999999</v>
      </c>
      <c r="F469" s="32">
        <v>9.8677995000000003</v>
      </c>
      <c r="G469" s="32">
        <v>10.512207999999999</v>
      </c>
      <c r="H469" s="93">
        <v>1.4536881000000001E-4</v>
      </c>
      <c r="I469" s="32">
        <v>1.7739761999999999</v>
      </c>
      <c r="J469" s="32"/>
      <c r="K469" s="66">
        <v>0.35043816</v>
      </c>
      <c r="L469" s="66">
        <v>0.37332314</v>
      </c>
      <c r="M469" s="66">
        <v>6.2999738E-2</v>
      </c>
      <c r="N469" s="66">
        <v>0.22347479000000001</v>
      </c>
      <c r="O469" s="66"/>
      <c r="P469" s="66"/>
      <c r="Q469" s="66"/>
      <c r="R469" s="76"/>
      <c r="S469" s="83">
        <f>(F469-O467*H469)/D469</f>
        <v>0.35043385069186223</v>
      </c>
      <c r="T469" s="83">
        <f>(G469-P467*H469)/D469</f>
        <v>0.37332046647669787</v>
      </c>
      <c r="U469" s="83">
        <f>(I469-Q467*H469)/D469</f>
        <v>6.2994238372155939E-2</v>
      </c>
      <c r="V469" s="84"/>
      <c r="W469" s="83">
        <f t="shared" si="284"/>
        <v>-1.0485833187301747</v>
      </c>
      <c r="X469" s="83">
        <f t="shared" si="285"/>
        <v>-0.98531806874959049</v>
      </c>
      <c r="Y469" s="83">
        <f t="shared" si="286"/>
        <v>-2.764712011183037</v>
      </c>
      <c r="Z469" s="83">
        <f t="shared" ref="Z469:Z472" si="287">LN(N469)</f>
        <v>-1.4984566677110898</v>
      </c>
      <c r="AA469" s="77"/>
      <c r="AB469" s="20">
        <v>6.5293995503945702E-3</v>
      </c>
      <c r="AC469" s="60">
        <v>9.7868108282600681E-3</v>
      </c>
      <c r="AD469" s="20">
        <v>1.3291152885640341E-2</v>
      </c>
      <c r="AE469" s="60">
        <v>1.9921892966924402E-2</v>
      </c>
      <c r="AF469" s="20">
        <v>1.5351791346708622E-2</v>
      </c>
      <c r="AG469" s="20">
        <v>2.3010550453460593E-2</v>
      </c>
      <c r="AI469" s="62"/>
      <c r="AJ469" s="82"/>
      <c r="AK469" s="82"/>
      <c r="AL469" s="82"/>
      <c r="AM469" s="82"/>
      <c r="AN469" s="82"/>
      <c r="BB469" s="76"/>
      <c r="BC469" s="76"/>
      <c r="BE469" s="76"/>
      <c r="BF469" s="76"/>
      <c r="BH469" s="76"/>
      <c r="BI469" s="76"/>
      <c r="BK469" s="76"/>
      <c r="BL469" s="76"/>
      <c r="BN469" s="76"/>
      <c r="BO469" s="76"/>
      <c r="BQ469" s="76"/>
      <c r="BR469" s="76"/>
      <c r="BW469" s="85"/>
      <c r="BX469" s="85"/>
      <c r="BY469" s="83"/>
      <c r="BZ469" s="83"/>
      <c r="CA469" s="83"/>
      <c r="CB469" s="83"/>
      <c r="CC469" s="83"/>
    </row>
    <row r="470" spans="1:100">
      <c r="A470" s="7">
        <v>58</v>
      </c>
      <c r="B470" s="7"/>
      <c r="C470" s="7" t="s">
        <v>3</v>
      </c>
      <c r="D470" s="32">
        <v>26.792107000000001</v>
      </c>
      <c r="E470" s="32">
        <v>5.9850504000000004</v>
      </c>
      <c r="F470" s="32">
        <v>9.3816903000000007</v>
      </c>
      <c r="G470" s="32">
        <v>9.9864180999999999</v>
      </c>
      <c r="H470" s="93">
        <v>1.4332557999999999E-4</v>
      </c>
      <c r="I470" s="32">
        <v>1.6839206</v>
      </c>
      <c r="J470" s="32"/>
      <c r="K470" s="32">
        <v>0.35016544999999999</v>
      </c>
      <c r="L470" s="32">
        <v>0.37273574999999998</v>
      </c>
      <c r="M470" s="32">
        <v>6.2851003000000003E-2</v>
      </c>
      <c r="N470" s="32">
        <v>0.22338835000000001</v>
      </c>
      <c r="O470" s="66"/>
      <c r="P470" s="66"/>
      <c r="Q470" s="66"/>
      <c r="R470" s="76"/>
      <c r="S470" s="83">
        <f>(F470-O467*H470)/D470</f>
        <v>0.35016158401027181</v>
      </c>
      <c r="T470" s="83">
        <f>(G470-P467*H470)/D470</f>
        <v>0.37273428872834174</v>
      </c>
      <c r="U470" s="83">
        <f>(I470-Q467*H470)/D470</f>
        <v>6.2845624847313236E-2</v>
      </c>
      <c r="V470" s="84"/>
      <c r="W470" s="83">
        <f t="shared" si="284"/>
        <v>-1.0493605624340612</v>
      </c>
      <c r="X470" s="83">
        <f t="shared" si="285"/>
        <v>-0.98688947584776443</v>
      </c>
      <c r="Y470" s="83">
        <f t="shared" si="286"/>
        <v>-2.7670739589813098</v>
      </c>
      <c r="Z470" s="83">
        <f t="shared" si="287"/>
        <v>-1.4988435423191773</v>
      </c>
      <c r="AA470" s="28"/>
      <c r="AB470" s="47">
        <f t="shared" ref="AB470:AG470" si="288">ABS(AB469/AB468)</f>
        <v>3.266615663657671E-3</v>
      </c>
      <c r="AC470" s="47">
        <f t="shared" si="288"/>
        <v>5.0277346926777501E-3</v>
      </c>
      <c r="AD470" s="47">
        <f t="shared" si="288"/>
        <v>3.3330430549353045E-3</v>
      </c>
      <c r="AE470" s="47">
        <f t="shared" si="288"/>
        <v>3.9923252319114706E-3</v>
      </c>
      <c r="AF470" s="47">
        <f t="shared" si="288"/>
        <v>2.5616190808407189E-3</v>
      </c>
      <c r="AG470" s="47">
        <f t="shared" si="288"/>
        <v>3.7021109156557524E-3</v>
      </c>
      <c r="AI470" s="27"/>
      <c r="AJ470" s="82"/>
      <c r="AK470" s="82"/>
      <c r="AL470" s="82"/>
      <c r="AM470" s="82"/>
      <c r="AN470" s="82"/>
      <c r="BB470" s="76"/>
      <c r="BC470" s="76"/>
      <c r="BE470" s="76"/>
      <c r="BF470" s="76"/>
      <c r="BH470" s="76"/>
      <c r="BI470" s="76"/>
      <c r="BK470" s="76"/>
      <c r="BL470" s="76"/>
      <c r="BN470" s="76"/>
      <c r="BO470" s="76"/>
      <c r="BQ470" s="76"/>
      <c r="BR470" s="76"/>
      <c r="BW470" s="85"/>
      <c r="BX470" s="85"/>
      <c r="BY470" s="83"/>
      <c r="BZ470" s="83"/>
      <c r="CA470" s="83"/>
      <c r="CB470" s="83"/>
      <c r="CC470" s="83"/>
      <c r="CD470" s="76"/>
      <c r="CE470" s="76"/>
      <c r="CF470" s="76"/>
      <c r="CG470" s="76"/>
      <c r="CH470" s="76"/>
      <c r="CI470" s="76"/>
      <c r="CJ470" s="76"/>
      <c r="CK470" s="76"/>
      <c r="CL470" s="76"/>
      <c r="CM470" s="76"/>
      <c r="CN470" s="76"/>
      <c r="CO470" s="76"/>
      <c r="CP470" s="76"/>
      <c r="CQ470" s="76"/>
      <c r="CR470" s="76"/>
      <c r="CS470" s="76"/>
      <c r="CT470" s="76"/>
      <c r="CU470" s="76"/>
      <c r="CV470" s="76"/>
    </row>
    <row r="471" spans="1:100">
      <c r="A471" s="7">
        <v>58</v>
      </c>
      <c r="B471" s="7"/>
      <c r="C471" s="7" t="s">
        <v>4</v>
      </c>
      <c r="D471" s="32">
        <v>24.881302000000002</v>
      </c>
      <c r="E471" s="32">
        <v>5.5558722999999999</v>
      </c>
      <c r="F471" s="32">
        <v>8.7052958999999994</v>
      </c>
      <c r="G471" s="32">
        <v>9.2588954999999995</v>
      </c>
      <c r="H471" s="93">
        <v>1.2673531000000001E-4</v>
      </c>
      <c r="I471" s="32">
        <v>1.5599326</v>
      </c>
      <c r="J471" s="32"/>
      <c r="K471" s="32">
        <v>0.34987243000000001</v>
      </c>
      <c r="L471" s="32">
        <v>0.37212137000000001</v>
      </c>
      <c r="M471" s="32">
        <v>6.2694623000000005E-2</v>
      </c>
      <c r="N471" s="32">
        <v>0.22329493</v>
      </c>
      <c r="O471" s="66"/>
      <c r="P471" s="66"/>
      <c r="Q471" s="66"/>
      <c r="R471" s="76"/>
      <c r="S471" s="83">
        <f>(F471-O467*H471)/D471</f>
        <v>0.34986860983544044</v>
      </c>
      <c r="T471" s="83">
        <f>(G471-P467*H471)/D471</f>
        <v>0.37211974437361167</v>
      </c>
      <c r="U471" s="83">
        <f>(I471-Q467*H471)/D471</f>
        <v>6.268950551907658E-2</v>
      </c>
      <c r="V471" s="84"/>
      <c r="W471" s="83">
        <f t="shared" si="284"/>
        <v>-1.0501975954492437</v>
      </c>
      <c r="X471" s="83">
        <f t="shared" si="285"/>
        <v>-0.98853958302813016</v>
      </c>
      <c r="Y471" s="83">
        <f t="shared" si="286"/>
        <v>-2.7695612214434857</v>
      </c>
      <c r="Z471" s="83">
        <f t="shared" si="287"/>
        <v>-1.4992618252751102</v>
      </c>
      <c r="AA471" s="60"/>
      <c r="AB471" s="88"/>
      <c r="AD471" s="88"/>
      <c r="AF471" s="88"/>
      <c r="AI471" s="27"/>
      <c r="AJ471" s="82"/>
      <c r="AK471" s="82"/>
      <c r="AL471" s="82"/>
      <c r="AM471" s="82"/>
      <c r="AN471" s="82"/>
      <c r="BB471" s="76"/>
      <c r="BC471" s="76"/>
      <c r="BE471" s="76"/>
      <c r="BF471" s="76"/>
      <c r="BH471" s="76"/>
      <c r="BI471" s="76"/>
      <c r="BK471" s="76"/>
      <c r="BL471" s="76"/>
      <c r="BN471" s="76"/>
      <c r="BO471" s="76"/>
      <c r="BQ471" s="76"/>
      <c r="BR471" s="76"/>
      <c r="BW471" s="85"/>
      <c r="BX471" s="85"/>
      <c r="BY471" s="83"/>
      <c r="BZ471" s="83"/>
      <c r="CA471" s="83"/>
      <c r="CB471" s="83"/>
      <c r="CD471" s="76"/>
      <c r="CE471" s="76"/>
      <c r="CF471" s="76"/>
      <c r="CG471" s="76"/>
      <c r="CH471" s="76"/>
      <c r="CI471" s="76"/>
      <c r="CJ471" s="76"/>
      <c r="CK471" s="76"/>
      <c r="CL471" s="76"/>
      <c r="CM471" s="76"/>
      <c r="CN471" s="76"/>
      <c r="CO471" s="76"/>
      <c r="CP471" s="76"/>
      <c r="CQ471" s="76"/>
      <c r="CR471" s="76"/>
      <c r="CS471" s="76"/>
      <c r="CT471" s="76"/>
      <c r="CU471" s="76"/>
      <c r="CV471" s="76"/>
    </row>
    <row r="472" spans="1:100">
      <c r="A472" s="7">
        <v>58</v>
      </c>
      <c r="B472" s="7"/>
      <c r="C472" s="7" t="s">
        <v>5</v>
      </c>
      <c r="D472" s="32">
        <v>23.559474000000002</v>
      </c>
      <c r="E472" s="32">
        <v>5.2585401999999997</v>
      </c>
      <c r="F472" s="32">
        <v>8.2359638000000004</v>
      </c>
      <c r="G472" s="32">
        <v>8.7524572000000003</v>
      </c>
      <c r="H472" s="93">
        <v>1.2736238999999999E-4</v>
      </c>
      <c r="I472" s="32">
        <v>1.4734297000000001</v>
      </c>
      <c r="J472" s="32"/>
      <c r="K472" s="32">
        <v>0.34958169</v>
      </c>
      <c r="L472" s="32">
        <v>0.37150453</v>
      </c>
      <c r="M472" s="32">
        <v>6.2540832000000005E-2</v>
      </c>
      <c r="N472" s="32">
        <v>0.22320271</v>
      </c>
      <c r="O472" s="66"/>
      <c r="P472" s="66"/>
      <c r="Q472" s="66"/>
      <c r="R472" s="76"/>
      <c r="S472" s="83">
        <f>(F472-O467*H472)/D472</f>
        <v>0.34957715526823852</v>
      </c>
      <c r="T472" s="83">
        <f>(G472-P467*H472)/D472</f>
        <v>0.37150171879292998</v>
      </c>
      <c r="U472" s="83">
        <f>(I472-Q467*H472)/D472</f>
        <v>6.2535052596210519E-2</v>
      </c>
      <c r="V472" s="84"/>
      <c r="W472" s="83">
        <f t="shared" si="284"/>
        <v>-1.0510309826784237</v>
      </c>
      <c r="X472" s="83">
        <f t="shared" si="285"/>
        <v>-0.99020178820533566</v>
      </c>
      <c r="Y472" s="83">
        <f t="shared" si="286"/>
        <v>-2.7720280379132509</v>
      </c>
      <c r="Z472" s="83">
        <f t="shared" si="287"/>
        <v>-1.4996749069716286</v>
      </c>
      <c r="AB472" s="28"/>
      <c r="AD472" s="28"/>
      <c r="AF472" s="28"/>
      <c r="AJ472" s="82"/>
      <c r="AK472" s="82"/>
      <c r="AL472" s="82"/>
      <c r="AM472" s="82"/>
      <c r="AN472" s="82"/>
      <c r="BB472" s="76"/>
      <c r="BC472" s="76"/>
      <c r="BE472" s="76"/>
      <c r="BF472" s="76"/>
      <c r="BH472" s="76"/>
      <c r="BI472" s="76"/>
      <c r="BK472" s="76"/>
      <c r="BL472" s="76"/>
      <c r="BN472" s="76"/>
      <c r="BO472" s="76"/>
      <c r="BQ472" s="76"/>
      <c r="BR472" s="76"/>
      <c r="BW472" s="85"/>
      <c r="BX472" s="85"/>
      <c r="BY472" s="83"/>
      <c r="BZ472" s="83"/>
      <c r="CA472" s="83"/>
      <c r="CB472" s="83"/>
      <c r="CC472" s="83"/>
    </row>
    <row r="473" spans="1:100">
      <c r="C473" s="7"/>
      <c r="D473" s="89"/>
      <c r="E473" s="89"/>
      <c r="F473" s="33"/>
      <c r="G473" s="33"/>
      <c r="H473" s="99"/>
      <c r="I473" s="33"/>
      <c r="J473" s="5"/>
      <c r="K473" s="84"/>
      <c r="L473" s="84"/>
      <c r="M473" s="84"/>
      <c r="N473" s="84"/>
      <c r="O473" s="83"/>
      <c r="P473" s="83"/>
      <c r="Q473" s="83"/>
      <c r="R473" s="84"/>
      <c r="S473" s="84"/>
      <c r="T473" s="84"/>
      <c r="U473" s="84"/>
      <c r="V473" s="84"/>
      <c r="W473" s="84"/>
      <c r="X473" s="84"/>
      <c r="Y473" s="84"/>
      <c r="Z473" s="90"/>
      <c r="AA473" s="28"/>
      <c r="AB473" s="91"/>
      <c r="AC473" s="91"/>
      <c r="AD473" s="91"/>
      <c r="AE473" s="92"/>
      <c r="AF473" s="92"/>
      <c r="AG473" s="92"/>
      <c r="AJ473" s="76"/>
      <c r="AK473" s="76"/>
      <c r="AL473" s="76"/>
      <c r="AM473" s="76"/>
      <c r="AN473" s="76"/>
      <c r="BB473" s="76"/>
      <c r="BC473" s="76"/>
      <c r="BE473" s="76"/>
      <c r="BF473" s="76"/>
      <c r="BH473" s="76"/>
      <c r="BI473" s="76"/>
      <c r="BK473" s="76"/>
      <c r="BL473" s="76"/>
      <c r="BN473" s="76"/>
      <c r="BO473" s="76"/>
      <c r="BQ473" s="76"/>
      <c r="BR473" s="76"/>
      <c r="BW473" s="85"/>
      <c r="BX473" s="85"/>
      <c r="BY473" s="83"/>
      <c r="BZ473" s="83"/>
      <c r="CA473" s="83"/>
      <c r="CB473" s="83"/>
      <c r="CC473" s="83"/>
      <c r="CD473" s="76"/>
      <c r="CE473" s="76"/>
      <c r="CF473" s="76"/>
      <c r="CG473" s="76"/>
      <c r="CH473" s="76"/>
      <c r="CI473" s="76"/>
      <c r="CJ473" s="76"/>
      <c r="CK473" s="76"/>
      <c r="CL473" s="76"/>
      <c r="CM473" s="76"/>
      <c r="CN473" s="76"/>
      <c r="CO473" s="76"/>
      <c r="CP473" s="76"/>
      <c r="CQ473" s="76"/>
      <c r="CR473" s="76"/>
      <c r="CS473" s="76"/>
      <c r="CT473" s="76"/>
      <c r="CU473" s="76"/>
      <c r="CV473" s="76"/>
    </row>
    <row r="474" spans="1:100">
      <c r="A474" s="7">
        <v>59</v>
      </c>
      <c r="B474" s="31">
        <v>43650</v>
      </c>
      <c r="C474" s="7" t="s">
        <v>0</v>
      </c>
      <c r="D474" s="32">
        <v>3.4614212999999999E-4</v>
      </c>
      <c r="E474" s="32">
        <v>6.9947723999999993E-5</v>
      </c>
      <c r="F474" s="32">
        <v>1.1331779E-4</v>
      </c>
      <c r="G474" s="32">
        <v>1.0115775000000001E-4</v>
      </c>
      <c r="H474" s="93">
        <v>-1.3845457E-6</v>
      </c>
      <c r="I474" s="32">
        <v>3.3476458999999998E-5</v>
      </c>
      <c r="J474" s="32"/>
      <c r="K474" s="32"/>
      <c r="L474" s="32"/>
      <c r="M474" s="32"/>
      <c r="N474" s="32"/>
      <c r="O474" s="66"/>
      <c r="P474" s="66"/>
      <c r="Q474" s="66"/>
      <c r="AG474" s="78"/>
      <c r="BZ474" s="80"/>
      <c r="CA474" s="78"/>
      <c r="CB474" s="78"/>
      <c r="CC474" s="78"/>
      <c r="CE474" s="81"/>
      <c r="CF474" s="74"/>
      <c r="CG474" s="74"/>
      <c r="CH474" s="74"/>
      <c r="CI474" s="74"/>
      <c r="CJ474" s="74"/>
      <c r="CK474" s="74"/>
      <c r="CL474" s="74"/>
      <c r="CM474" s="74"/>
      <c r="CN474" s="74"/>
    </row>
    <row r="475" spans="1:100">
      <c r="A475" s="7">
        <v>59</v>
      </c>
      <c r="B475" s="7"/>
      <c r="C475" s="98" t="s">
        <v>6</v>
      </c>
      <c r="D475" s="32"/>
      <c r="E475" s="32"/>
      <c r="F475" s="32"/>
      <c r="G475" s="32"/>
      <c r="H475" s="93">
        <v>2.9262896</v>
      </c>
      <c r="I475" s="32"/>
      <c r="J475" s="32"/>
      <c r="K475" s="32"/>
      <c r="L475" s="32"/>
      <c r="M475" s="32"/>
      <c r="N475" s="57"/>
      <c r="O475" s="83">
        <v>0.86288788999999999</v>
      </c>
      <c r="P475" s="83">
        <v>0.56622008000000001</v>
      </c>
      <c r="Q475" s="83">
        <v>1.0737414000000001</v>
      </c>
      <c r="AB475" s="9"/>
      <c r="AC475" s="9"/>
      <c r="AD475" s="9"/>
      <c r="AE475" s="9"/>
      <c r="AF475" s="9"/>
      <c r="AG475" s="9"/>
      <c r="AI475" s="27"/>
      <c r="AJ475" s="20"/>
      <c r="AK475" s="20"/>
      <c r="AL475" s="20"/>
      <c r="AM475" s="20"/>
      <c r="AN475" s="82"/>
      <c r="BB475" s="78"/>
      <c r="BE475" s="78"/>
      <c r="BH475" s="78"/>
      <c r="BK475" s="78"/>
      <c r="BN475" s="78"/>
      <c r="BQ475" s="78"/>
    </row>
    <row r="476" spans="1:100">
      <c r="A476" s="7">
        <v>59</v>
      </c>
      <c r="B476" s="7"/>
      <c r="C476" s="7" t="s">
        <v>1</v>
      </c>
      <c r="D476" s="32">
        <v>29.158064</v>
      </c>
      <c r="E476" s="32">
        <v>6.5174719999999997</v>
      </c>
      <c r="F476" s="32">
        <v>10.222314000000001</v>
      </c>
      <c r="G476" s="32">
        <v>10.894367000000001</v>
      </c>
      <c r="H476" s="93">
        <v>1.4507663000000001E-4</v>
      </c>
      <c r="I476" s="32">
        <v>1.8392516999999999</v>
      </c>
      <c r="J476" s="32"/>
      <c r="K476" s="32">
        <v>0.35058236999999998</v>
      </c>
      <c r="L476" s="32">
        <v>0.37363059999999998</v>
      </c>
      <c r="M476" s="32">
        <v>6.3078469999999998E-2</v>
      </c>
      <c r="N476" s="32">
        <v>0.22352196999999999</v>
      </c>
      <c r="O476" s="66"/>
      <c r="P476" s="66"/>
      <c r="Q476" s="66"/>
      <c r="R476" s="76"/>
      <c r="S476" s="83">
        <f>(F476-O475*H476)/D476</f>
        <v>0.35057844770259272</v>
      </c>
      <c r="T476" s="83">
        <f>(G476-P475*H476)/D476</f>
        <v>0.37362853907923915</v>
      </c>
      <c r="U476" s="83">
        <f>(I476-Q475*H476)/D476</f>
        <v>6.3073320821855544E-2</v>
      </c>
      <c r="V476" s="84"/>
      <c r="W476" s="83">
        <f t="shared" ref="W476:W480" si="289">LN(S476)</f>
        <v>-1.0481707809954948</v>
      </c>
      <c r="X476" s="83">
        <f t="shared" ref="X476:X480" si="290">LN(T476)</f>
        <v>-0.98449318614657932</v>
      </c>
      <c r="Y476" s="83">
        <f t="shared" ref="Y476:Y480" si="291">LN(U476)</f>
        <v>-2.7634574067379538</v>
      </c>
      <c r="Z476" s="83">
        <f>LN(N476)</f>
        <v>-1.4982455699833337</v>
      </c>
      <c r="AA476" s="77"/>
      <c r="AB476" s="20">
        <f t="array" ref="AB476:AC477">LINEST(W476:W480,Z476:Z480,TRUE,TRUE)</f>
        <v>1.9993794298921701</v>
      </c>
      <c r="AC476" s="60">
        <v>1.9473927280647105</v>
      </c>
      <c r="AD476" s="20">
        <f t="array" ref="AD476:AE477">LINEST(X476:X480,Z476:Z480,TRUE,TRUE)</f>
        <v>4.0011142650537082</v>
      </c>
      <c r="AE476" s="60">
        <v>5.0101601251769177</v>
      </c>
      <c r="AF476" s="20">
        <f t="array" ref="AF476:AG477">LINEST(Y476:Y480,Z476:Z480,TRUE,TRUE)</f>
        <v>5.9992932191803963</v>
      </c>
      <c r="AG476" s="20">
        <v>6.2249505996675669</v>
      </c>
      <c r="AI476" s="41">
        <f>EXP(AC476)*$AI$4^AB476</f>
        <v>0.33304860717045554</v>
      </c>
      <c r="AJ476" s="41">
        <f>AI476*SQRT(AC477^2+(LN($AI$4))^2*AB477^2+(AB476/$AI$4)^2*$AJ$4^2-2*LN($AI$4)*AVERAGE(Z476:Z480)*AB477^2)</f>
        <v>5.2183261678509973E-4</v>
      </c>
      <c r="AK476" s="59"/>
      <c r="AL476" s="41">
        <f>EXP(AE476)*$AI$4^AD476</f>
        <v>0.33717661574823804</v>
      </c>
      <c r="AM476" s="41">
        <f>AL476*SQRT(AE477^2+(LN($AI$4))^2*AD477^2+(AD476/$AI$4)^2*$AJ$4^2-2*LN($AI$4)*AVERAGE(Z476:Z480)*AD477^2)</f>
        <v>1.0584494215243971E-3</v>
      </c>
      <c r="AN476" s="83"/>
      <c r="AO476" s="41">
        <f>EXP(AG476)*$AI$4^AF476</f>
        <v>5.4074741845991585E-2</v>
      </c>
      <c r="AP476" s="41">
        <f>AO476*SQRT(AG477^2+(LN($AI$4))^2*AF477^2+(AF476/$AI$4)^2*$AJ$4^2-2*LN($AI$4)*AVERAGE(Z476:Z480)*AF477^2)</f>
        <v>2.5410640858687281E-4</v>
      </c>
      <c r="BB476" s="69"/>
      <c r="BC476" s="69"/>
      <c r="BE476" s="69"/>
      <c r="BF476" s="69"/>
      <c r="BH476" s="69"/>
      <c r="BI476" s="69"/>
      <c r="BK476" s="69"/>
      <c r="BL476" s="69"/>
      <c r="BN476" s="69"/>
      <c r="BO476" s="69"/>
      <c r="BQ476" s="69"/>
      <c r="BR476" s="69"/>
      <c r="BY476" s="69"/>
      <c r="BZ476" s="69"/>
      <c r="CD476" s="86"/>
      <c r="CM476" s="78"/>
      <c r="CN476" s="78"/>
    </row>
    <row r="477" spans="1:100">
      <c r="A477" s="7">
        <v>59</v>
      </c>
      <c r="B477" s="7"/>
      <c r="C477" s="7" t="s">
        <v>2</v>
      </c>
      <c r="D477" s="32">
        <v>27.871371</v>
      </c>
      <c r="E477" s="32">
        <v>6.2282978</v>
      </c>
      <c r="F477" s="32">
        <v>9.7663744999999995</v>
      </c>
      <c r="G477" s="32">
        <v>10.403262</v>
      </c>
      <c r="H477" s="93">
        <v>1.4435159999999999E-4</v>
      </c>
      <c r="I477" s="32">
        <v>1.7554384999999999</v>
      </c>
      <c r="J477" s="32"/>
      <c r="K477" s="32">
        <v>0.35040831</v>
      </c>
      <c r="L477" s="32">
        <v>0.37325865000000003</v>
      </c>
      <c r="M477" s="32">
        <v>6.2983313999999999E-2</v>
      </c>
      <c r="N477" s="32">
        <v>0.22346559999999999</v>
      </c>
      <c r="O477" s="66"/>
      <c r="P477" s="66"/>
      <c r="Q477" s="66"/>
      <c r="R477" s="76"/>
      <c r="S477" s="83">
        <f>(F477-O475*H477)/D477</f>
        <v>0.35040436083149473</v>
      </c>
      <c r="T477" s="83">
        <f>(G477-P475*H477)/D477</f>
        <v>0.373256854326452</v>
      </c>
      <c r="U477" s="83">
        <f>(I477-Q475*H477)/D477</f>
        <v>6.2978010795052872E-2</v>
      </c>
      <c r="V477" s="84"/>
      <c r="W477" s="83">
        <f t="shared" si="289"/>
        <v>-1.0486674747019811</v>
      </c>
      <c r="X477" s="83">
        <f t="shared" si="290"/>
        <v>-0.98548847882936996</v>
      </c>
      <c r="Y477" s="83">
        <f t="shared" si="291"/>
        <v>-2.7649696485166579</v>
      </c>
      <c r="Z477" s="83">
        <f t="shared" ref="Z477:Z480" si="292">LN(N477)</f>
        <v>-1.4984977917634554</v>
      </c>
      <c r="AA477" s="77"/>
      <c r="AB477" s="20">
        <v>5.7809289929250749E-3</v>
      </c>
      <c r="AC477" s="60">
        <v>8.6650203883766042E-3</v>
      </c>
      <c r="AD477" s="20">
        <v>1.3050189203455555E-2</v>
      </c>
      <c r="AE477" s="60">
        <v>1.9560896814077203E-2</v>
      </c>
      <c r="AF477" s="20">
        <v>1.6345340225332721E-2</v>
      </c>
      <c r="AG477" s="20">
        <v>2.4499990655618826E-2</v>
      </c>
      <c r="AI477" s="27"/>
      <c r="AJ477" s="82"/>
      <c r="AK477" s="82"/>
      <c r="AL477" s="82"/>
      <c r="AM477" s="82"/>
      <c r="AN477" s="82"/>
      <c r="BB477" s="76"/>
      <c r="BC477" s="76"/>
      <c r="BE477" s="76"/>
      <c r="BF477" s="76"/>
      <c r="BH477" s="76"/>
      <c r="BI477" s="76"/>
      <c r="BK477" s="76"/>
      <c r="BL477" s="76"/>
      <c r="BN477" s="76"/>
      <c r="BO477" s="76"/>
      <c r="BQ477" s="76"/>
      <c r="BR477" s="76"/>
      <c r="BW477" s="85"/>
      <c r="BX477" s="85"/>
      <c r="BY477" s="83"/>
      <c r="BZ477" s="83"/>
      <c r="CA477" s="83"/>
      <c r="CB477" s="83"/>
      <c r="CC477" s="83"/>
    </row>
    <row r="478" spans="1:100">
      <c r="A478" s="7">
        <v>59</v>
      </c>
      <c r="B478" s="7"/>
      <c r="C478" s="7" t="s">
        <v>3</v>
      </c>
      <c r="D478" s="32">
        <v>27.276458000000002</v>
      </c>
      <c r="E478" s="32">
        <v>6.0934748000000001</v>
      </c>
      <c r="F478" s="32">
        <v>9.5519105999999994</v>
      </c>
      <c r="G478" s="32">
        <v>10.168348999999999</v>
      </c>
      <c r="H478" s="93">
        <v>1.3841921000000001E-4</v>
      </c>
      <c r="I478" s="32">
        <v>1.7147367</v>
      </c>
      <c r="J478" s="32"/>
      <c r="K478" s="32">
        <v>0.35018864</v>
      </c>
      <c r="L478" s="32">
        <v>0.37278815999999998</v>
      </c>
      <c r="M478" s="32">
        <v>6.2865013999999997E-2</v>
      </c>
      <c r="N478" s="32">
        <v>0.22339682999999999</v>
      </c>
      <c r="O478" s="66"/>
      <c r="P478" s="66"/>
      <c r="Q478" s="66"/>
      <c r="R478" s="76"/>
      <c r="S478" s="83">
        <f>(F478-O475*H478)/D478</f>
        <v>0.35018443962702001</v>
      </c>
      <c r="T478" s="83">
        <f>(G478-P475*H478)/D478</f>
        <v>0.37278559497218589</v>
      </c>
      <c r="U478" s="83">
        <f>(I478-Q475*H478)/D478</f>
        <v>6.2859630585601234E-2</v>
      </c>
      <c r="V478" s="84"/>
      <c r="W478" s="83">
        <f t="shared" si="289"/>
        <v>-1.0492952929358847</v>
      </c>
      <c r="X478" s="83">
        <f t="shared" si="290"/>
        <v>-0.98675183701331659</v>
      </c>
      <c r="Y478" s="83">
        <f t="shared" si="291"/>
        <v>-2.7668511244101106</v>
      </c>
      <c r="Z478" s="83">
        <f t="shared" si="292"/>
        <v>-1.498805582241804</v>
      </c>
      <c r="AA478" s="28"/>
      <c r="AB478" s="47">
        <f t="shared" ref="AB478:AG478" si="293">ABS(AB477/AB476)</f>
        <v>2.8913616427657506E-3</v>
      </c>
      <c r="AC478" s="47">
        <f t="shared" si="293"/>
        <v>4.449549525116986E-3</v>
      </c>
      <c r="AD478" s="47">
        <f t="shared" si="293"/>
        <v>3.2616387183534682E-3</v>
      </c>
      <c r="AE478" s="47">
        <f t="shared" si="293"/>
        <v>3.9042458375292892E-3</v>
      </c>
      <c r="AF478" s="47">
        <f t="shared" si="293"/>
        <v>2.7245443134992771E-3</v>
      </c>
      <c r="AG478" s="47">
        <f t="shared" si="293"/>
        <v>3.9357727042728993E-3</v>
      </c>
      <c r="AI478" s="27"/>
      <c r="AJ478" s="82"/>
      <c r="AK478" s="82"/>
      <c r="AL478" s="82"/>
      <c r="AM478" s="82"/>
      <c r="AN478" s="82"/>
      <c r="BB478" s="76"/>
      <c r="BC478" s="76"/>
      <c r="BE478" s="76"/>
      <c r="BF478" s="76"/>
      <c r="BH478" s="76"/>
      <c r="BI478" s="76"/>
      <c r="BK478" s="76"/>
      <c r="BL478" s="76"/>
      <c r="BN478" s="76"/>
      <c r="BO478" s="76"/>
      <c r="BQ478" s="76"/>
      <c r="BR478" s="76"/>
      <c r="BW478" s="85"/>
      <c r="BX478" s="85"/>
      <c r="BY478" s="83"/>
      <c r="BZ478" s="83"/>
      <c r="CA478" s="83"/>
      <c r="CB478" s="83"/>
      <c r="CC478" s="83"/>
      <c r="CD478" s="76"/>
      <c r="CE478" s="76"/>
      <c r="CF478" s="76"/>
      <c r="CG478" s="76"/>
      <c r="CH478" s="76"/>
      <c r="CI478" s="76"/>
      <c r="CJ478" s="76"/>
      <c r="CK478" s="76"/>
      <c r="CL478" s="76"/>
      <c r="CM478" s="76"/>
      <c r="CN478" s="76"/>
      <c r="CO478" s="76"/>
      <c r="CP478" s="76"/>
      <c r="CQ478" s="76"/>
      <c r="CR478" s="76"/>
      <c r="CS478" s="76"/>
      <c r="CT478" s="76"/>
      <c r="CU478" s="76"/>
      <c r="CV478" s="76"/>
    </row>
    <row r="479" spans="1:100">
      <c r="A479" s="7">
        <v>59</v>
      </c>
      <c r="B479" s="7"/>
      <c r="C479" s="7" t="s">
        <v>4</v>
      </c>
      <c r="D479" s="32">
        <v>25.158543000000002</v>
      </c>
      <c r="E479" s="32">
        <v>5.6177788</v>
      </c>
      <c r="F479" s="32">
        <v>8.8023088000000005</v>
      </c>
      <c r="G479" s="32">
        <v>9.3619687000000003</v>
      </c>
      <c r="H479" s="93">
        <v>1.2489194999999999E-4</v>
      </c>
      <c r="I479" s="32">
        <v>1.5773264</v>
      </c>
      <c r="J479" s="32"/>
      <c r="K479" s="32">
        <v>0.34987232000000001</v>
      </c>
      <c r="L479" s="32">
        <v>0.37211631000000001</v>
      </c>
      <c r="M479" s="32">
        <v>6.2694797999999996E-2</v>
      </c>
      <c r="N479" s="32">
        <v>0.22329473999999999</v>
      </c>
      <c r="O479" s="66"/>
      <c r="P479" s="66"/>
      <c r="Q479" s="66"/>
      <c r="R479" s="76"/>
      <c r="S479" s="83">
        <f>(F479-O475*H479)/D479</f>
        <v>0.349869268353449</v>
      </c>
      <c r="T479" s="83">
        <f>(G479-P475*H479)/D479</f>
        <v>0.37211606346480713</v>
      </c>
      <c r="U479" s="83">
        <f>(I479-Q475*H479)/D479</f>
        <v>6.2690128690789368E-2</v>
      </c>
      <c r="V479" s="84"/>
      <c r="W479" s="83">
        <f t="shared" si="289"/>
        <v>-1.0501957132644169</v>
      </c>
      <c r="X479" s="83">
        <f t="shared" si="290"/>
        <v>-0.98854947480911082</v>
      </c>
      <c r="Y479" s="83">
        <f t="shared" si="291"/>
        <v>-2.7695512808862857</v>
      </c>
      <c r="Z479" s="83">
        <f t="shared" si="292"/>
        <v>-1.4992626761680563</v>
      </c>
      <c r="AA479" s="60"/>
      <c r="AB479" s="88"/>
      <c r="AD479" s="88"/>
      <c r="AF479" s="88"/>
      <c r="AI479" s="27"/>
      <c r="AJ479" s="82"/>
      <c r="AK479" s="82"/>
      <c r="AL479" s="82"/>
      <c r="AM479" s="82"/>
      <c r="AN479" s="82"/>
      <c r="BB479" s="76"/>
      <c r="BC479" s="76"/>
      <c r="BE479" s="76"/>
      <c r="BF479" s="76"/>
      <c r="BH479" s="76"/>
      <c r="BI479" s="76"/>
      <c r="BK479" s="76"/>
      <c r="BL479" s="76"/>
      <c r="BN479" s="76"/>
      <c r="BO479" s="76"/>
      <c r="BQ479" s="76"/>
      <c r="BR479" s="76"/>
      <c r="BW479" s="85"/>
      <c r="BX479" s="85"/>
      <c r="BY479" s="83"/>
      <c r="BZ479" s="83"/>
      <c r="CA479" s="83"/>
      <c r="CB479" s="83"/>
      <c r="CD479" s="76"/>
      <c r="CE479" s="76"/>
      <c r="CF479" s="76"/>
      <c r="CG479" s="76"/>
      <c r="CH479" s="76"/>
      <c r="CI479" s="76"/>
      <c r="CJ479" s="76"/>
      <c r="CK479" s="76"/>
      <c r="CL479" s="76"/>
      <c r="CM479" s="76"/>
      <c r="CN479" s="76"/>
      <c r="CO479" s="76"/>
      <c r="CP479" s="76"/>
      <c r="CQ479" s="76"/>
      <c r="CR479" s="76"/>
      <c r="CS479" s="76"/>
      <c r="CT479" s="76"/>
      <c r="CU479" s="76"/>
      <c r="CV479" s="76"/>
    </row>
    <row r="480" spans="1:100">
      <c r="A480" s="7">
        <v>59</v>
      </c>
      <c r="B480" s="7"/>
      <c r="C480" s="7" t="s">
        <v>5</v>
      </c>
      <c r="D480" s="32">
        <v>24.272394999999999</v>
      </c>
      <c r="E480" s="32">
        <v>5.4176599000000003</v>
      </c>
      <c r="F480" s="32">
        <v>8.4851788999999993</v>
      </c>
      <c r="G480" s="32">
        <v>9.0171699000000007</v>
      </c>
      <c r="H480" s="93">
        <v>1.2081366E-4</v>
      </c>
      <c r="I480" s="32">
        <v>1.5179796999999999</v>
      </c>
      <c r="J480" s="32"/>
      <c r="K480" s="32">
        <v>0.34958139999999999</v>
      </c>
      <c r="L480" s="32">
        <v>0.37149880000000002</v>
      </c>
      <c r="M480" s="32">
        <v>6.2539309000000001E-2</v>
      </c>
      <c r="N480" s="32">
        <v>0.22320251999999999</v>
      </c>
      <c r="O480" s="66"/>
      <c r="P480" s="66"/>
      <c r="Q480" s="66"/>
      <c r="R480" s="76"/>
      <c r="S480" s="83">
        <f>(F480-O475*H480)/D480</f>
        <v>0.34957714932357681</v>
      </c>
      <c r="T480" s="83">
        <f>(G480-P475*H480)/D480</f>
        <v>0.3714961582027555</v>
      </c>
      <c r="U480" s="83">
        <f>(I480-Q475*H480)/D480</f>
        <v>6.2534001171766218E-2</v>
      </c>
      <c r="V480" s="84"/>
      <c r="W480" s="83">
        <f t="shared" si="289"/>
        <v>-1.0510309996837162</v>
      </c>
      <c r="X480" s="83">
        <f t="shared" si="290"/>
        <v>-0.99021675618935479</v>
      </c>
      <c r="Y480" s="83">
        <f t="shared" si="291"/>
        <v>-2.7720448514160743</v>
      </c>
      <c r="Z480" s="83">
        <f t="shared" si="292"/>
        <v>-1.4996757582161357</v>
      </c>
      <c r="AB480" s="28"/>
      <c r="AD480" s="28"/>
      <c r="AF480" s="28"/>
      <c r="AJ480" s="82"/>
      <c r="AK480" s="82"/>
      <c r="AL480" s="82"/>
      <c r="AM480" s="82"/>
      <c r="AN480" s="82"/>
      <c r="BB480" s="76"/>
      <c r="BC480" s="76"/>
      <c r="BE480" s="76"/>
      <c r="BF480" s="76"/>
      <c r="BH480" s="76"/>
      <c r="BI480" s="76"/>
      <c r="BK480" s="76"/>
      <c r="BL480" s="76"/>
      <c r="BN480" s="76"/>
      <c r="BO480" s="76"/>
      <c r="BQ480" s="76"/>
      <c r="BR480" s="76"/>
      <c r="BW480" s="85"/>
      <c r="BX480" s="85"/>
      <c r="BY480" s="83"/>
      <c r="BZ480" s="83"/>
      <c r="CA480" s="83"/>
      <c r="CB480" s="83"/>
      <c r="CC480" s="83"/>
    </row>
    <row r="481" spans="1:100">
      <c r="C481" s="7"/>
      <c r="D481" s="89"/>
      <c r="E481" s="89"/>
      <c r="F481" s="33"/>
      <c r="G481" s="33"/>
      <c r="H481" s="99"/>
      <c r="I481" s="33"/>
      <c r="J481" s="5"/>
      <c r="K481" s="84"/>
      <c r="L481" s="84"/>
      <c r="M481" s="84"/>
      <c r="N481" s="84"/>
      <c r="O481" s="83"/>
      <c r="P481" s="83"/>
      <c r="Q481" s="83"/>
      <c r="R481" s="84"/>
      <c r="S481" s="84"/>
      <c r="T481" s="84"/>
      <c r="U481" s="84"/>
      <c r="V481" s="84"/>
      <c r="W481" s="84"/>
      <c r="X481" s="84"/>
      <c r="Y481" s="84"/>
      <c r="Z481" s="90"/>
      <c r="AA481" s="28"/>
      <c r="AB481" s="91"/>
      <c r="AC481" s="91"/>
      <c r="AD481" s="91"/>
      <c r="AE481" s="92"/>
      <c r="AF481" s="92"/>
      <c r="AG481" s="92"/>
      <c r="AJ481" s="76"/>
      <c r="AK481" s="76"/>
      <c r="AL481" s="76"/>
      <c r="AM481" s="76"/>
      <c r="AN481" s="76"/>
      <c r="BB481" s="76"/>
      <c r="BC481" s="76"/>
      <c r="BE481" s="76"/>
      <c r="BF481" s="76"/>
      <c r="BH481" s="76"/>
      <c r="BI481" s="76"/>
      <c r="BK481" s="76"/>
      <c r="BL481" s="76"/>
      <c r="BN481" s="76"/>
      <c r="BO481" s="76"/>
      <c r="BQ481" s="76"/>
      <c r="BR481" s="76"/>
      <c r="BW481" s="85"/>
      <c r="BX481" s="85"/>
      <c r="BY481" s="83"/>
      <c r="BZ481" s="83"/>
      <c r="CA481" s="83"/>
      <c r="CB481" s="83"/>
      <c r="CC481" s="83"/>
      <c r="CD481" s="76"/>
      <c r="CE481" s="76"/>
      <c r="CF481" s="76"/>
      <c r="CG481" s="76"/>
      <c r="CH481" s="76"/>
      <c r="CI481" s="76"/>
      <c r="CJ481" s="76"/>
      <c r="CK481" s="76"/>
      <c r="CL481" s="76"/>
      <c r="CM481" s="76"/>
      <c r="CN481" s="76"/>
      <c r="CO481" s="76"/>
      <c r="CP481" s="76"/>
      <c r="CQ481" s="76"/>
      <c r="CR481" s="76"/>
      <c r="CS481" s="76"/>
      <c r="CT481" s="76"/>
      <c r="CU481" s="76"/>
      <c r="CV481" s="76"/>
    </row>
    <row r="482" spans="1:100">
      <c r="A482" s="7">
        <v>60</v>
      </c>
      <c r="B482" s="31">
        <v>43651</v>
      </c>
      <c r="C482" s="7" t="s">
        <v>0</v>
      </c>
      <c r="D482" s="32">
        <v>2.456747E-4</v>
      </c>
      <c r="E482" s="32">
        <v>5.5855157000000003E-5</v>
      </c>
      <c r="F482" s="32">
        <v>8.6097661999999997E-5</v>
      </c>
      <c r="G482" s="32">
        <v>7.9112295999999994E-5</v>
      </c>
      <c r="H482" s="93">
        <v>8.5287201999999998E-6</v>
      </c>
      <c r="I482" s="32">
        <v>3.0903301000000002E-5</v>
      </c>
      <c r="J482" s="32"/>
      <c r="K482" s="32"/>
      <c r="L482" s="32"/>
      <c r="M482" s="32"/>
      <c r="N482" s="32"/>
      <c r="O482" s="66"/>
      <c r="P482" s="66"/>
      <c r="Q482" s="66"/>
      <c r="AG482" s="78"/>
      <c r="BZ482" s="80"/>
      <c r="CA482" s="78"/>
      <c r="CB482" s="78"/>
      <c r="CC482" s="78"/>
      <c r="CE482" s="81"/>
      <c r="CF482" s="74"/>
      <c r="CG482" s="74"/>
      <c r="CH482" s="74"/>
      <c r="CI482" s="74"/>
      <c r="CJ482" s="74"/>
      <c r="CK482" s="74"/>
      <c r="CL482" s="74"/>
      <c r="CM482" s="74"/>
      <c r="CN482" s="74"/>
    </row>
    <row r="483" spans="1:100">
      <c r="A483" s="7">
        <v>60</v>
      </c>
      <c r="B483" s="7"/>
      <c r="C483" s="98" t="s">
        <v>6</v>
      </c>
      <c r="D483" s="32"/>
      <c r="E483" s="32"/>
      <c r="F483" s="32"/>
      <c r="G483" s="32"/>
      <c r="H483" s="93">
        <v>3.1346124</v>
      </c>
      <c r="I483" s="32"/>
      <c r="J483" s="32"/>
      <c r="K483" s="32"/>
      <c r="L483" s="32"/>
      <c r="M483" s="32"/>
      <c r="N483" s="32"/>
      <c r="O483" s="66">
        <v>0.86328892999999995</v>
      </c>
      <c r="P483" s="66">
        <v>0.56628750000000005</v>
      </c>
      <c r="Q483" s="66">
        <v>1.0735844999999999</v>
      </c>
      <c r="AB483" s="9"/>
      <c r="AC483" s="9"/>
      <c r="AD483" s="9"/>
      <c r="AE483" s="9"/>
      <c r="AF483" s="9"/>
      <c r="AG483" s="9"/>
      <c r="AI483" s="27"/>
      <c r="AJ483" s="20"/>
      <c r="AK483" s="20"/>
      <c r="AL483" s="20"/>
      <c r="AM483" s="20"/>
      <c r="AN483" s="82"/>
      <c r="BB483" s="78"/>
      <c r="BE483" s="78"/>
      <c r="BH483" s="78"/>
      <c r="BK483" s="78"/>
      <c r="BN483" s="78"/>
      <c r="BQ483" s="78"/>
    </row>
    <row r="484" spans="1:100">
      <c r="A484" s="7">
        <v>60</v>
      </c>
      <c r="B484" s="7"/>
      <c r="C484" s="7" t="s">
        <v>1</v>
      </c>
      <c r="D484" s="32">
        <v>30.228608999999999</v>
      </c>
      <c r="E484" s="32">
        <v>6.7548437999999997</v>
      </c>
      <c r="F484" s="32">
        <v>10.591915999999999</v>
      </c>
      <c r="G484" s="32">
        <v>11.282382</v>
      </c>
      <c r="H484" s="93">
        <v>1.1683674E-4</v>
      </c>
      <c r="I484" s="32">
        <v>1.9036701</v>
      </c>
      <c r="J484" s="32"/>
      <c r="K484" s="66">
        <v>0.35039379999999998</v>
      </c>
      <c r="L484" s="66">
        <v>0.37323527000000001</v>
      </c>
      <c r="M484" s="66">
        <v>6.2975784000000007E-2</v>
      </c>
      <c r="N484" s="66">
        <v>0.22345863999999999</v>
      </c>
      <c r="O484" s="66"/>
      <c r="P484" s="66"/>
      <c r="Q484" s="66"/>
      <c r="R484" s="76"/>
      <c r="S484" s="83">
        <f>(F484-O483*H484)/D484</f>
        <v>0.35039042438690249</v>
      </c>
      <c r="T484" s="83">
        <f>(G484-P483*H484)/D484</f>
        <v>0.37323304677415348</v>
      </c>
      <c r="U484" s="83">
        <f>(I484-Q483*H484)/D484</f>
        <v>6.2971626179918028E-2</v>
      </c>
      <c r="V484" s="84"/>
      <c r="W484" s="83">
        <f t="shared" ref="W484:W488" si="294">LN(S484)</f>
        <v>-1.0487072479562576</v>
      </c>
      <c r="X484" s="83">
        <f t="shared" ref="X484:X488" si="295">LN(T484)</f>
        <v>-0.98555226415927599</v>
      </c>
      <c r="Y484" s="83">
        <f t="shared" ref="Y484:Y488" si="296">LN(U484)</f>
        <v>-2.7650710321378202</v>
      </c>
      <c r="Z484" s="83">
        <f>LN(N484)</f>
        <v>-1.4985289379818862</v>
      </c>
      <c r="AA484" s="77"/>
      <c r="AB484" s="20">
        <f t="array" ref="AB484:AC485">LINEST(W484:W488,Z484:Z488,TRUE,TRUE)</f>
        <v>2.0156643450492999</v>
      </c>
      <c r="AC484" s="60">
        <v>1.9718295082864103</v>
      </c>
      <c r="AD484" s="20">
        <f t="array" ref="AD484:AE485">LINEST(X484:X488,Z484:Z488,TRUE,TRUE)</f>
        <v>4.0458571633284119</v>
      </c>
      <c r="AE484" s="60">
        <v>5.0773003838500355</v>
      </c>
      <c r="AF484" s="20">
        <f t="array" ref="AF484:AG485">LINEST(Y484:Y488,Z484:Z488,TRUE,TRUE)</f>
        <v>6.0563224207098969</v>
      </c>
      <c r="AG484" s="20">
        <v>6.3105392120604424</v>
      </c>
      <c r="AI484" s="41">
        <f>EXP(AC484)*$AI$4^AB484</f>
        <v>0.33292212443787061</v>
      </c>
      <c r="AJ484" s="41">
        <f>AI484*SQRT(AC485^2+(LN($AI$4))^2*AB485^2+(AB484/$AI$4)^2*$AJ$4^2-2*LN($AI$4)*AVERAGE(Z484:Z488)*AB485^2)</f>
        <v>5.2519807469815331E-4</v>
      </c>
      <c r="AK484" s="59"/>
      <c r="AL484" s="41">
        <f>EXP(AE484)*$AI$4^AD484</f>
        <v>0.33682493476997599</v>
      </c>
      <c r="AM484" s="41">
        <f>AL484*SQRT(AE485^2+(LN($AI$4))^2*AD485^2+(AD484/$AI$4)^2*$AJ$4^2-2*LN($AI$4)*AVERAGE(Z484:Z488)*AD485^2)</f>
        <v>1.0672190858320408E-3</v>
      </c>
      <c r="AN484" s="83"/>
      <c r="AO484" s="41">
        <f>EXP(AG484)*$AI$4^AF484</f>
        <v>5.4003500057705156E-2</v>
      </c>
      <c r="AP484" s="41">
        <f>AO484*SQRT(AG485^2+(LN($AI$4))^2*AF485^2+(AF484/$AI$4)^2*$AJ$4^2-2*LN($AI$4)*AVERAGE(Z484:Z488)*AF485^2)</f>
        <v>2.5679419024791315E-4</v>
      </c>
      <c r="BB484" s="69"/>
      <c r="BC484" s="69"/>
      <c r="BE484" s="69"/>
      <c r="BF484" s="69"/>
      <c r="BH484" s="69"/>
      <c r="BI484" s="69"/>
      <c r="BK484" s="69"/>
      <c r="BL484" s="69"/>
      <c r="BN484" s="69"/>
      <c r="BO484" s="69"/>
      <c r="BQ484" s="69"/>
      <c r="BR484" s="69"/>
      <c r="BY484" s="69"/>
      <c r="BZ484" s="69"/>
      <c r="CD484" s="86"/>
      <c r="CM484" s="78"/>
      <c r="CN484" s="78"/>
    </row>
    <row r="485" spans="1:100">
      <c r="A485" s="7">
        <v>60</v>
      </c>
      <c r="B485" s="7"/>
      <c r="C485" s="7" t="s">
        <v>2</v>
      </c>
      <c r="D485" s="32">
        <v>29.407948999999999</v>
      </c>
      <c r="E485" s="32">
        <v>6.5692314999999999</v>
      </c>
      <c r="F485" s="32">
        <v>10.297415000000001</v>
      </c>
      <c r="G485" s="32">
        <v>10.961309</v>
      </c>
      <c r="H485" s="93">
        <v>1.139205E-4</v>
      </c>
      <c r="I485" s="32">
        <v>1.8482812</v>
      </c>
      <c r="J485" s="32"/>
      <c r="K485" s="66">
        <v>0.35015761000000001</v>
      </c>
      <c r="L485" s="66">
        <v>0.37273296</v>
      </c>
      <c r="M485" s="66">
        <v>6.2849759000000005E-2</v>
      </c>
      <c r="N485" s="66">
        <v>0.22338288000000001</v>
      </c>
      <c r="O485" s="66"/>
      <c r="P485" s="66"/>
      <c r="Q485" s="66"/>
      <c r="R485" s="76"/>
      <c r="S485" s="83">
        <f>(F485-O483*H485)/D485</f>
        <v>0.35015419312966878</v>
      </c>
      <c r="T485" s="83">
        <f>(G485-P483*H485)/D485</f>
        <v>0.37273066844086467</v>
      </c>
      <c r="U485" s="83">
        <f>(I485-Q483*H485)/D485</f>
        <v>6.2845555693699276E-2</v>
      </c>
      <c r="V485" s="84"/>
      <c r="W485" s="83">
        <f t="shared" si="294"/>
        <v>-1.0493816697140756</v>
      </c>
      <c r="X485" s="83">
        <f t="shared" si="295"/>
        <v>-0.98689918867850801</v>
      </c>
      <c r="Y485" s="83">
        <f t="shared" si="296"/>
        <v>-2.76707505935468</v>
      </c>
      <c r="Z485" s="83">
        <f t="shared" ref="Z485:Z488" si="297">LN(N485)</f>
        <v>-1.498868029124204</v>
      </c>
      <c r="AA485" s="77"/>
      <c r="AB485" s="20">
        <v>4.9684506465321595E-3</v>
      </c>
      <c r="AC485" s="60">
        <v>7.4500431130392532E-3</v>
      </c>
      <c r="AD485" s="20">
        <v>1.0992692684861017E-2</v>
      </c>
      <c r="AE485" s="60">
        <v>1.6483213834028312E-2</v>
      </c>
      <c r="AF485" s="20">
        <v>2.1556300654768452E-2</v>
      </c>
      <c r="AG485" s="20">
        <v>3.2323027974073236E-2</v>
      </c>
      <c r="AI485" s="27"/>
      <c r="AJ485" s="82"/>
      <c r="AK485" s="82"/>
      <c r="AL485" s="82"/>
      <c r="AM485" s="82"/>
      <c r="AN485" s="82"/>
      <c r="BB485" s="76"/>
      <c r="BC485" s="76"/>
      <c r="BE485" s="76"/>
      <c r="BF485" s="76"/>
      <c r="BH485" s="76"/>
      <c r="BI485" s="76"/>
      <c r="BK485" s="76"/>
      <c r="BL485" s="76"/>
      <c r="BN485" s="76"/>
      <c r="BO485" s="76"/>
      <c r="BQ485" s="76"/>
      <c r="BR485" s="76"/>
      <c r="BW485" s="85"/>
      <c r="BX485" s="85"/>
      <c r="BY485" s="83"/>
      <c r="BZ485" s="83"/>
      <c r="CA485" s="83"/>
      <c r="CB485" s="83"/>
      <c r="CC485" s="83"/>
    </row>
    <row r="486" spans="1:100">
      <c r="A486" s="7">
        <v>60</v>
      </c>
      <c r="B486" s="7"/>
      <c r="C486" s="7" t="s">
        <v>3</v>
      </c>
      <c r="D486" s="32">
        <v>27.344525999999998</v>
      </c>
      <c r="E486" s="32">
        <v>6.1049622000000001</v>
      </c>
      <c r="F486" s="32">
        <v>9.5643943999999994</v>
      </c>
      <c r="G486" s="32">
        <v>10.169821000000001</v>
      </c>
      <c r="H486" s="93">
        <v>1.0761931E-4</v>
      </c>
      <c r="I486" s="32">
        <v>1.7129673000000001</v>
      </c>
      <c r="J486" s="32"/>
      <c r="K486" s="66">
        <v>0.34977321</v>
      </c>
      <c r="L486" s="66">
        <v>0.37191338000000002</v>
      </c>
      <c r="M486" s="66">
        <v>6.2643595999999996E-2</v>
      </c>
      <c r="N486" s="66">
        <v>0.22326072999999999</v>
      </c>
      <c r="O486" s="66"/>
      <c r="P486" s="66"/>
      <c r="Q486" s="66"/>
      <c r="R486" s="76"/>
      <c r="S486" s="83">
        <f>(F486-O483*H486)/D486</f>
        <v>0.34977024262336903</v>
      </c>
      <c r="T486" s="83">
        <f>(G486-P483*H486)/D486</f>
        <v>0.37191209884310994</v>
      </c>
      <c r="U486" s="83">
        <f>(I486-Q483*H486)/D486</f>
        <v>6.2639658174249699E-2</v>
      </c>
      <c r="V486" s="84"/>
      <c r="W486" s="83">
        <f t="shared" si="294"/>
        <v>-1.0504787897036048</v>
      </c>
      <c r="X486" s="83">
        <f t="shared" si="295"/>
        <v>-0.98909774606318235</v>
      </c>
      <c r="Y486" s="83">
        <f t="shared" si="296"/>
        <v>-2.7703566843028296</v>
      </c>
      <c r="Z486" s="83">
        <f t="shared" si="297"/>
        <v>-1.4994149976705373</v>
      </c>
      <c r="AA486" s="28"/>
      <c r="AB486" s="47">
        <f t="shared" ref="AB486:AG486" si="298">ABS(AB485/AB484)</f>
        <v>2.4649196473288011E-3</v>
      </c>
      <c r="AC486" s="47">
        <f t="shared" si="298"/>
        <v>3.7782389814794912E-3</v>
      </c>
      <c r="AD486" s="47">
        <f t="shared" si="298"/>
        <v>2.7170244131450357E-3</v>
      </c>
      <c r="AE486" s="47">
        <f t="shared" si="298"/>
        <v>3.2464523640276244E-3</v>
      </c>
      <c r="AF486" s="47">
        <f t="shared" si="298"/>
        <v>3.5593053271166021E-3</v>
      </c>
      <c r="AG486" s="47">
        <f t="shared" si="298"/>
        <v>5.1220706960030922E-3</v>
      </c>
      <c r="AI486" s="27"/>
      <c r="AJ486" s="82"/>
      <c r="AK486" s="82"/>
      <c r="AL486" s="82"/>
      <c r="AM486" s="82"/>
      <c r="AN486" s="82"/>
      <c r="BB486" s="76"/>
      <c r="BC486" s="76"/>
      <c r="BE486" s="76"/>
      <c r="BF486" s="76"/>
      <c r="BH486" s="76"/>
      <c r="BI486" s="76"/>
      <c r="BK486" s="76"/>
      <c r="BL486" s="76"/>
      <c r="BN486" s="76"/>
      <c r="BO486" s="76"/>
      <c r="BQ486" s="76"/>
      <c r="BR486" s="76"/>
      <c r="BW486" s="85"/>
      <c r="BX486" s="85"/>
      <c r="BY486" s="83"/>
      <c r="BZ486" s="83"/>
      <c r="CA486" s="83"/>
      <c r="CB486" s="83"/>
      <c r="CC486" s="83"/>
      <c r="CD486" s="76"/>
      <c r="CE486" s="76"/>
      <c r="CF486" s="76"/>
      <c r="CG486" s="76"/>
      <c r="CH486" s="76"/>
      <c r="CI486" s="76"/>
      <c r="CJ486" s="76"/>
      <c r="CK486" s="76"/>
      <c r="CL486" s="76"/>
      <c r="CM486" s="76"/>
      <c r="CN486" s="76"/>
      <c r="CO486" s="76"/>
      <c r="CP486" s="76"/>
      <c r="CQ486" s="76"/>
      <c r="CR486" s="76"/>
      <c r="CS486" s="76"/>
      <c r="CT486" s="76"/>
      <c r="CU486" s="76"/>
      <c r="CV486" s="76"/>
    </row>
    <row r="487" spans="1:100">
      <c r="A487" s="7">
        <v>60</v>
      </c>
      <c r="B487" s="7"/>
      <c r="C487" s="7" t="s">
        <v>4</v>
      </c>
      <c r="D487" s="32">
        <v>25.286037</v>
      </c>
      <c r="E487" s="32">
        <v>5.6424617000000001</v>
      </c>
      <c r="F487" s="32">
        <v>8.8350279</v>
      </c>
      <c r="G487" s="32">
        <v>9.3844442000000008</v>
      </c>
      <c r="H487" s="93">
        <v>1.0467461E-4</v>
      </c>
      <c r="I487" s="32">
        <v>1.5789941000000001</v>
      </c>
      <c r="J487" s="32"/>
      <c r="K487" s="66">
        <v>0.34940345</v>
      </c>
      <c r="L487" s="66">
        <v>0.37113157000000002</v>
      </c>
      <c r="M487" s="66">
        <v>6.2445289000000001E-2</v>
      </c>
      <c r="N487" s="66">
        <v>0.22314538</v>
      </c>
      <c r="O487" s="66"/>
      <c r="P487" s="66"/>
      <c r="Q487" s="66"/>
      <c r="R487" s="76"/>
      <c r="S487" s="83">
        <f>(F487-O483*H487)/D487</f>
        <v>0.34939985002663465</v>
      </c>
      <c r="T487" s="83">
        <f>(G487-P483*H487)/D487</f>
        <v>0.37112913043972812</v>
      </c>
      <c r="U487" s="83">
        <f>(I487-Q483*H487)/D487</f>
        <v>6.2440853145993597E-2</v>
      </c>
      <c r="V487" s="84"/>
      <c r="W487" s="83">
        <f t="shared" si="294"/>
        <v>-1.0515383105134273</v>
      </c>
      <c r="X487" s="83">
        <f t="shared" si="295"/>
        <v>-0.9912052164492583</v>
      </c>
      <c r="Y487" s="83">
        <f t="shared" si="296"/>
        <v>-2.7735355199754377</v>
      </c>
      <c r="Z487" s="83">
        <f t="shared" si="297"/>
        <v>-1.499931791683806</v>
      </c>
      <c r="AA487" s="60"/>
      <c r="AB487" s="88"/>
      <c r="AD487" s="88"/>
      <c r="AF487" s="88"/>
      <c r="AI487" s="27"/>
      <c r="AJ487" s="82"/>
      <c r="AK487" s="82"/>
      <c r="AL487" s="82"/>
      <c r="AM487" s="82"/>
      <c r="AN487" s="82"/>
      <c r="BB487" s="76"/>
      <c r="BC487" s="76"/>
      <c r="BE487" s="76"/>
      <c r="BF487" s="76"/>
      <c r="BH487" s="76"/>
      <c r="BI487" s="76"/>
      <c r="BK487" s="76"/>
      <c r="BL487" s="76"/>
      <c r="BN487" s="76"/>
      <c r="BO487" s="76"/>
      <c r="BQ487" s="76"/>
      <c r="BR487" s="76"/>
      <c r="BW487" s="85"/>
      <c r="BX487" s="85"/>
      <c r="BY487" s="83"/>
      <c r="BZ487" s="83"/>
      <c r="CA487" s="83"/>
      <c r="CB487" s="83"/>
      <c r="CD487" s="76"/>
      <c r="CE487" s="76"/>
      <c r="CF487" s="76"/>
      <c r="CG487" s="76"/>
      <c r="CH487" s="76"/>
      <c r="CI487" s="76"/>
      <c r="CJ487" s="76"/>
      <c r="CK487" s="76"/>
      <c r="CL487" s="76"/>
      <c r="CM487" s="76"/>
      <c r="CN487" s="76"/>
      <c r="CO487" s="76"/>
      <c r="CP487" s="76"/>
      <c r="CQ487" s="76"/>
      <c r="CR487" s="76"/>
      <c r="CS487" s="76"/>
      <c r="CT487" s="76"/>
      <c r="CU487" s="76"/>
      <c r="CV487" s="76"/>
    </row>
    <row r="488" spans="1:100">
      <c r="A488" s="7">
        <v>60</v>
      </c>
      <c r="B488" s="7"/>
      <c r="C488" s="7" t="s">
        <v>5</v>
      </c>
      <c r="D488" s="32">
        <v>22.545632999999999</v>
      </c>
      <c r="E488" s="32">
        <v>5.0275698999999996</v>
      </c>
      <c r="F488" s="32">
        <v>7.8669067000000004</v>
      </c>
      <c r="G488" s="32">
        <v>8.3444675000000004</v>
      </c>
      <c r="H488" s="93">
        <v>9.1764770999999993E-5</v>
      </c>
      <c r="I488" s="32">
        <v>1.4021125999999999</v>
      </c>
      <c r="J488" s="32"/>
      <c r="K488" s="66">
        <v>0.34893185999999998</v>
      </c>
      <c r="L488" s="66">
        <v>0.37011305999999999</v>
      </c>
      <c r="M488" s="66">
        <v>6.2189596E-2</v>
      </c>
      <c r="N488" s="66">
        <v>0.22299504000000001</v>
      </c>
      <c r="O488" s="66"/>
      <c r="P488" s="66"/>
      <c r="Q488" s="66"/>
      <c r="R488" s="76"/>
      <c r="S488" s="83">
        <f>(F488-O483*H488)/D488</f>
        <v>0.34892910216754758</v>
      </c>
      <c r="T488" s="83">
        <f>(G488-P483*H488)/D488</f>
        <v>0.37011227561263166</v>
      </c>
      <c r="U488" s="83">
        <f>(I488-Q483*H488)/D488</f>
        <v>6.2185616290489971E-2</v>
      </c>
      <c r="V488" s="84"/>
      <c r="W488" s="83">
        <f t="shared" si="294"/>
        <v>-1.0528865230683089</v>
      </c>
      <c r="X488" s="83">
        <f t="shared" si="295"/>
        <v>-0.99394887177307145</v>
      </c>
      <c r="Y488" s="83">
        <f t="shared" si="296"/>
        <v>-2.7776315553282926</v>
      </c>
      <c r="Z488" s="83">
        <f t="shared" si="297"/>
        <v>-1.500605749921845</v>
      </c>
      <c r="AB488" s="28"/>
      <c r="AD488" s="28"/>
      <c r="AF488" s="28"/>
      <c r="AJ488" s="82"/>
      <c r="AK488" s="82"/>
      <c r="AL488" s="82"/>
      <c r="AM488" s="82"/>
      <c r="AN488" s="82"/>
      <c r="BB488" s="76"/>
      <c r="BC488" s="76"/>
      <c r="BE488" s="76"/>
      <c r="BF488" s="76"/>
      <c r="BH488" s="76"/>
      <c r="BI488" s="76"/>
      <c r="BK488" s="76"/>
      <c r="BL488" s="76"/>
      <c r="BN488" s="76"/>
      <c r="BO488" s="76"/>
      <c r="BQ488" s="76"/>
      <c r="BR488" s="76"/>
      <c r="BW488" s="85"/>
      <c r="BX488" s="85"/>
      <c r="BY488" s="83"/>
      <c r="BZ488" s="83"/>
      <c r="CA488" s="83"/>
      <c r="CB488" s="83"/>
      <c r="CC488" s="83"/>
    </row>
    <row r="489" spans="1:100">
      <c r="C489" s="7"/>
      <c r="D489" s="89"/>
      <c r="E489" s="89"/>
      <c r="F489" s="33"/>
      <c r="G489" s="33"/>
      <c r="H489" s="99"/>
      <c r="I489" s="33"/>
      <c r="J489" s="5"/>
      <c r="K489" s="84"/>
      <c r="L489" s="84"/>
      <c r="M489" s="84"/>
      <c r="N489" s="84"/>
      <c r="O489" s="83"/>
      <c r="P489" s="83"/>
      <c r="Q489" s="83"/>
      <c r="R489" s="84"/>
      <c r="S489" s="84"/>
      <c r="T489" s="84"/>
      <c r="U489" s="84"/>
      <c r="V489" s="84"/>
      <c r="W489" s="84"/>
      <c r="X489" s="84"/>
      <c r="Y489" s="84"/>
      <c r="Z489" s="90"/>
      <c r="AA489" s="28"/>
      <c r="AB489" s="91"/>
      <c r="AC489" s="91"/>
      <c r="AD489" s="91"/>
      <c r="AE489" s="92"/>
      <c r="AF489" s="92"/>
      <c r="AG489" s="92"/>
      <c r="AJ489" s="76"/>
      <c r="AK489" s="76"/>
      <c r="AL489" s="76"/>
      <c r="AM489" s="76"/>
      <c r="AN489" s="76"/>
      <c r="BB489" s="76"/>
      <c r="BC489" s="76"/>
      <c r="BE489" s="76"/>
      <c r="BF489" s="76"/>
      <c r="BH489" s="76"/>
      <c r="BI489" s="76"/>
      <c r="BK489" s="76"/>
      <c r="BL489" s="76"/>
      <c r="BN489" s="76"/>
      <c r="BO489" s="76"/>
      <c r="BQ489" s="76"/>
      <c r="BR489" s="76"/>
      <c r="BW489" s="85"/>
      <c r="BX489" s="85"/>
      <c r="BY489" s="83"/>
      <c r="BZ489" s="83"/>
      <c r="CA489" s="83"/>
      <c r="CB489" s="83"/>
      <c r="CC489" s="83"/>
      <c r="CD489" s="76"/>
      <c r="CE489" s="76"/>
      <c r="CF489" s="76"/>
      <c r="CG489" s="76"/>
      <c r="CH489" s="76"/>
      <c r="CI489" s="76"/>
      <c r="CJ489" s="76"/>
      <c r="CK489" s="76"/>
      <c r="CL489" s="76"/>
      <c r="CM489" s="76"/>
      <c r="CN489" s="76"/>
      <c r="CO489" s="76"/>
      <c r="CP489" s="76"/>
      <c r="CQ489" s="76"/>
      <c r="CR489" s="76"/>
      <c r="CS489" s="76"/>
      <c r="CT489" s="76"/>
      <c r="CU489" s="76"/>
      <c r="CV489" s="76"/>
    </row>
    <row r="490" spans="1:100">
      <c r="A490" s="7">
        <v>61</v>
      </c>
      <c r="B490" s="31">
        <v>43651</v>
      </c>
      <c r="C490" s="7" t="s">
        <v>0</v>
      </c>
      <c r="D490" s="32">
        <v>2.456747E-4</v>
      </c>
      <c r="E490" s="32">
        <v>5.5855157000000003E-5</v>
      </c>
      <c r="F490" s="32">
        <v>8.6097661999999997E-5</v>
      </c>
      <c r="G490" s="32">
        <v>7.9112295999999994E-5</v>
      </c>
      <c r="H490" s="93">
        <v>8.5287201999999998E-6</v>
      </c>
      <c r="I490" s="32">
        <v>3.0903301000000002E-5</v>
      </c>
      <c r="J490" s="32"/>
      <c r="K490" s="32"/>
      <c r="L490" s="32"/>
      <c r="M490" s="32"/>
      <c r="N490" s="32"/>
      <c r="O490" s="66"/>
      <c r="P490" s="66"/>
      <c r="Q490" s="66"/>
      <c r="AG490" s="78"/>
      <c r="BZ490" s="80"/>
      <c r="CA490" s="78"/>
      <c r="CB490" s="78"/>
      <c r="CC490" s="78"/>
      <c r="CE490" s="81"/>
      <c r="CF490" s="74"/>
      <c r="CG490" s="74"/>
      <c r="CH490" s="74"/>
      <c r="CI490" s="74"/>
      <c r="CJ490" s="74"/>
      <c r="CK490" s="74"/>
      <c r="CL490" s="74"/>
      <c r="CM490" s="74"/>
      <c r="CN490" s="74"/>
    </row>
    <row r="491" spans="1:100">
      <c r="A491" s="7">
        <v>61</v>
      </c>
      <c r="C491" s="98" t="s">
        <v>6</v>
      </c>
      <c r="D491" s="32"/>
      <c r="E491" s="32"/>
      <c r="F491" s="32"/>
      <c r="G491" s="32"/>
      <c r="H491" s="93">
        <v>3.1346124</v>
      </c>
      <c r="I491" s="32"/>
      <c r="J491" s="32"/>
      <c r="K491" s="32"/>
      <c r="L491" s="32"/>
      <c r="M491" s="32"/>
      <c r="N491" s="32"/>
      <c r="O491" s="66">
        <v>0.86328892999999995</v>
      </c>
      <c r="P491" s="66">
        <v>0.56628750000000005</v>
      </c>
      <c r="Q491" s="66">
        <v>1.0735844999999999</v>
      </c>
      <c r="AB491" s="9"/>
      <c r="AC491" s="9"/>
      <c r="AD491" s="9"/>
      <c r="AE491" s="9"/>
      <c r="AF491" s="9"/>
      <c r="AG491" s="9"/>
      <c r="AI491" s="27"/>
      <c r="AJ491" s="20"/>
      <c r="AK491" s="20"/>
      <c r="AL491" s="20"/>
      <c r="AM491" s="20"/>
      <c r="AN491" s="82"/>
      <c r="BB491" s="78"/>
      <c r="BE491" s="78"/>
      <c r="BH491" s="78"/>
      <c r="BK491" s="78"/>
      <c r="BN491" s="78"/>
      <c r="BQ491" s="78"/>
    </row>
    <row r="492" spans="1:100">
      <c r="A492" s="7">
        <v>61</v>
      </c>
      <c r="B492" s="7"/>
      <c r="C492" s="7" t="s">
        <v>1</v>
      </c>
      <c r="D492" s="32">
        <v>30.473050000000001</v>
      </c>
      <c r="E492" s="32">
        <v>6.8108250999999997</v>
      </c>
      <c r="F492" s="32">
        <v>10.681611</v>
      </c>
      <c r="G492" s="32">
        <v>11.382292</v>
      </c>
      <c r="H492" s="93">
        <v>1.1048529E-4</v>
      </c>
      <c r="I492" s="32">
        <v>1.9212931</v>
      </c>
      <c r="J492" s="32"/>
      <c r="K492" s="66">
        <v>0.35052628000000002</v>
      </c>
      <c r="L492" s="66">
        <v>0.37351942999999999</v>
      </c>
      <c r="M492" s="66">
        <v>6.3048760999999995E-2</v>
      </c>
      <c r="N492" s="66">
        <v>0.22350317</v>
      </c>
      <c r="O492" s="66"/>
      <c r="P492" s="66"/>
      <c r="Q492" s="66"/>
      <c r="R492" s="76"/>
      <c r="S492" s="83">
        <f>(F492-O491*H492)/D492</f>
        <v>0.35052335159336578</v>
      </c>
      <c r="T492" s="83">
        <f>(G492-P491*H492)/D492</f>
        <v>0.37351789314037609</v>
      </c>
      <c r="U492" s="83">
        <f>(I492-Q491*H492)/D492</f>
        <v>6.3045034373165068E-2</v>
      </c>
      <c r="V492" s="84"/>
      <c r="W492" s="83">
        <f t="shared" ref="W492:W496" si="299">LN(S492)</f>
        <v>-1.0483279510652213</v>
      </c>
      <c r="X492" s="83">
        <f t="shared" ref="X492:X496" si="300">LN(T492)</f>
        <v>-0.9847893688890792</v>
      </c>
      <c r="Y492" s="83">
        <f t="shared" ref="Y492:Y496" si="301">LN(U492)</f>
        <v>-2.7639059766407414</v>
      </c>
      <c r="Z492" s="83">
        <f>LN(N492)</f>
        <v>-1.4983296815839076</v>
      </c>
      <c r="AA492" s="77"/>
      <c r="AB492" s="20">
        <f t="array" ref="AB492:AC493">LINEST(W492:W496,Z492:Z496,TRUE,TRUE)</f>
        <v>2.0036296571210386</v>
      </c>
      <c r="AC492" s="60">
        <v>1.9537654503541562</v>
      </c>
      <c r="AD492" s="20">
        <f t="array" ref="AD492:AE493">LINEST(X492:X496,Z492:Z496,TRUE,TRUE)</f>
        <v>4.0044393695208331</v>
      </c>
      <c r="AE492" s="60">
        <v>5.0151651007007763</v>
      </c>
      <c r="AF492" s="20">
        <f t="array" ref="AF492:AG493">LINEST(Y492:Y496,Z492:Z496,TRUE,TRUE)</f>
        <v>5.9981231526045029</v>
      </c>
      <c r="AG492" s="20">
        <v>6.223228808986077</v>
      </c>
      <c r="AI492" s="41">
        <f>EXP(AC492)*$AI$4^AB492</f>
        <v>0.33301390193728619</v>
      </c>
      <c r="AJ492" s="41">
        <f>AI492*SQRT(AC493^2+(LN($AI$4))^2*AB493^2+(AB492/$AI$4)^2*$AJ$4^2-2*LN($AI$4)*AVERAGE(Z492:Z496)*AB493^2)</f>
        <v>5.2203373296803618E-4</v>
      </c>
      <c r="AK492" s="59"/>
      <c r="AL492" s="41">
        <f>EXP(AE492)*$AI$4^AD492</f>
        <v>0.33715565753498966</v>
      </c>
      <c r="AM492" s="41">
        <f>AL492*SQRT(AE493^2+(LN($AI$4))^2*AD493^2+(AD492/$AI$4)^2*$AJ$4^2-2*LN($AI$4)*AVERAGE(Z492:Z496)*AD493^2)</f>
        <v>1.0578388540218359E-3</v>
      </c>
      <c r="AN492" s="83"/>
      <c r="AO492" s="41">
        <f>EXP(AG492)*$AI$4^AF492</f>
        <v>5.4078055477043627E-2</v>
      </c>
      <c r="AP492" s="41">
        <f>AO492*SQRT(AG493^2+(LN($AI$4))^2*AF493^2+(AF492/$AI$4)^2*$AJ$4^2-2*LN($AI$4)*AVERAGE(Z492:Z496)*AF493^2)</f>
        <v>2.5517947214170655E-4</v>
      </c>
      <c r="BB492" s="69"/>
      <c r="BC492" s="69"/>
      <c r="BE492" s="69"/>
      <c r="BF492" s="69"/>
      <c r="BH492" s="69"/>
      <c r="BI492" s="69"/>
      <c r="BK492" s="69"/>
      <c r="BL492" s="69"/>
      <c r="BN492" s="69"/>
      <c r="BO492" s="69"/>
      <c r="BQ492" s="69"/>
      <c r="BR492" s="69"/>
      <c r="BY492" s="69"/>
      <c r="BZ492" s="69"/>
      <c r="CD492" s="86"/>
      <c r="CM492" s="78"/>
      <c r="CN492" s="78"/>
    </row>
    <row r="493" spans="1:100">
      <c r="A493" s="7">
        <v>61</v>
      </c>
      <c r="B493" s="7"/>
      <c r="C493" s="7" t="s">
        <v>2</v>
      </c>
      <c r="D493" s="32">
        <v>29.706413000000001</v>
      </c>
      <c r="E493" s="32">
        <v>6.6363222999999998</v>
      </c>
      <c r="F493" s="32">
        <v>10.402825999999999</v>
      </c>
      <c r="G493" s="32">
        <v>11.074367000000001</v>
      </c>
      <c r="H493" s="93">
        <v>1.2289783E-4</v>
      </c>
      <c r="I493" s="32">
        <v>1.8674701</v>
      </c>
      <c r="J493" s="32"/>
      <c r="K493" s="66">
        <v>0.35018770999999999</v>
      </c>
      <c r="L493" s="66">
        <v>0.37279348000000001</v>
      </c>
      <c r="M493" s="66">
        <v>6.2864108000000002E-2</v>
      </c>
      <c r="N493" s="66">
        <v>0.22339692</v>
      </c>
      <c r="O493" s="66"/>
      <c r="P493" s="66"/>
      <c r="Q493" s="66"/>
      <c r="R493" s="76"/>
      <c r="S493" s="83">
        <f>(F493-O491*H493)/D493</f>
        <v>0.35018431554371238</v>
      </c>
      <c r="T493" s="83">
        <f>(G493-P491*H493)/D493</f>
        <v>0.37279147113773359</v>
      </c>
      <c r="U493" s="83">
        <f>(I493-Q491*H493)/D493</f>
        <v>6.2859765626857342E-2</v>
      </c>
      <c r="V493" s="84"/>
      <c r="W493" s="83">
        <f t="shared" si="299"/>
        <v>-1.0492956472729587</v>
      </c>
      <c r="X493" s="83">
        <f t="shared" si="300"/>
        <v>-0.98673607428182997</v>
      </c>
      <c r="Y493" s="83">
        <f t="shared" si="301"/>
        <v>-2.7668489761138226</v>
      </c>
      <c r="Z493" s="83">
        <f t="shared" ref="Z493:Z496" si="302">LN(N493)</f>
        <v>-1.4988051793713522</v>
      </c>
      <c r="AA493" s="77"/>
      <c r="AB493" s="20">
        <v>4.6316558183328044E-3</v>
      </c>
      <c r="AC493" s="60">
        <v>6.9444515422161131E-3</v>
      </c>
      <c r="AD493" s="20">
        <v>1.1525041806147229E-2</v>
      </c>
      <c r="AE493" s="60">
        <v>1.7280017661937035E-2</v>
      </c>
      <c r="AF493" s="20">
        <v>2.4415083648208071E-2</v>
      </c>
      <c r="AG493" s="20">
        <v>3.6606641759310242E-2</v>
      </c>
      <c r="AI493" s="62"/>
      <c r="AJ493" s="82"/>
      <c r="AK493" s="82"/>
      <c r="AL493" s="82"/>
      <c r="AM493" s="82"/>
      <c r="AN493" s="82"/>
      <c r="BB493" s="76"/>
      <c r="BC493" s="76"/>
      <c r="BE493" s="76"/>
      <c r="BF493" s="76"/>
      <c r="BH493" s="76"/>
      <c r="BI493" s="76"/>
      <c r="BK493" s="76"/>
      <c r="BL493" s="76"/>
      <c r="BN493" s="76"/>
      <c r="BO493" s="76"/>
      <c r="BQ493" s="76"/>
      <c r="BR493" s="76"/>
      <c r="BW493" s="85"/>
      <c r="BX493" s="85"/>
      <c r="BY493" s="83"/>
      <c r="BZ493" s="83"/>
      <c r="CA493" s="83"/>
      <c r="CB493" s="83"/>
      <c r="CC493" s="83"/>
    </row>
    <row r="494" spans="1:100">
      <c r="A494" s="7">
        <v>61</v>
      </c>
      <c r="B494" s="7"/>
      <c r="C494" s="7" t="s">
        <v>3</v>
      </c>
      <c r="D494" s="32">
        <v>27.714389000000001</v>
      </c>
      <c r="E494" s="32">
        <v>6.1886077999999998</v>
      </c>
      <c r="F494" s="32">
        <v>9.6968888999999994</v>
      </c>
      <c r="G494" s="32">
        <v>10.313988</v>
      </c>
      <c r="H494" s="93">
        <v>1.0945749E-4</v>
      </c>
      <c r="I494" s="32">
        <v>1.7378137</v>
      </c>
      <c r="J494" s="32"/>
      <c r="K494" s="66">
        <v>0.34988617999999999</v>
      </c>
      <c r="L494" s="66">
        <v>0.37215231999999998</v>
      </c>
      <c r="M494" s="66">
        <v>6.2704267999999994E-2</v>
      </c>
      <c r="N494" s="66">
        <v>0.22329936</v>
      </c>
      <c r="O494" s="66"/>
      <c r="P494" s="66"/>
      <c r="Q494" s="66"/>
      <c r="R494" s="76"/>
      <c r="S494" s="83">
        <f>(F494-O491*H494)/D494</f>
        <v>0.34988303031182016</v>
      </c>
      <c r="T494" s="83">
        <f>(G494-P491*H494)/D494</f>
        <v>0.37215058270242335</v>
      </c>
      <c r="U494" s="83">
        <f>(I494-Q491*H494)/D494</f>
        <v>6.2700144251252546E-2</v>
      </c>
      <c r="V494" s="84"/>
      <c r="W494" s="83">
        <f t="shared" si="299"/>
        <v>-1.0501563794647304</v>
      </c>
      <c r="X494" s="83">
        <f t="shared" si="300"/>
        <v>-0.98845671440443938</v>
      </c>
      <c r="Y494" s="83">
        <f t="shared" si="301"/>
        <v>-2.7693915306879733</v>
      </c>
      <c r="Z494" s="83">
        <f t="shared" si="302"/>
        <v>-1.4992419862395499</v>
      </c>
      <c r="AA494" s="28"/>
      <c r="AB494" s="47">
        <f t="shared" ref="AB494:AG494" si="303">ABS(AB493/AB492)</f>
        <v>2.3116326921352849E-3</v>
      </c>
      <c r="AC494" s="47">
        <f t="shared" si="303"/>
        <v>3.554393666321258E-3</v>
      </c>
      <c r="AD494" s="47">
        <f t="shared" si="303"/>
        <v>2.8780662516376923E-3</v>
      </c>
      <c r="AE494" s="47">
        <f t="shared" si="303"/>
        <v>3.4455531004397985E-3</v>
      </c>
      <c r="AF494" s="47">
        <f t="shared" si="303"/>
        <v>4.0704538781612979E-3</v>
      </c>
      <c r="AG494" s="47">
        <f t="shared" si="303"/>
        <v>5.882258692859214E-3</v>
      </c>
      <c r="AI494" s="27"/>
      <c r="AJ494" s="82"/>
      <c r="AK494" s="82"/>
      <c r="AL494" s="82"/>
      <c r="AM494" s="82"/>
      <c r="AN494" s="82"/>
      <c r="BB494" s="76"/>
      <c r="BC494" s="76"/>
      <c r="BE494" s="76"/>
      <c r="BF494" s="76"/>
      <c r="BH494" s="76"/>
      <c r="BI494" s="76"/>
      <c r="BK494" s="76"/>
      <c r="BL494" s="76"/>
      <c r="BN494" s="76"/>
      <c r="BO494" s="76"/>
      <c r="BQ494" s="76"/>
      <c r="BR494" s="76"/>
      <c r="BW494" s="85"/>
      <c r="BX494" s="85"/>
      <c r="BY494" s="83"/>
      <c r="BZ494" s="83"/>
      <c r="CA494" s="83"/>
      <c r="CB494" s="83"/>
      <c r="CC494" s="83"/>
      <c r="CD494" s="76"/>
      <c r="CE494" s="76"/>
      <c r="CF494" s="76"/>
      <c r="CG494" s="76"/>
      <c r="CH494" s="76"/>
      <c r="CI494" s="76"/>
      <c r="CJ494" s="76"/>
      <c r="CK494" s="76"/>
      <c r="CL494" s="76"/>
      <c r="CM494" s="76"/>
      <c r="CN494" s="76"/>
      <c r="CO494" s="76"/>
      <c r="CP494" s="76"/>
      <c r="CQ494" s="76"/>
      <c r="CR494" s="76"/>
      <c r="CS494" s="76"/>
      <c r="CT494" s="76"/>
      <c r="CU494" s="76"/>
      <c r="CV494" s="76"/>
    </row>
    <row r="495" spans="1:100">
      <c r="A495" s="7">
        <v>61</v>
      </c>
      <c r="B495" s="7"/>
      <c r="C495" s="7" t="s">
        <v>4</v>
      </c>
      <c r="D495" s="32">
        <v>25.177795</v>
      </c>
      <c r="E495" s="32">
        <v>5.6187426</v>
      </c>
      <c r="F495" s="32">
        <v>8.7985700999999992</v>
      </c>
      <c r="G495" s="32">
        <v>9.3471186999999993</v>
      </c>
      <c r="H495" s="93">
        <v>1.0067381000000001E-4</v>
      </c>
      <c r="I495" s="32">
        <v>1.5729645999999999</v>
      </c>
      <c r="J495" s="32"/>
      <c r="K495" s="66">
        <v>0.34945704999999999</v>
      </c>
      <c r="L495" s="66">
        <v>0.37124362</v>
      </c>
      <c r="M495" s="66">
        <v>6.2474044999999999E-2</v>
      </c>
      <c r="N495" s="66">
        <v>0.22316250000000001</v>
      </c>
      <c r="O495" s="66"/>
      <c r="P495" s="66"/>
      <c r="Q495" s="66"/>
      <c r="R495" s="76"/>
      <c r="S495" s="83">
        <f>(F495-O491*H495)/D495</f>
        <v>0.34945408005007134</v>
      </c>
      <c r="T495" s="83">
        <f>(G495-P491*H495)/D495</f>
        <v>0.37124226683392325</v>
      </c>
      <c r="U495" s="83">
        <f>(I495-Q491*H495)/D495</f>
        <v>6.246998667508525E-2</v>
      </c>
      <c r="V495" s="84"/>
      <c r="W495" s="83">
        <f t="shared" si="299"/>
        <v>-1.0513831134938167</v>
      </c>
      <c r="X495" s="83">
        <f t="shared" si="300"/>
        <v>-0.99090041915915117</v>
      </c>
      <c r="Y495" s="83">
        <f t="shared" si="301"/>
        <v>-2.7730690507777016</v>
      </c>
      <c r="Z495" s="83">
        <f t="shared" si="302"/>
        <v>-1.4998550733430569</v>
      </c>
      <c r="AA495" s="60"/>
      <c r="AB495" s="88"/>
      <c r="AD495" s="88"/>
      <c r="AF495" s="88"/>
      <c r="AI495" s="27"/>
      <c r="AJ495" s="82"/>
      <c r="AK495" s="82"/>
      <c r="AL495" s="82"/>
      <c r="AM495" s="82"/>
      <c r="AN495" s="82"/>
      <c r="BB495" s="76"/>
      <c r="BC495" s="76"/>
      <c r="BE495" s="76"/>
      <c r="BF495" s="76"/>
      <c r="BH495" s="76"/>
      <c r="BI495" s="76"/>
      <c r="BK495" s="76"/>
      <c r="BL495" s="76"/>
      <c r="BN495" s="76"/>
      <c r="BO495" s="76"/>
      <c r="BQ495" s="76"/>
      <c r="BR495" s="76"/>
      <c r="BW495" s="85"/>
      <c r="BX495" s="85"/>
      <c r="BY495" s="83"/>
      <c r="BZ495" s="83"/>
      <c r="CA495" s="83"/>
      <c r="CB495" s="83"/>
      <c r="CD495" s="76"/>
      <c r="CE495" s="76"/>
      <c r="CF495" s="76"/>
      <c r="CG495" s="76"/>
      <c r="CH495" s="76"/>
      <c r="CI495" s="76"/>
      <c r="CJ495" s="76"/>
      <c r="CK495" s="76"/>
      <c r="CL495" s="76"/>
      <c r="CM495" s="76"/>
      <c r="CN495" s="76"/>
      <c r="CO495" s="76"/>
      <c r="CP495" s="76"/>
      <c r="CQ495" s="76"/>
      <c r="CR495" s="76"/>
      <c r="CS495" s="76"/>
      <c r="CT495" s="76"/>
      <c r="CU495" s="76"/>
      <c r="CV495" s="76"/>
    </row>
    <row r="496" spans="1:100">
      <c r="A496" s="7">
        <v>61</v>
      </c>
      <c r="B496" s="7"/>
      <c r="C496" s="7" t="s">
        <v>5</v>
      </c>
      <c r="D496" s="32">
        <v>22.702672</v>
      </c>
      <c r="E496" s="32">
        <v>5.0631507999999998</v>
      </c>
      <c r="F496" s="32">
        <v>7.9234124000000001</v>
      </c>
      <c r="G496" s="32">
        <v>8.4065732999999998</v>
      </c>
      <c r="H496" s="93">
        <v>1.0048071E-4</v>
      </c>
      <c r="I496" s="32">
        <v>1.4128862</v>
      </c>
      <c r="J496" s="32"/>
      <c r="K496" s="66">
        <v>0.34900788999999999</v>
      </c>
      <c r="L496" s="66">
        <v>0.37028999000000001</v>
      </c>
      <c r="M496" s="66">
        <v>6.2234324000000001E-2</v>
      </c>
      <c r="N496" s="66">
        <v>0.22302000999999999</v>
      </c>
      <c r="O496" s="66"/>
      <c r="P496" s="66"/>
      <c r="Q496" s="66"/>
      <c r="R496" s="76"/>
      <c r="S496" s="83">
        <f>(F496-O491*H496)/D496</f>
        <v>0.34900410207729637</v>
      </c>
      <c r="T496" s="83">
        <f>(G496-P491*H496)/D496</f>
        <v>0.37028753263183894</v>
      </c>
      <c r="U496" s="83">
        <f>(I496-Q491*H496)/D496</f>
        <v>6.22296056370455E-2</v>
      </c>
      <c r="V496" s="84"/>
      <c r="W496" s="83">
        <f t="shared" si="299"/>
        <v>-1.0526716030456438</v>
      </c>
      <c r="X496" s="83">
        <f t="shared" si="300"/>
        <v>-0.99347545992036979</v>
      </c>
      <c r="Y496" s="83">
        <f t="shared" si="301"/>
        <v>-2.776924417604997</v>
      </c>
      <c r="Z496" s="83">
        <f t="shared" si="302"/>
        <v>-1.5004937806058944</v>
      </c>
      <c r="AB496" s="28"/>
      <c r="AD496" s="28"/>
      <c r="AF496" s="28"/>
      <c r="AJ496" s="82"/>
      <c r="AK496" s="82"/>
      <c r="AL496" s="82"/>
      <c r="AM496" s="82"/>
      <c r="AN496" s="82"/>
      <c r="BB496" s="76"/>
      <c r="BC496" s="76"/>
      <c r="BE496" s="76"/>
      <c r="BF496" s="76"/>
      <c r="BH496" s="76"/>
      <c r="BI496" s="76"/>
      <c r="BK496" s="76"/>
      <c r="BL496" s="76"/>
      <c r="BN496" s="76"/>
      <c r="BO496" s="76"/>
      <c r="BQ496" s="76"/>
      <c r="BR496" s="76"/>
      <c r="BW496" s="85"/>
      <c r="BX496" s="85"/>
      <c r="BY496" s="83"/>
      <c r="BZ496" s="83"/>
      <c r="CA496" s="83"/>
      <c r="CB496" s="83"/>
      <c r="CC496" s="83"/>
    </row>
    <row r="497" spans="1:100">
      <c r="C497" s="7"/>
      <c r="D497" s="89"/>
      <c r="E497" s="89"/>
      <c r="F497" s="33"/>
      <c r="G497" s="33"/>
      <c r="H497" s="99"/>
      <c r="I497" s="33"/>
      <c r="J497" s="5"/>
      <c r="K497" s="84"/>
      <c r="L497" s="84"/>
      <c r="M497" s="84"/>
      <c r="N497" s="84"/>
      <c r="O497" s="83"/>
      <c r="P497" s="83"/>
      <c r="Q497" s="83"/>
      <c r="R497" s="84"/>
      <c r="S497" s="84"/>
      <c r="T497" s="84"/>
      <c r="U497" s="84"/>
      <c r="V497" s="84"/>
      <c r="W497" s="84"/>
      <c r="X497" s="84"/>
      <c r="Y497" s="84"/>
      <c r="Z497" s="90"/>
      <c r="AA497" s="28"/>
      <c r="AB497" s="91"/>
      <c r="AC497" s="91"/>
      <c r="AD497" s="91"/>
      <c r="AE497" s="92"/>
      <c r="AF497" s="92"/>
      <c r="AG497" s="92"/>
      <c r="AJ497" s="76"/>
      <c r="AK497" s="76"/>
      <c r="AL497" s="76"/>
      <c r="AM497" s="76"/>
      <c r="AN497" s="76"/>
      <c r="BB497" s="76"/>
      <c r="BC497" s="76"/>
      <c r="BE497" s="76"/>
      <c r="BF497" s="76"/>
      <c r="BH497" s="76"/>
      <c r="BI497" s="76"/>
      <c r="BK497" s="76"/>
      <c r="BL497" s="76"/>
      <c r="BN497" s="76"/>
      <c r="BO497" s="76"/>
      <c r="BQ497" s="76"/>
      <c r="BR497" s="76"/>
      <c r="BW497" s="85"/>
      <c r="BX497" s="85"/>
      <c r="BY497" s="83"/>
      <c r="BZ497" s="83"/>
      <c r="CA497" s="83"/>
      <c r="CB497" s="83"/>
      <c r="CC497" s="83"/>
      <c r="CD497" s="76"/>
      <c r="CE497" s="76"/>
      <c r="CF497" s="76"/>
      <c r="CG497" s="76"/>
      <c r="CH497" s="76"/>
      <c r="CI497" s="76"/>
      <c r="CJ497" s="76"/>
      <c r="CK497" s="76"/>
      <c r="CL497" s="76"/>
      <c r="CM497" s="76"/>
      <c r="CN497" s="76"/>
      <c r="CO497" s="76"/>
      <c r="CP497" s="76"/>
      <c r="CQ497" s="76"/>
      <c r="CR497" s="76"/>
      <c r="CS497" s="76"/>
      <c r="CT497" s="76"/>
      <c r="CU497" s="76"/>
      <c r="CV497" s="76"/>
    </row>
    <row r="498" spans="1:100">
      <c r="A498" s="7">
        <v>62</v>
      </c>
      <c r="B498" s="31">
        <v>43651</v>
      </c>
      <c r="C498" s="7" t="s">
        <v>0</v>
      </c>
      <c r="D498" s="32">
        <v>2.456747E-4</v>
      </c>
      <c r="E498" s="32">
        <v>5.5855157000000003E-5</v>
      </c>
      <c r="F498" s="32">
        <v>8.6097661999999997E-5</v>
      </c>
      <c r="G498" s="32">
        <v>7.9112295999999994E-5</v>
      </c>
      <c r="H498" s="93">
        <v>8.5287201999999998E-6</v>
      </c>
      <c r="I498" s="32">
        <v>3.0903301000000002E-5</v>
      </c>
      <c r="J498" s="32"/>
      <c r="K498" s="32"/>
      <c r="L498" s="32"/>
      <c r="M498" s="32"/>
      <c r="N498" s="32"/>
      <c r="O498" s="66"/>
      <c r="P498" s="66"/>
      <c r="Q498" s="66"/>
      <c r="AG498" s="78"/>
      <c r="BZ498" s="80"/>
      <c r="CA498" s="78"/>
      <c r="CB498" s="78"/>
      <c r="CC498" s="78"/>
      <c r="CE498" s="81"/>
      <c r="CF498" s="74"/>
      <c r="CG498" s="74"/>
      <c r="CH498" s="74"/>
      <c r="CI498" s="74"/>
      <c r="CJ498" s="74"/>
      <c r="CK498" s="74"/>
      <c r="CL498" s="74"/>
      <c r="CM498" s="74"/>
      <c r="CN498" s="74"/>
    </row>
    <row r="499" spans="1:100">
      <c r="A499" s="7">
        <v>62</v>
      </c>
      <c r="B499" s="7"/>
      <c r="C499" s="98" t="s">
        <v>6</v>
      </c>
      <c r="D499" s="32"/>
      <c r="E499" s="32"/>
      <c r="F499" s="32"/>
      <c r="G499" s="32"/>
      <c r="H499" s="93">
        <v>3.1346124</v>
      </c>
      <c r="I499" s="32"/>
      <c r="J499" s="32"/>
      <c r="K499" s="32"/>
      <c r="L499" s="32"/>
      <c r="M499" s="32"/>
      <c r="N499" s="32"/>
      <c r="O499" s="66">
        <v>0.86328892999999995</v>
      </c>
      <c r="P499" s="66">
        <v>0.56628750000000005</v>
      </c>
      <c r="Q499" s="66">
        <v>1.0735844999999999</v>
      </c>
      <c r="AB499" s="9"/>
      <c r="AC499" s="9"/>
      <c r="AD499" s="9"/>
      <c r="AE499" s="9"/>
      <c r="AF499" s="9"/>
      <c r="AG499" s="9"/>
      <c r="AI499" s="27"/>
      <c r="AJ499" s="20"/>
      <c r="AK499" s="20"/>
      <c r="AL499" s="20"/>
      <c r="AM499" s="20"/>
      <c r="AN499" s="82"/>
      <c r="BB499" s="78"/>
      <c r="BE499" s="78"/>
      <c r="BH499" s="78"/>
      <c r="BK499" s="78"/>
      <c r="BN499" s="78"/>
      <c r="BQ499" s="78"/>
    </row>
    <row r="500" spans="1:100">
      <c r="A500" s="7">
        <v>62</v>
      </c>
      <c r="B500" s="7"/>
      <c r="C500" s="7" t="s">
        <v>1</v>
      </c>
      <c r="D500" s="32">
        <v>30.532833</v>
      </c>
      <c r="E500" s="32">
        <v>6.8247342</v>
      </c>
      <c r="F500" s="32">
        <v>10.704302</v>
      </c>
      <c r="G500" s="32">
        <v>11.408223</v>
      </c>
      <c r="H500" s="93">
        <v>1.2967178000000001E-4</v>
      </c>
      <c r="I500" s="32">
        <v>1.9259983000000001</v>
      </c>
      <c r="J500" s="32"/>
      <c r="K500" s="66">
        <v>0.35058328</v>
      </c>
      <c r="L500" s="66">
        <v>0.37363785999999999</v>
      </c>
      <c r="M500" s="66">
        <v>6.3079557999999994E-2</v>
      </c>
      <c r="N500" s="66">
        <v>0.22352119000000001</v>
      </c>
      <c r="O500" s="66"/>
      <c r="P500" s="66"/>
      <c r="Q500" s="66"/>
      <c r="R500" s="76"/>
      <c r="S500" s="83">
        <f>(F500-O499*H500)/D500</f>
        <v>0.35057965488455634</v>
      </c>
      <c r="T500" s="83">
        <f>(G500-P499*H500)/D500</f>
        <v>0.37363547524371166</v>
      </c>
      <c r="U500" s="83">
        <f>(I500-Q499*H500)/D500</f>
        <v>6.3075021121915043E-2</v>
      </c>
      <c r="V500" s="84"/>
      <c r="W500" s="83">
        <f t="shared" ref="W500:W504" si="304">LN(S500)</f>
        <v>-1.048167337601033</v>
      </c>
      <c r="X500" s="83">
        <f t="shared" ref="X500:X504" si="305">LN(T500)</f>
        <v>-0.98447462198628322</v>
      </c>
      <c r="Y500" s="83">
        <f t="shared" ref="Y500:Y504" si="306">LN(U500)</f>
        <v>-2.7634304495852335</v>
      </c>
      <c r="Z500" s="83">
        <f>LN(N500)</f>
        <v>-1.4982490595792821</v>
      </c>
      <c r="AA500" s="77"/>
      <c r="AB500" s="20">
        <f t="array" ref="AB500:AC501">LINEST(W500:W504,Z500:Z504,TRUE,TRUE)</f>
        <v>2.0011789934070059</v>
      </c>
      <c r="AC500" s="60">
        <v>1.950099387596997</v>
      </c>
      <c r="AD500" s="20">
        <f t="array" ref="AD500:AE501">LINEST(X500:X504,Z500:Z504,TRUE,TRUE)</f>
        <v>4.0127626275920303</v>
      </c>
      <c r="AE500" s="60">
        <v>5.0276481511317872</v>
      </c>
      <c r="AF500" s="20">
        <f t="array" ref="AF500:AG501">LINEST(Y500:Y504,Z500:Z504,TRUE,TRUE)</f>
        <v>6.0260004353287577</v>
      </c>
      <c r="AG500" s="20">
        <v>6.2650368613096203</v>
      </c>
      <c r="AI500" s="41">
        <f>EXP(AC500)*$AI$4^AB500</f>
        <v>0.33303671753721414</v>
      </c>
      <c r="AJ500" s="41">
        <f>AI500*SQRT(AC501^2+(LN($AI$4))^2*AB501^2+(AB500/$AI$4)^2*$AJ$4^2-2*LN($AI$4)*AVERAGE(Z500:Z504)*AB501^2)</f>
        <v>5.2243770293708912E-4</v>
      </c>
      <c r="AK500" s="59"/>
      <c r="AL500" s="41">
        <f>EXP(AE500)*$AI$4^AD500</f>
        <v>0.33708796873874203</v>
      </c>
      <c r="AM500" s="41">
        <f>AL500*SQRT(AE501^2+(LN($AI$4))^2*AD501^2+(AD500/$AI$4)^2*$AJ$4^2-2*LN($AI$4)*AVERAGE(Z500:Z504)*AD501^2)</f>
        <v>1.0610986016642619E-3</v>
      </c>
      <c r="AN500" s="83"/>
      <c r="AO500" s="41">
        <f>EXP(AG500)*$AI$4^AF500</f>
        <v>5.4041607692382969E-2</v>
      </c>
      <c r="AP500" s="41">
        <f>AO500*SQRT(AG501^2+(LN($AI$4))^2*AF501^2+(AF500/$AI$4)^2*$AJ$4^2-2*LN($AI$4)*AVERAGE(Z500:Z504)*AF501^2)</f>
        <v>2.5563007970659778E-4</v>
      </c>
      <c r="BB500" s="69"/>
      <c r="BC500" s="69"/>
      <c r="BE500" s="69"/>
      <c r="BF500" s="69"/>
      <c r="BH500" s="69"/>
      <c r="BI500" s="69"/>
      <c r="BK500" s="69"/>
      <c r="BL500" s="69"/>
      <c r="BN500" s="69"/>
      <c r="BO500" s="69"/>
      <c r="BQ500" s="69"/>
      <c r="BR500" s="69"/>
      <c r="BY500" s="69"/>
      <c r="BZ500" s="69"/>
      <c r="CD500" s="86"/>
      <c r="CM500" s="78"/>
      <c r="CN500" s="78"/>
    </row>
    <row r="501" spans="1:100">
      <c r="A501" s="7">
        <v>62</v>
      </c>
      <c r="B501" s="7"/>
      <c r="C501" s="7" t="s">
        <v>2</v>
      </c>
      <c r="D501" s="32">
        <v>29.624821000000001</v>
      </c>
      <c r="E501" s="32">
        <v>6.6182645000000004</v>
      </c>
      <c r="F501" s="32">
        <v>10.374897000000001</v>
      </c>
      <c r="G501" s="32">
        <v>11.045344</v>
      </c>
      <c r="H501" s="93">
        <v>1.2562306E-4</v>
      </c>
      <c r="I501" s="32">
        <v>1.8627720999999999</v>
      </c>
      <c r="J501" s="32"/>
      <c r="K501" s="66">
        <v>0.35020945999999997</v>
      </c>
      <c r="L501" s="66">
        <v>0.37284064</v>
      </c>
      <c r="M501" s="66">
        <v>6.2878696999999997E-2</v>
      </c>
      <c r="N501" s="66">
        <v>0.22340262999999999</v>
      </c>
      <c r="O501" s="66"/>
      <c r="P501" s="66"/>
      <c r="Q501" s="66"/>
      <c r="R501" s="76"/>
      <c r="S501" s="83">
        <f>(F501-O499*H501)/D501</f>
        <v>0.35020594895756335</v>
      </c>
      <c r="T501" s="83">
        <f>(G501-P499*H501)/D501</f>
        <v>0.37283846748749672</v>
      </c>
      <c r="U501" s="83">
        <f>(I501-Q499*H501)/D501</f>
        <v>6.2874210548983275E-2</v>
      </c>
      <c r="V501" s="84"/>
      <c r="W501" s="83">
        <f t="shared" si="304"/>
        <v>-1.0492338719600958</v>
      </c>
      <c r="X501" s="83">
        <f t="shared" si="305"/>
        <v>-0.98661001617340149</v>
      </c>
      <c r="Y501" s="83">
        <f t="shared" si="306"/>
        <v>-2.7666192065220412</v>
      </c>
      <c r="Z501" s="83">
        <f t="shared" ref="Z501:Z504" si="307">LN(N501)</f>
        <v>-1.4987796198111409</v>
      </c>
      <c r="AA501" s="77"/>
      <c r="AB501" s="20">
        <v>6.0840140562873025E-3</v>
      </c>
      <c r="AC501" s="60">
        <v>9.1218808950775648E-3</v>
      </c>
      <c r="AD501" s="20">
        <v>1.3129768473756648E-2</v>
      </c>
      <c r="AE501" s="60">
        <v>1.9685717864800532E-2</v>
      </c>
      <c r="AF501" s="20">
        <v>2.0913203596809229E-2</v>
      </c>
      <c r="AG501" s="20">
        <v>3.1355573899021404E-2</v>
      </c>
      <c r="AI501" s="27"/>
      <c r="AJ501" s="82"/>
      <c r="AK501" s="82"/>
      <c r="AL501" s="82"/>
      <c r="AM501" s="82"/>
      <c r="AN501" s="82"/>
      <c r="BB501" s="76"/>
      <c r="BC501" s="76"/>
      <c r="BE501" s="76"/>
      <c r="BF501" s="76"/>
      <c r="BH501" s="76"/>
      <c r="BI501" s="76"/>
      <c r="BK501" s="76"/>
      <c r="BL501" s="76"/>
      <c r="BN501" s="76"/>
      <c r="BO501" s="76"/>
      <c r="BQ501" s="76"/>
      <c r="BR501" s="76"/>
      <c r="BW501" s="85"/>
      <c r="BX501" s="85"/>
      <c r="BY501" s="83"/>
      <c r="BZ501" s="83"/>
      <c r="CA501" s="83"/>
      <c r="CB501" s="83"/>
      <c r="CC501" s="83"/>
    </row>
    <row r="502" spans="1:100">
      <c r="A502" s="7">
        <v>62</v>
      </c>
      <c r="B502" s="7"/>
      <c r="C502" s="7" t="s">
        <v>3</v>
      </c>
      <c r="D502" s="32">
        <v>27.811257999999999</v>
      </c>
      <c r="E502" s="32">
        <v>6.2103935000000003</v>
      </c>
      <c r="F502" s="32">
        <v>9.7313927000000007</v>
      </c>
      <c r="G502" s="32">
        <v>10.351198</v>
      </c>
      <c r="H502" s="93">
        <v>1.3042688000000001E-4</v>
      </c>
      <c r="I502" s="32">
        <v>1.7442015</v>
      </c>
      <c r="J502" s="32"/>
      <c r="K502" s="66">
        <v>0.34990821999999999</v>
      </c>
      <c r="L502" s="66">
        <v>0.37219416</v>
      </c>
      <c r="M502" s="66">
        <v>6.2715554000000007E-2</v>
      </c>
      <c r="N502" s="66">
        <v>0.22330497999999999</v>
      </c>
      <c r="O502" s="66"/>
      <c r="P502" s="66"/>
      <c r="Q502" s="66"/>
      <c r="R502" s="76"/>
      <c r="S502" s="83">
        <f>(F502-O499*H502)/D502</f>
        <v>0.34990434822899141</v>
      </c>
      <c r="T502" s="83">
        <f>(G502-P499*H502)/D502</f>
        <v>0.37219187067655096</v>
      </c>
      <c r="U502" s="83">
        <f>(I502-Q499*H502)/D502</f>
        <v>6.2710628757722819E-2</v>
      </c>
      <c r="V502" s="84"/>
      <c r="W502" s="83">
        <f t="shared" si="304"/>
        <v>-1.0500954526237167</v>
      </c>
      <c r="X502" s="83">
        <f t="shared" si="305"/>
        <v>-0.98834577628991283</v>
      </c>
      <c r="Y502" s="83">
        <f t="shared" si="306"/>
        <v>-2.7692243280427276</v>
      </c>
      <c r="Z502" s="83">
        <f t="shared" si="307"/>
        <v>-1.4992168185486123</v>
      </c>
      <c r="AA502" s="28"/>
      <c r="AB502" s="47">
        <f t="shared" ref="AB502:AG502" si="308">ABS(AB501/AB500)</f>
        <v>3.0402148315225278E-3</v>
      </c>
      <c r="AC502" s="47">
        <f t="shared" si="308"/>
        <v>4.677649228082662E-3</v>
      </c>
      <c r="AD502" s="47">
        <f t="shared" si="308"/>
        <v>3.2720022817884771E-3</v>
      </c>
      <c r="AE502" s="47">
        <f t="shared" si="308"/>
        <v>3.9154923481208659E-3</v>
      </c>
      <c r="AF502" s="47">
        <f t="shared" si="308"/>
        <v>3.4704948698976116E-3</v>
      </c>
      <c r="AG502" s="47">
        <f t="shared" si="308"/>
        <v>5.0048506645924105E-3</v>
      </c>
      <c r="AI502" s="27"/>
      <c r="AJ502" s="82"/>
      <c r="AK502" s="82"/>
      <c r="AL502" s="82"/>
      <c r="AM502" s="82"/>
      <c r="AN502" s="82"/>
      <c r="BB502" s="76"/>
      <c r="BC502" s="76"/>
      <c r="BE502" s="76"/>
      <c r="BF502" s="76"/>
      <c r="BH502" s="76"/>
      <c r="BI502" s="76"/>
      <c r="BK502" s="76"/>
      <c r="BL502" s="76"/>
      <c r="BN502" s="76"/>
      <c r="BO502" s="76"/>
      <c r="BQ502" s="76"/>
      <c r="BR502" s="76"/>
      <c r="BW502" s="85"/>
      <c r="BX502" s="85"/>
      <c r="BY502" s="83"/>
      <c r="BZ502" s="83"/>
      <c r="CA502" s="83"/>
      <c r="CB502" s="83"/>
      <c r="CC502" s="83"/>
      <c r="CD502" s="76"/>
      <c r="CE502" s="76"/>
      <c r="CF502" s="76"/>
      <c r="CG502" s="76"/>
      <c r="CH502" s="76"/>
      <c r="CI502" s="76"/>
      <c r="CJ502" s="76"/>
      <c r="CK502" s="76"/>
      <c r="CL502" s="76"/>
      <c r="CM502" s="76"/>
      <c r="CN502" s="76"/>
      <c r="CO502" s="76"/>
      <c r="CP502" s="76"/>
      <c r="CQ502" s="76"/>
      <c r="CR502" s="76"/>
      <c r="CS502" s="76"/>
      <c r="CT502" s="76"/>
      <c r="CU502" s="76"/>
      <c r="CV502" s="76"/>
    </row>
    <row r="503" spans="1:100">
      <c r="A503" s="7">
        <v>62</v>
      </c>
      <c r="B503" s="7"/>
      <c r="C503" s="7" t="s">
        <v>4</v>
      </c>
      <c r="D503" s="32">
        <v>25.507887</v>
      </c>
      <c r="E503" s="32">
        <v>5.6925628000000001</v>
      </c>
      <c r="F503" s="32">
        <v>8.9145734000000001</v>
      </c>
      <c r="G503" s="32">
        <v>9.4708830000000006</v>
      </c>
      <c r="H503" s="99">
        <v>1.0984136000000001E-4</v>
      </c>
      <c r="I503" s="32">
        <v>1.5938981000000001</v>
      </c>
      <c r="J503" s="32"/>
      <c r="K503" s="66">
        <v>0.34948288</v>
      </c>
      <c r="L503" s="66">
        <v>0.37129204999999998</v>
      </c>
      <c r="M503" s="66">
        <v>6.2486425999999998E-2</v>
      </c>
      <c r="N503" s="66">
        <v>0.22316869</v>
      </c>
      <c r="O503" s="66"/>
      <c r="P503" s="66"/>
      <c r="Q503" s="66"/>
      <c r="R503" s="76"/>
      <c r="S503" s="83">
        <f>(F503-O499*H503)/D503</f>
        <v>0.34947930321197734</v>
      </c>
      <c r="T503" s="83">
        <f>(G503-P499*H503)/D503</f>
        <v>0.37128989940291213</v>
      </c>
      <c r="U503" s="83">
        <f>(I503-Q499*H503)/D503</f>
        <v>6.2481858102101717E-2</v>
      </c>
      <c r="V503" s="84"/>
      <c r="W503" s="83">
        <f t="shared" si="304"/>
        <v>-1.0513109373393477</v>
      </c>
      <c r="X503" s="83">
        <f t="shared" si="305"/>
        <v>-0.99077212150089455</v>
      </c>
      <c r="Y503" s="83">
        <f t="shared" si="306"/>
        <v>-2.7728790347427505</v>
      </c>
      <c r="Z503" s="83">
        <f t="shared" si="307"/>
        <v>-1.4998273360926067</v>
      </c>
      <c r="AA503" s="60"/>
      <c r="AB503" s="88"/>
      <c r="AD503" s="88"/>
      <c r="AF503" s="88"/>
      <c r="AI503" s="27"/>
      <c r="AJ503" s="82"/>
      <c r="AK503" s="82"/>
      <c r="AL503" s="82"/>
      <c r="AM503" s="82"/>
      <c r="AN503" s="82"/>
      <c r="BB503" s="76"/>
      <c r="BC503" s="76"/>
      <c r="BE503" s="76"/>
      <c r="BF503" s="76"/>
      <c r="BH503" s="76"/>
      <c r="BI503" s="76"/>
      <c r="BK503" s="76"/>
      <c r="BL503" s="76"/>
      <c r="BN503" s="76"/>
      <c r="BO503" s="76"/>
      <c r="BQ503" s="76"/>
      <c r="BR503" s="76"/>
      <c r="BW503" s="85"/>
      <c r="BX503" s="85"/>
      <c r="BY503" s="83"/>
      <c r="BZ503" s="83"/>
      <c r="CA503" s="83"/>
      <c r="CB503" s="83"/>
      <c r="CD503" s="76"/>
      <c r="CE503" s="76"/>
      <c r="CF503" s="76"/>
      <c r="CG503" s="76"/>
      <c r="CH503" s="76"/>
      <c r="CI503" s="76"/>
      <c r="CJ503" s="76"/>
      <c r="CK503" s="76"/>
      <c r="CL503" s="76"/>
      <c r="CM503" s="76"/>
      <c r="CN503" s="76"/>
      <c r="CO503" s="76"/>
      <c r="CP503" s="76"/>
      <c r="CQ503" s="76"/>
      <c r="CR503" s="76"/>
      <c r="CS503" s="76"/>
      <c r="CT503" s="76"/>
      <c r="CU503" s="76"/>
      <c r="CV503" s="76"/>
    </row>
    <row r="504" spans="1:100">
      <c r="A504" s="7">
        <v>62</v>
      </c>
      <c r="B504" s="7"/>
      <c r="C504" s="7" t="s">
        <v>5</v>
      </c>
      <c r="D504" s="32">
        <v>22.518702999999999</v>
      </c>
      <c r="E504" s="32">
        <v>5.0219794999999996</v>
      </c>
      <c r="F504" s="32">
        <v>7.8587664000000004</v>
      </c>
      <c r="G504" s="32">
        <v>8.3372531999999993</v>
      </c>
      <c r="H504" s="93">
        <v>9.2903346000000001E-5</v>
      </c>
      <c r="I504" s="32">
        <v>1.4011051999999999</v>
      </c>
      <c r="J504" s="32"/>
      <c r="K504" s="66">
        <v>0.34898734999999997</v>
      </c>
      <c r="L504" s="66">
        <v>0.37023472000000002</v>
      </c>
      <c r="M504" s="66">
        <v>6.2219099E-2</v>
      </c>
      <c r="N504" s="66">
        <v>0.22301335999999999</v>
      </c>
      <c r="O504" s="66"/>
      <c r="P504" s="66"/>
      <c r="Q504" s="66"/>
      <c r="R504" s="76"/>
      <c r="S504" s="83">
        <f>(F504-O499*H504)/D504</f>
        <v>0.34898485039612798</v>
      </c>
      <c r="T504" s="83">
        <f>(G504-P499*H504)/D504</f>
        <v>0.37023449307877332</v>
      </c>
      <c r="U504" s="83">
        <f>(I504-Q499*H504)/D504</f>
        <v>6.221519331764961E-2</v>
      </c>
      <c r="V504" s="84"/>
      <c r="W504" s="83">
        <f t="shared" si="304"/>
        <v>-1.0527267663289739</v>
      </c>
      <c r="X504" s="83">
        <f t="shared" si="305"/>
        <v>-0.99361870901037608</v>
      </c>
      <c r="Y504" s="83">
        <f t="shared" si="306"/>
        <v>-2.7771560435079095</v>
      </c>
      <c r="Z504" s="83">
        <f t="shared" si="307"/>
        <v>-1.5005235990026682</v>
      </c>
      <c r="AB504" s="28"/>
      <c r="AD504" s="28"/>
      <c r="AF504" s="28"/>
      <c r="AJ504" s="82"/>
      <c r="AK504" s="82"/>
      <c r="AL504" s="82"/>
      <c r="AM504" s="82"/>
      <c r="AN504" s="82"/>
      <c r="BB504" s="76"/>
      <c r="BC504" s="76"/>
      <c r="BE504" s="76"/>
      <c r="BF504" s="76"/>
      <c r="BH504" s="76"/>
      <c r="BI504" s="76"/>
      <c r="BK504" s="76"/>
      <c r="BL504" s="76"/>
      <c r="BN504" s="76"/>
      <c r="BO504" s="76"/>
      <c r="BQ504" s="76"/>
      <c r="BR504" s="76"/>
      <c r="BW504" s="85"/>
      <c r="BX504" s="85"/>
      <c r="BY504" s="83"/>
      <c r="BZ504" s="83"/>
      <c r="CA504" s="83"/>
      <c r="CB504" s="83"/>
      <c r="CC504" s="83"/>
    </row>
    <row r="505" spans="1:100">
      <c r="C505" s="7"/>
      <c r="D505" s="89"/>
      <c r="E505" s="89"/>
      <c r="F505" s="33"/>
      <c r="G505" s="33"/>
      <c r="H505" s="99"/>
      <c r="I505" s="33"/>
      <c r="J505" s="5"/>
      <c r="K505" s="84"/>
      <c r="L505" s="84"/>
      <c r="M505" s="84"/>
      <c r="N505" s="84"/>
      <c r="O505" s="83"/>
      <c r="P505" s="83"/>
      <c r="Q505" s="83"/>
      <c r="R505" s="84"/>
      <c r="S505" s="84"/>
      <c r="T505" s="84"/>
      <c r="U505" s="84"/>
      <c r="V505" s="84"/>
      <c r="W505" s="84"/>
      <c r="X505" s="84"/>
      <c r="Y505" s="84"/>
      <c r="Z505" s="90"/>
      <c r="AA505" s="28"/>
      <c r="AB505" s="91"/>
      <c r="AC505" s="91"/>
      <c r="AD505" s="91"/>
      <c r="AE505" s="92"/>
      <c r="AF505" s="92"/>
      <c r="AG505" s="92"/>
      <c r="AJ505" s="76"/>
      <c r="AK505" s="76"/>
      <c r="AL505" s="76"/>
      <c r="AM505" s="76"/>
      <c r="AN505" s="76"/>
      <c r="BB505" s="76"/>
      <c r="BC505" s="76"/>
      <c r="BE505" s="76"/>
      <c r="BF505" s="76"/>
      <c r="BH505" s="76"/>
      <c r="BI505" s="76"/>
      <c r="BK505" s="76"/>
      <c r="BL505" s="76"/>
      <c r="BN505" s="76"/>
      <c r="BO505" s="76"/>
      <c r="BQ505" s="76"/>
      <c r="BR505" s="76"/>
      <c r="BW505" s="85"/>
      <c r="BX505" s="85"/>
      <c r="BY505" s="83"/>
      <c r="BZ505" s="83"/>
      <c r="CA505" s="83"/>
      <c r="CB505" s="83"/>
      <c r="CC505" s="83"/>
      <c r="CD505" s="76"/>
      <c r="CE505" s="76"/>
      <c r="CF505" s="76"/>
      <c r="CG505" s="76"/>
      <c r="CH505" s="76"/>
      <c r="CI505" s="76"/>
      <c r="CJ505" s="76"/>
      <c r="CK505" s="76"/>
      <c r="CL505" s="76"/>
      <c r="CM505" s="76"/>
      <c r="CN505" s="76"/>
      <c r="CO505" s="76"/>
      <c r="CP505" s="76"/>
      <c r="CQ505" s="76"/>
      <c r="CR505" s="76"/>
      <c r="CS505" s="76"/>
      <c r="CT505" s="76"/>
      <c r="CU505" s="76"/>
      <c r="CV505" s="76"/>
    </row>
    <row r="506" spans="1:100">
      <c r="A506" s="7">
        <v>63</v>
      </c>
      <c r="B506" s="31">
        <v>43651</v>
      </c>
      <c r="C506" s="7" t="s">
        <v>0</v>
      </c>
      <c r="D506" s="32">
        <v>2.456747E-4</v>
      </c>
      <c r="E506" s="32">
        <v>5.5855157000000003E-5</v>
      </c>
      <c r="F506" s="32">
        <v>8.6097661999999997E-5</v>
      </c>
      <c r="G506" s="32">
        <v>7.9112295999999994E-5</v>
      </c>
      <c r="H506" s="93">
        <v>8.5287201999999998E-6</v>
      </c>
      <c r="I506" s="32">
        <v>3.0903301000000002E-5</v>
      </c>
      <c r="J506" s="32"/>
      <c r="K506" s="32"/>
      <c r="L506" s="32"/>
      <c r="M506" s="32"/>
      <c r="N506" s="32"/>
      <c r="O506" s="66"/>
      <c r="P506" s="66"/>
      <c r="Q506" s="66"/>
      <c r="AG506" s="78"/>
      <c r="BZ506" s="80"/>
      <c r="CA506" s="78"/>
      <c r="CB506" s="78"/>
      <c r="CC506" s="78"/>
      <c r="CE506" s="81"/>
      <c r="CF506" s="74"/>
      <c r="CG506" s="74"/>
      <c r="CH506" s="74"/>
      <c r="CI506" s="74"/>
      <c r="CJ506" s="74"/>
      <c r="CK506" s="74"/>
      <c r="CL506" s="74"/>
      <c r="CM506" s="74"/>
      <c r="CN506" s="74"/>
    </row>
    <row r="507" spans="1:100">
      <c r="A507" s="7">
        <v>63</v>
      </c>
      <c r="B507" s="7"/>
      <c r="C507" s="98" t="s">
        <v>6</v>
      </c>
      <c r="D507" s="32"/>
      <c r="E507" s="32"/>
      <c r="F507" s="32"/>
      <c r="G507" s="32"/>
      <c r="H507" s="93">
        <v>3.1346124</v>
      </c>
      <c r="I507" s="32"/>
      <c r="J507" s="32"/>
      <c r="K507" s="32"/>
      <c r="L507" s="32"/>
      <c r="M507" s="32"/>
      <c r="N507" s="32"/>
      <c r="O507" s="66">
        <v>0.86328892999999995</v>
      </c>
      <c r="P507" s="66">
        <v>0.56628750000000005</v>
      </c>
      <c r="Q507" s="66">
        <v>1.0735844999999999</v>
      </c>
      <c r="AB507" s="9"/>
      <c r="AC507" s="9"/>
      <c r="AD507" s="9"/>
      <c r="AE507" s="9"/>
      <c r="AF507" s="9"/>
      <c r="AG507" s="9"/>
      <c r="AI507" s="27"/>
      <c r="AJ507" s="20"/>
      <c r="AK507" s="20"/>
      <c r="AL507" s="20"/>
      <c r="AM507" s="20"/>
      <c r="AN507" s="82"/>
      <c r="BB507" s="78"/>
      <c r="BE507" s="78"/>
      <c r="BH507" s="78"/>
      <c r="BK507" s="78"/>
      <c r="BN507" s="78"/>
      <c r="BQ507" s="78"/>
    </row>
    <row r="508" spans="1:100">
      <c r="A508" s="7">
        <v>63</v>
      </c>
      <c r="B508" s="7"/>
      <c r="C508" s="7" t="s">
        <v>1</v>
      </c>
      <c r="D508" s="32">
        <v>30.498446000000001</v>
      </c>
      <c r="E508" s="32">
        <v>6.8168018000000004</v>
      </c>
      <c r="F508" s="32">
        <v>10.691318000000001</v>
      </c>
      <c r="G508" s="32">
        <v>11.393336</v>
      </c>
      <c r="H508" s="93">
        <v>1.2139550999999999E-4</v>
      </c>
      <c r="I508" s="32">
        <v>1.9233112999999999</v>
      </c>
      <c r="J508" s="32"/>
      <c r="K508" s="66">
        <v>0.35055273999999997</v>
      </c>
      <c r="L508" s="66">
        <v>0.37357080999999998</v>
      </c>
      <c r="M508" s="66">
        <v>6.3062567999999999E-2</v>
      </c>
      <c r="N508" s="66">
        <v>0.22351304999999999</v>
      </c>
      <c r="O508" s="66"/>
      <c r="P508" s="66"/>
      <c r="Q508" s="66"/>
      <c r="R508" s="76"/>
      <c r="S508" s="83">
        <f>(F508-O507*H508)/D508</f>
        <v>0.35054944112890424</v>
      </c>
      <c r="T508" s="83">
        <f>(G508-P507*H508)/D508</f>
        <v>0.37356877970897701</v>
      </c>
      <c r="U508" s="83">
        <f>(I508-Q507*H508)/D508</f>
        <v>6.305832669841914E-2</v>
      </c>
      <c r="V508" s="84"/>
      <c r="W508" s="83">
        <f t="shared" ref="W508:W512" si="309">LN(S508)</f>
        <v>-1.0482535235997104</v>
      </c>
      <c r="X508" s="83">
        <f t="shared" ref="X508:X512" si="310">LN(T508)</f>
        <v>-0.98465314220875166</v>
      </c>
      <c r="Y508" s="83">
        <f t="shared" ref="Y508:Y512" si="311">LN(U508)</f>
        <v>-2.7636951602883406</v>
      </c>
      <c r="Z508" s="83">
        <f>LN(N508)</f>
        <v>-1.4982854773713552</v>
      </c>
      <c r="AA508" s="77"/>
      <c r="AB508" s="20">
        <f t="array" ref="AB508:AC509">LINEST(W508:W512,Z508:Z512,TRUE,TRUE)</f>
        <v>1.9998666361939188</v>
      </c>
      <c r="AC508" s="60">
        <v>1.9481305526828621</v>
      </c>
      <c r="AD508" s="20">
        <f t="array" ref="AD508:AE509">LINEST(X508:X512,Z508:Z512,TRUE,TRUE)</f>
        <v>4.0016806931803703</v>
      </c>
      <c r="AE508" s="60">
        <v>5.0110331020768815</v>
      </c>
      <c r="AF508" s="20">
        <f t="array" ref="AF508:AG509">LINEST(Y508:Y512,Z508:Z512,TRUE,TRUE)</f>
        <v>5.9898689937020437</v>
      </c>
      <c r="AG508" s="20">
        <v>6.2108761534358452</v>
      </c>
      <c r="AI508" s="41">
        <f>EXP(AC508)*$AI$4^AB508</f>
        <v>0.33304706504451503</v>
      </c>
      <c r="AJ508" s="41">
        <f>AI508*SQRT(AC509^2+(LN($AI$4))^2*AB509^2+(AB508/$AI$4)^2*$AJ$4^2-2*LN($AI$4)*AVERAGE(Z508:Z512)*AB509^2)</f>
        <v>5.2353874242615922E-4</v>
      </c>
      <c r="AK508" s="59"/>
      <c r="AL508" s="41">
        <f>EXP(AE508)*$AI$4^AD508</f>
        <v>0.33717991860872171</v>
      </c>
      <c r="AM508" s="41">
        <f>AL508*SQRT(AE509^2+(LN($AI$4))^2*AD509^2+(AD508/$AI$4)^2*$AJ$4^2-2*LN($AI$4)*AVERAGE(Z508:Z512)*AD509^2)</f>
        <v>1.0608605147056512E-3</v>
      </c>
      <c r="AN508" s="83"/>
      <c r="AO508" s="41">
        <f>EXP(AG508)*$AI$4^AF508</f>
        <v>5.409027194638881E-2</v>
      </c>
      <c r="AP508" s="41">
        <f>AO508*SQRT(AG509^2+(LN($AI$4))^2*AF509^2+(AF508/$AI$4)^2*$AJ$4^2-2*LN($AI$4)*AVERAGE(Z508:Z512)*AF509^2)</f>
        <v>2.5472616458239035E-4</v>
      </c>
      <c r="BB508" s="69"/>
      <c r="BC508" s="69"/>
      <c r="BE508" s="69"/>
      <c r="BF508" s="69"/>
      <c r="BH508" s="69"/>
      <c r="BI508" s="69"/>
      <c r="BK508" s="69"/>
      <c r="BL508" s="69"/>
      <c r="BN508" s="69"/>
      <c r="BO508" s="69"/>
      <c r="BQ508" s="69"/>
      <c r="BR508" s="69"/>
      <c r="BY508" s="69"/>
      <c r="BZ508" s="69"/>
      <c r="CD508" s="86"/>
      <c r="CM508" s="78"/>
      <c r="CN508" s="78"/>
    </row>
    <row r="509" spans="1:100">
      <c r="A509" s="7">
        <v>63</v>
      </c>
      <c r="B509" s="7"/>
      <c r="C509" s="7" t="s">
        <v>2</v>
      </c>
      <c r="D509" s="32">
        <v>29.001601000000001</v>
      </c>
      <c r="E509" s="32">
        <v>6.4782639</v>
      </c>
      <c r="F509" s="32">
        <v>10.154369000000001</v>
      </c>
      <c r="G509" s="32">
        <v>10.808057</v>
      </c>
      <c r="H509" s="93">
        <v>1.2374671E-4</v>
      </c>
      <c r="I509" s="32">
        <v>1.8223156</v>
      </c>
      <c r="J509" s="32"/>
      <c r="K509" s="66">
        <v>0.35013121000000003</v>
      </c>
      <c r="L509" s="66">
        <v>0.37267076999999998</v>
      </c>
      <c r="M509" s="66">
        <v>6.2834904999999996E-2</v>
      </c>
      <c r="N509" s="66">
        <v>0.22337604999999999</v>
      </c>
      <c r="O509" s="66"/>
      <c r="P509" s="66"/>
      <c r="Q509" s="66"/>
      <c r="R509" s="76"/>
      <c r="S509" s="83">
        <f>(F509-O507*H509)/D509</f>
        <v>0.35012764194759916</v>
      </c>
      <c r="T509" s="83">
        <f>(G509-P507*H509)/D509</f>
        <v>0.37266863038992093</v>
      </c>
      <c r="U509" s="83">
        <f>(I509-Q507*H509)/D509</f>
        <v>6.2830419170659513E-2</v>
      </c>
      <c r="V509" s="84"/>
      <c r="W509" s="83">
        <f t="shared" si="309"/>
        <v>-1.049457499703524</v>
      </c>
      <c r="X509" s="83">
        <f t="shared" si="310"/>
        <v>-0.98706564456647117</v>
      </c>
      <c r="Y509" s="83">
        <f t="shared" si="311"/>
        <v>-2.7673159410845298</v>
      </c>
      <c r="Z509" s="83">
        <f t="shared" ref="Z509:Z512" si="312">LN(N509)</f>
        <v>-1.4988986048980359</v>
      </c>
      <c r="AA509" s="77"/>
      <c r="AB509" s="20">
        <v>7.7175560200893577E-3</v>
      </c>
      <c r="AC509" s="60">
        <v>1.1571639417998342E-2</v>
      </c>
      <c r="AD509" s="20">
        <v>1.5714963109342579E-2</v>
      </c>
      <c r="AE509" s="60">
        <v>2.3562885205510031E-2</v>
      </c>
      <c r="AF509" s="20">
        <v>2.346100723646885E-2</v>
      </c>
      <c r="AG509" s="20">
        <v>3.5177239454664042E-2</v>
      </c>
      <c r="AI509" s="27"/>
      <c r="AJ509" s="82"/>
      <c r="AK509" s="82"/>
      <c r="AL509" s="82"/>
      <c r="AM509" s="82"/>
      <c r="AN509" s="82"/>
      <c r="BB509" s="76"/>
      <c r="BC509" s="76"/>
      <c r="BE509" s="76"/>
      <c r="BF509" s="76"/>
      <c r="BH509" s="76"/>
      <c r="BI509" s="76"/>
      <c r="BK509" s="76"/>
      <c r="BL509" s="76"/>
      <c r="BN509" s="76"/>
      <c r="BO509" s="76"/>
      <c r="BQ509" s="76"/>
      <c r="BR509" s="76"/>
      <c r="BW509" s="85"/>
      <c r="BX509" s="85"/>
      <c r="BY509" s="83"/>
      <c r="BZ509" s="83"/>
      <c r="CA509" s="83"/>
      <c r="CB509" s="83"/>
      <c r="CC509" s="83"/>
    </row>
    <row r="510" spans="1:100">
      <c r="A510" s="7">
        <v>63</v>
      </c>
      <c r="B510" s="7"/>
      <c r="C510" s="7" t="s">
        <v>3</v>
      </c>
      <c r="D510" s="32">
        <v>27.377319</v>
      </c>
      <c r="E510" s="32">
        <v>6.1128837000000003</v>
      </c>
      <c r="F510" s="32">
        <v>9.5776944000000004</v>
      </c>
      <c r="G510" s="32">
        <v>10.185852000000001</v>
      </c>
      <c r="H510" s="93">
        <v>1.1827265E-4</v>
      </c>
      <c r="I510" s="32">
        <v>1.7160157</v>
      </c>
      <c r="J510" s="32"/>
      <c r="K510" s="66">
        <v>0.34983996000000001</v>
      </c>
      <c r="L510" s="66">
        <v>0.37205335</v>
      </c>
      <c r="M510" s="66">
        <v>6.2679967000000003E-2</v>
      </c>
      <c r="N510" s="66">
        <v>0.22328259</v>
      </c>
      <c r="O510" s="66"/>
      <c r="P510" s="66"/>
      <c r="Q510" s="66"/>
      <c r="R510" s="76"/>
      <c r="S510" s="83">
        <f>(F510-O507*H510)/D510</f>
        <v>0.34983674977562756</v>
      </c>
      <c r="T510" s="83">
        <f>(G510-P507*H510)/D510</f>
        <v>0.37205195379710898</v>
      </c>
      <c r="U510" s="83">
        <f>(I510-Q507*H510)/D510</f>
        <v>6.2675557249275801E-2</v>
      </c>
      <c r="V510" s="84"/>
      <c r="W510" s="83">
        <f t="shared" si="309"/>
        <v>-1.0502886625231123</v>
      </c>
      <c r="X510" s="83">
        <f t="shared" si="310"/>
        <v>-0.98872177371572778</v>
      </c>
      <c r="Y510" s="83">
        <f t="shared" si="311"/>
        <v>-2.7697837438839539</v>
      </c>
      <c r="Z510" s="83">
        <f t="shared" si="312"/>
        <v>-1.499317090036324</v>
      </c>
      <c r="AA510" s="28"/>
      <c r="AB510" s="47">
        <f t="shared" ref="AB510:AG510" si="313">ABS(AB509/AB508)</f>
        <v>3.8590353378649086E-3</v>
      </c>
      <c r="AC510" s="47">
        <f t="shared" si="313"/>
        <v>5.9398685586356083E-3</v>
      </c>
      <c r="AD510" s="47">
        <f t="shared" si="313"/>
        <v>3.9270907186882455E-3</v>
      </c>
      <c r="AE510" s="47">
        <f t="shared" si="313"/>
        <v>4.7022010682276506E-3</v>
      </c>
      <c r="AF510" s="47">
        <f t="shared" si="313"/>
        <v>3.9167813621861459E-3</v>
      </c>
      <c r="AG510" s="47">
        <f t="shared" si="313"/>
        <v>5.6638127352135427E-3</v>
      </c>
      <c r="AI510" s="27"/>
      <c r="AJ510" s="82"/>
      <c r="AK510" s="82"/>
      <c r="AL510" s="82"/>
      <c r="AM510" s="82"/>
      <c r="AN510" s="82"/>
      <c r="BB510" s="76"/>
      <c r="BC510" s="76"/>
      <c r="BE510" s="76"/>
      <c r="BF510" s="76"/>
      <c r="BH510" s="76"/>
      <c r="BI510" s="76"/>
      <c r="BK510" s="76"/>
      <c r="BL510" s="76"/>
      <c r="BN510" s="76"/>
      <c r="BO510" s="76"/>
      <c r="BQ510" s="76"/>
      <c r="BR510" s="76"/>
      <c r="BW510" s="85"/>
      <c r="BX510" s="85"/>
      <c r="BY510" s="83"/>
      <c r="BZ510" s="83"/>
      <c r="CA510" s="83"/>
      <c r="CB510" s="83"/>
      <c r="CC510" s="83"/>
      <c r="CD510" s="76"/>
      <c r="CE510" s="76"/>
      <c r="CF510" s="76"/>
      <c r="CG510" s="76"/>
      <c r="CH510" s="76"/>
      <c r="CI510" s="76"/>
      <c r="CJ510" s="76"/>
      <c r="CK510" s="76"/>
      <c r="CL510" s="76"/>
      <c r="CM510" s="76"/>
      <c r="CN510" s="76"/>
      <c r="CO510" s="76"/>
      <c r="CP510" s="76"/>
      <c r="CQ510" s="76"/>
      <c r="CR510" s="76"/>
      <c r="CS510" s="76"/>
      <c r="CT510" s="76"/>
      <c r="CU510" s="76"/>
      <c r="CV510" s="76"/>
    </row>
    <row r="511" spans="1:100">
      <c r="A511" s="7">
        <v>63</v>
      </c>
      <c r="B511" s="7"/>
      <c r="C511" s="7" t="s">
        <v>4</v>
      </c>
      <c r="D511" s="32">
        <v>25.060549999999999</v>
      </c>
      <c r="E511" s="32">
        <v>5.5921991000000002</v>
      </c>
      <c r="F511" s="32">
        <v>8.7563870999999995</v>
      </c>
      <c r="G511" s="32">
        <v>9.3009173999999994</v>
      </c>
      <c r="H511" s="93">
        <v>1.0314109E-4</v>
      </c>
      <c r="I511" s="32">
        <v>1.5650169</v>
      </c>
      <c r="J511" s="32"/>
      <c r="K511" s="66">
        <v>0.34940902000000001</v>
      </c>
      <c r="L511" s="66">
        <v>0.37113737000000002</v>
      </c>
      <c r="M511" s="66">
        <v>6.2449339E-2</v>
      </c>
      <c r="N511" s="66">
        <v>0.22314743000000001</v>
      </c>
      <c r="O511" s="66"/>
      <c r="P511" s="66"/>
      <c r="Q511" s="66"/>
      <c r="R511" s="76"/>
      <c r="S511" s="83">
        <f>(F511-O507*H511)/D511</f>
        <v>0.34940566186451516</v>
      </c>
      <c r="T511" s="83">
        <f>(G511-P507*H511)/D511</f>
        <v>0.37113546959224741</v>
      </c>
      <c r="U511" s="83">
        <f>(I511-Q507*H511)/D511</f>
        <v>6.2445004970938911E-2</v>
      </c>
      <c r="V511" s="84"/>
      <c r="W511" s="83">
        <f t="shared" si="309"/>
        <v>-1.0515216768785125</v>
      </c>
      <c r="X511" s="83">
        <f t="shared" si="310"/>
        <v>-0.99118813587578303</v>
      </c>
      <c r="Y511" s="83">
        <f t="shared" si="311"/>
        <v>-2.7734690300620168</v>
      </c>
      <c r="Z511" s="83">
        <f t="shared" si="312"/>
        <v>-1.4999226048900502</v>
      </c>
      <c r="AA511" s="60"/>
      <c r="AB511" s="88"/>
      <c r="AD511" s="88"/>
      <c r="AF511" s="88"/>
      <c r="AI511" s="27"/>
      <c r="AJ511" s="82"/>
      <c r="AK511" s="82"/>
      <c r="AL511" s="82"/>
      <c r="AM511" s="82"/>
      <c r="AN511" s="82"/>
      <c r="BB511" s="76"/>
      <c r="BC511" s="76"/>
      <c r="BE511" s="76"/>
      <c r="BF511" s="76"/>
      <c r="BH511" s="76"/>
      <c r="BI511" s="76"/>
      <c r="BK511" s="76"/>
      <c r="BL511" s="76"/>
      <c r="BN511" s="76"/>
      <c r="BO511" s="76"/>
      <c r="BQ511" s="76"/>
      <c r="BR511" s="76"/>
      <c r="BW511" s="85"/>
      <c r="BX511" s="85"/>
      <c r="BY511" s="83"/>
      <c r="BZ511" s="83"/>
      <c r="CA511" s="83"/>
      <c r="CB511" s="83"/>
      <c r="CD511" s="76"/>
      <c r="CE511" s="76"/>
      <c r="CF511" s="76"/>
      <c r="CG511" s="76"/>
      <c r="CH511" s="76"/>
      <c r="CI511" s="76"/>
      <c r="CJ511" s="76"/>
      <c r="CK511" s="76"/>
      <c r="CL511" s="76"/>
      <c r="CM511" s="76"/>
      <c r="CN511" s="76"/>
      <c r="CO511" s="76"/>
      <c r="CP511" s="76"/>
      <c r="CQ511" s="76"/>
      <c r="CR511" s="76"/>
      <c r="CS511" s="76"/>
      <c r="CT511" s="76"/>
      <c r="CU511" s="76"/>
      <c r="CV511" s="76"/>
    </row>
    <row r="512" spans="1:100">
      <c r="A512" s="7">
        <v>63</v>
      </c>
      <c r="B512" s="7"/>
      <c r="C512" s="7" t="s">
        <v>5</v>
      </c>
      <c r="D512" s="32">
        <v>22.572769000000001</v>
      </c>
      <c r="E512" s="32">
        <v>5.0339833</v>
      </c>
      <c r="F512" s="32">
        <v>7.8775238999999999</v>
      </c>
      <c r="G512" s="32">
        <v>8.3571287999999999</v>
      </c>
      <c r="H512" s="93">
        <v>9.4371131999999996E-5</v>
      </c>
      <c r="I512" s="32">
        <v>1.4044812</v>
      </c>
      <c r="J512" s="32"/>
      <c r="K512" s="66">
        <v>0.34898286000000001</v>
      </c>
      <c r="L512" s="66">
        <v>0.37022923000000002</v>
      </c>
      <c r="M512" s="66">
        <v>6.2219907999999997E-2</v>
      </c>
      <c r="N512" s="66">
        <v>0.22301111000000001</v>
      </c>
      <c r="O512" s="66"/>
      <c r="P512" s="66"/>
      <c r="Q512" s="66"/>
      <c r="R512" s="76"/>
      <c r="S512" s="83">
        <f>(F512-O507*H512)/D512</f>
        <v>0.34897988946090008</v>
      </c>
      <c r="T512" s="83">
        <f>(G512-P507*H512)/D512</f>
        <v>0.37022818772511196</v>
      </c>
      <c r="U512" s="83">
        <f>(I512-Q507*H512)/D512</f>
        <v>6.2215667232293805E-2</v>
      </c>
      <c r="V512" s="84"/>
      <c r="W512" s="83">
        <f t="shared" si="309"/>
        <v>-1.0527409817612003</v>
      </c>
      <c r="X512" s="83">
        <f t="shared" si="310"/>
        <v>-0.99363573985831743</v>
      </c>
      <c r="Y512" s="83">
        <f t="shared" si="311"/>
        <v>-2.7771484261910784</v>
      </c>
      <c r="Z512" s="83">
        <f t="shared" si="312"/>
        <v>-1.5005336881352218</v>
      </c>
      <c r="AB512" s="28"/>
      <c r="AD512" s="28"/>
      <c r="AF512" s="28"/>
      <c r="AJ512" s="82"/>
      <c r="AK512" s="82"/>
      <c r="AL512" s="82"/>
      <c r="AM512" s="82"/>
      <c r="AN512" s="82"/>
      <c r="BB512" s="76"/>
      <c r="BC512" s="76"/>
      <c r="BE512" s="76"/>
      <c r="BF512" s="76"/>
      <c r="BH512" s="76"/>
      <c r="BI512" s="76"/>
      <c r="BK512" s="76"/>
      <c r="BL512" s="76"/>
      <c r="BN512" s="76"/>
      <c r="BO512" s="76"/>
      <c r="BQ512" s="76"/>
      <c r="BR512" s="76"/>
      <c r="BW512" s="85"/>
      <c r="BX512" s="85"/>
      <c r="BY512" s="83"/>
      <c r="BZ512" s="83"/>
      <c r="CA512" s="83"/>
      <c r="CB512" s="83"/>
      <c r="CC512" s="83"/>
    </row>
    <row r="513" spans="1:100">
      <c r="C513" s="7"/>
      <c r="D513" s="89"/>
      <c r="E513" s="89"/>
      <c r="F513" s="33"/>
      <c r="G513" s="33"/>
      <c r="H513" s="99"/>
      <c r="I513" s="33"/>
      <c r="J513" s="5"/>
      <c r="K513" s="84"/>
      <c r="L513" s="84"/>
      <c r="M513" s="84"/>
      <c r="N513" s="84"/>
      <c r="O513" s="83"/>
      <c r="P513" s="83"/>
      <c r="Q513" s="83"/>
      <c r="R513" s="84"/>
      <c r="S513" s="84"/>
      <c r="T513" s="84"/>
      <c r="U513" s="84"/>
      <c r="V513" s="84"/>
      <c r="W513" s="84"/>
      <c r="X513" s="84"/>
      <c r="Y513" s="84"/>
      <c r="Z513" s="90"/>
      <c r="AA513" s="28"/>
      <c r="AB513" s="91"/>
      <c r="AC513" s="91"/>
      <c r="AD513" s="91"/>
      <c r="AE513" s="92"/>
      <c r="AF513" s="92"/>
      <c r="AG513" s="92"/>
      <c r="AJ513" s="76"/>
      <c r="AK513" s="76"/>
      <c r="AL513" s="76"/>
      <c r="AM513" s="76"/>
      <c r="AN513" s="76"/>
      <c r="BB513" s="76"/>
      <c r="BC513" s="76"/>
      <c r="BE513" s="76"/>
      <c r="BF513" s="76"/>
      <c r="BH513" s="76"/>
      <c r="BI513" s="76"/>
      <c r="BK513" s="76"/>
      <c r="BL513" s="76"/>
      <c r="BN513" s="76"/>
      <c r="BO513" s="76"/>
      <c r="BQ513" s="76"/>
      <c r="BR513" s="76"/>
      <c r="BW513" s="85"/>
      <c r="BX513" s="85"/>
      <c r="BY513" s="83"/>
      <c r="BZ513" s="83"/>
      <c r="CA513" s="83"/>
      <c r="CB513" s="83"/>
      <c r="CC513" s="83"/>
      <c r="CD513" s="76"/>
      <c r="CE513" s="76"/>
      <c r="CF513" s="76"/>
      <c r="CG513" s="76"/>
      <c r="CH513" s="76"/>
      <c r="CI513" s="76"/>
      <c r="CJ513" s="76"/>
      <c r="CK513" s="76"/>
      <c r="CL513" s="76"/>
      <c r="CM513" s="76"/>
      <c r="CN513" s="76"/>
      <c r="CO513" s="76"/>
      <c r="CP513" s="76"/>
      <c r="CQ513" s="76"/>
      <c r="CR513" s="76"/>
      <c r="CS513" s="76"/>
      <c r="CT513" s="76"/>
      <c r="CU513" s="76"/>
      <c r="CV513" s="76"/>
    </row>
    <row r="514" spans="1:100">
      <c r="A514" s="7">
        <v>64</v>
      </c>
      <c r="B514" s="31">
        <v>43651</v>
      </c>
      <c r="C514" s="7" t="s">
        <v>0</v>
      </c>
      <c r="D514" s="32">
        <v>2.456747E-4</v>
      </c>
      <c r="E514" s="32">
        <v>5.5855157000000003E-5</v>
      </c>
      <c r="F514" s="32">
        <v>8.6097661999999997E-5</v>
      </c>
      <c r="G514" s="32">
        <v>7.9112295999999994E-5</v>
      </c>
      <c r="H514" s="93">
        <v>8.5287201999999998E-6</v>
      </c>
      <c r="I514" s="32">
        <v>3.0903301000000002E-5</v>
      </c>
      <c r="J514" s="32"/>
      <c r="K514" s="32"/>
      <c r="L514" s="32"/>
      <c r="M514" s="32"/>
      <c r="N514" s="32"/>
      <c r="O514" s="66"/>
      <c r="P514" s="66"/>
      <c r="Q514" s="66"/>
      <c r="AG514" s="78"/>
      <c r="BZ514" s="80"/>
      <c r="CA514" s="78"/>
      <c r="CB514" s="78"/>
      <c r="CC514" s="78"/>
      <c r="CE514" s="81"/>
      <c r="CF514" s="74"/>
      <c r="CG514" s="74"/>
      <c r="CH514" s="74"/>
      <c r="CI514" s="74"/>
      <c r="CJ514" s="74"/>
      <c r="CK514" s="74"/>
      <c r="CL514" s="74"/>
      <c r="CM514" s="74"/>
      <c r="CN514" s="74"/>
    </row>
    <row r="515" spans="1:100">
      <c r="A515" s="7">
        <v>64</v>
      </c>
      <c r="C515" s="98" t="s">
        <v>6</v>
      </c>
      <c r="D515" s="32"/>
      <c r="E515" s="32"/>
      <c r="F515" s="32"/>
      <c r="G515" s="32"/>
      <c r="H515" s="93">
        <v>3.1346124</v>
      </c>
      <c r="I515" s="32"/>
      <c r="J515" s="32"/>
      <c r="K515" s="32"/>
      <c r="L515" s="32"/>
      <c r="M515" s="32"/>
      <c r="N515" s="32"/>
      <c r="O515" s="66">
        <v>0.86328892999999995</v>
      </c>
      <c r="P515" s="66">
        <v>0.56628750000000005</v>
      </c>
      <c r="Q515" s="66">
        <v>1.0735844999999999</v>
      </c>
      <c r="AB515" s="9"/>
      <c r="AC515" s="9"/>
      <c r="AD515" s="9"/>
      <c r="AE515" s="9"/>
      <c r="AF515" s="9"/>
      <c r="AG515" s="9"/>
      <c r="AI515" s="27"/>
      <c r="AJ515" s="20"/>
      <c r="AK515" s="20"/>
      <c r="AL515" s="20"/>
      <c r="AM515" s="20"/>
      <c r="AN515" s="82"/>
      <c r="BB515" s="78"/>
      <c r="BE515" s="78"/>
      <c r="BH515" s="78"/>
      <c r="BK515" s="78"/>
      <c r="BN515" s="78"/>
      <c r="BQ515" s="78"/>
    </row>
    <row r="516" spans="1:100">
      <c r="A516" s="7">
        <v>64</v>
      </c>
      <c r="B516" s="7"/>
      <c r="C516" s="7" t="s">
        <v>1</v>
      </c>
      <c r="D516" s="32">
        <v>30.726030000000002</v>
      </c>
      <c r="E516" s="32">
        <v>6.8673688999999998</v>
      </c>
      <c r="F516" s="32">
        <v>10.770398999999999</v>
      </c>
      <c r="G516" s="32">
        <v>11.476672000000001</v>
      </c>
      <c r="H516" s="93">
        <v>1.2198464999999999E-4</v>
      </c>
      <c r="I516" s="32">
        <v>1.9372590999999999</v>
      </c>
      <c r="J516" s="32"/>
      <c r="K516" s="66">
        <v>0.35053012</v>
      </c>
      <c r="L516" s="66">
        <v>0.37351631000000002</v>
      </c>
      <c r="M516" s="66">
        <v>6.3049453000000005E-2</v>
      </c>
      <c r="N516" s="66">
        <v>0.22350329999999999</v>
      </c>
      <c r="O516" s="66"/>
      <c r="P516" s="66"/>
      <c r="Q516" s="66"/>
      <c r="R516" s="76"/>
      <c r="S516" s="83">
        <f>(F516-O515*H516)/D516</f>
        <v>0.35052669323052876</v>
      </c>
      <c r="T516" s="83">
        <f>(G516-P515*H516)/D516</f>
        <v>0.37351401797165185</v>
      </c>
      <c r="U516" s="83">
        <f>(I516-Q515*H516)/D516</f>
        <v>6.30451815340453E-2</v>
      </c>
      <c r="V516" s="84"/>
      <c r="W516" s="83">
        <f t="shared" ref="W516:W520" si="314">LN(S516)</f>
        <v>-1.0483184178309317</v>
      </c>
      <c r="X516" s="83">
        <f t="shared" ref="X516:X520" si="315">LN(T516)</f>
        <v>-0.98479974373027845</v>
      </c>
      <c r="Y516" s="83">
        <f t="shared" ref="Y516:Y520" si="316">LN(U516)</f>
        <v>-2.7639036424250505</v>
      </c>
      <c r="Z516" s="83">
        <f>LN(N516)</f>
        <v>-1.4983290999368455</v>
      </c>
      <c r="AA516" s="77"/>
      <c r="AB516" s="20">
        <f t="array" ref="AB516:AC517">LINEST(W516:W520,Z516:Z520,TRUE,TRUE)</f>
        <v>2.0129462901469801</v>
      </c>
      <c r="AC516" s="60">
        <v>1.9677413393666445</v>
      </c>
      <c r="AD516" s="20">
        <f t="array" ref="AD516:AE517">LINEST(X516:X520,Z516:Z520,TRUE,TRUE)</f>
        <v>4.0192270037325972</v>
      </c>
      <c r="AE516" s="60">
        <v>5.0373344927219321</v>
      </c>
      <c r="AF516" s="20">
        <f t="array" ref="AF516:AG517">LINEST(Y516:Y520,Z516:Z520,TRUE,TRUE)</f>
        <v>6.0345266355094598</v>
      </c>
      <c r="AG516" s="20">
        <v>6.2778161333362403</v>
      </c>
      <c r="AI516" s="41">
        <f>EXP(AC516)*$AI$4^AB516</f>
        <v>0.33294006345735405</v>
      </c>
      <c r="AJ516" s="41">
        <f>AI516*SQRT(AC517^2+(LN($AI$4))^2*AB517^2+(AB516/$AI$4)^2*$AJ$4^2-2*LN($AI$4)*AVERAGE(Z516:Z520)*AB517^2)</f>
        <v>5.2582576570667835E-4</v>
      </c>
      <c r="AK516" s="59"/>
      <c r="AL516" s="41">
        <f>EXP(AE516)*$AI$4^AD516</f>
        <v>0.33703244205572908</v>
      </c>
      <c r="AM516" s="41">
        <f>AL516*SQRT(AE517^2+(LN($AI$4))^2*AD517^2+(AD516/$AI$4)^2*$AJ$4^2-2*LN($AI$4)*AVERAGE(Z516:Z520)*AD517^2)</f>
        <v>1.0600459136861635E-3</v>
      </c>
      <c r="AN516" s="83"/>
      <c r="AO516" s="41">
        <f>EXP(AG516)*$AI$4^AF516</f>
        <v>5.4030053383465552E-2</v>
      </c>
      <c r="AP516" s="41">
        <f>AO516*SQRT(AG517^2+(LN($AI$4))^2*AF517^2+(AF516/$AI$4)^2*$AJ$4^2-2*LN($AI$4)*AVERAGE(Z516:Z520)*AF517^2)</f>
        <v>2.5505344561089089E-4</v>
      </c>
      <c r="BB516" s="69"/>
      <c r="BC516" s="69"/>
      <c r="BE516" s="69"/>
      <c r="BF516" s="69"/>
      <c r="BH516" s="69"/>
      <c r="BI516" s="69"/>
      <c r="BK516" s="69"/>
      <c r="BL516" s="69"/>
      <c r="BN516" s="69"/>
      <c r="BO516" s="69"/>
      <c r="BQ516" s="69"/>
      <c r="BR516" s="69"/>
      <c r="BY516" s="69"/>
      <c r="BZ516" s="69"/>
      <c r="CD516" s="86"/>
      <c r="CM516" s="78"/>
      <c r="CN516" s="78"/>
    </row>
    <row r="517" spans="1:100">
      <c r="A517" s="7">
        <v>64</v>
      </c>
      <c r="B517" s="7"/>
      <c r="C517" s="7" t="s">
        <v>2</v>
      </c>
      <c r="D517" s="32">
        <v>29.365217000000001</v>
      </c>
      <c r="E517" s="32">
        <v>6.5600413</v>
      </c>
      <c r="F517" s="32">
        <v>10.283512999999999</v>
      </c>
      <c r="G517" s="32">
        <v>10.947350999999999</v>
      </c>
      <c r="H517" s="93">
        <v>1.232936E-4</v>
      </c>
      <c r="I517" s="32">
        <v>1.8461287</v>
      </c>
      <c r="J517" s="32"/>
      <c r="K517" s="66">
        <v>0.35019330999999998</v>
      </c>
      <c r="L517" s="66">
        <v>0.37279910999999999</v>
      </c>
      <c r="M517" s="66">
        <v>6.2867637000000004E-2</v>
      </c>
      <c r="N517" s="66">
        <v>0.22339481999999999</v>
      </c>
      <c r="O517" s="66"/>
      <c r="P517" s="66"/>
      <c r="Q517" s="66"/>
      <c r="R517" s="76"/>
      <c r="S517" s="83">
        <f>(F517-O515*H517)/D517</f>
        <v>0.35019004157197203</v>
      </c>
      <c r="T517" s="83">
        <f>(G517-P515*H517)/D517</f>
        <v>0.37279755774920675</v>
      </c>
      <c r="U517" s="83">
        <f>(I517-Q515*H517)/D517</f>
        <v>6.2863364295999952E-2</v>
      </c>
      <c r="V517" s="84"/>
      <c r="W517" s="83">
        <f t="shared" si="314"/>
        <v>-1.0492792959368435</v>
      </c>
      <c r="X517" s="83">
        <f t="shared" si="315"/>
        <v>-0.98671974729407275</v>
      </c>
      <c r="Y517" s="83">
        <f t="shared" si="316"/>
        <v>-2.7667917285867238</v>
      </c>
      <c r="Z517" s="83">
        <f t="shared" ref="Z517:Z520" si="317">LN(N517)</f>
        <v>-1.4988145797241879</v>
      </c>
      <c r="AA517" s="77"/>
      <c r="AB517" s="20">
        <v>6.7033518728109908E-3</v>
      </c>
      <c r="AC517" s="60">
        <v>1.0050712555489902E-2</v>
      </c>
      <c r="AD517" s="20">
        <v>9.6604503160384152E-3</v>
      </c>
      <c r="AE517" s="60">
        <v>1.4484456601019517E-2</v>
      </c>
      <c r="AF517" s="20">
        <v>1.3546526016270495E-2</v>
      </c>
      <c r="AG517" s="20">
        <v>2.0311068506971609E-2</v>
      </c>
      <c r="AI517" s="62"/>
      <c r="AJ517" s="82"/>
      <c r="AK517" s="82"/>
      <c r="AL517" s="82"/>
      <c r="AM517" s="82"/>
      <c r="AN517" s="82"/>
      <c r="BB517" s="76"/>
      <c r="BC517" s="76"/>
      <c r="BE517" s="76"/>
      <c r="BF517" s="76"/>
      <c r="BH517" s="76"/>
      <c r="BI517" s="76"/>
      <c r="BK517" s="76"/>
      <c r="BL517" s="76"/>
      <c r="BN517" s="76"/>
      <c r="BO517" s="76"/>
      <c r="BQ517" s="76"/>
      <c r="BR517" s="76"/>
      <c r="BW517" s="85"/>
      <c r="BX517" s="85"/>
      <c r="BY517" s="83"/>
      <c r="BZ517" s="83"/>
      <c r="CA517" s="83"/>
      <c r="CB517" s="83"/>
      <c r="CC517" s="83"/>
    </row>
    <row r="518" spans="1:100">
      <c r="A518" s="7">
        <v>64</v>
      </c>
      <c r="B518" s="7"/>
      <c r="C518" s="7" t="s">
        <v>3</v>
      </c>
      <c r="D518" s="32">
        <v>27.789892999999999</v>
      </c>
      <c r="E518" s="32">
        <v>6.2052158999999998</v>
      </c>
      <c r="F518" s="32">
        <v>9.7225090000000005</v>
      </c>
      <c r="G518" s="32">
        <v>10.340299</v>
      </c>
      <c r="H518" s="93">
        <v>1.1988382999999999E-4</v>
      </c>
      <c r="I518" s="32">
        <v>1.7421069</v>
      </c>
      <c r="J518" s="32"/>
      <c r="K518" s="66">
        <v>0.34985749999999999</v>
      </c>
      <c r="L518" s="66">
        <v>0.37208795</v>
      </c>
      <c r="M518" s="66">
        <v>6.2688384E-2</v>
      </c>
      <c r="N518" s="66">
        <v>0.22329030999999999</v>
      </c>
      <c r="O518" s="66"/>
      <c r="P518" s="66"/>
      <c r="Q518" s="66"/>
      <c r="R518" s="76"/>
      <c r="S518" s="83">
        <f>(F518-O515*H518)/D518</f>
        <v>0.34985401007541395</v>
      </c>
      <c r="T518" s="83">
        <f>(G518-P515*H518)/D518</f>
        <v>0.37208603542610325</v>
      </c>
      <c r="U518" s="83">
        <f>(I518-Q515*H518)/D518</f>
        <v>6.2683875557862409E-2</v>
      </c>
      <c r="V518" s="84"/>
      <c r="W518" s="83">
        <f t="shared" si="314"/>
        <v>-1.0502393255851954</v>
      </c>
      <c r="X518" s="83">
        <f t="shared" si="315"/>
        <v>-0.98863017342247117</v>
      </c>
      <c r="Y518" s="83">
        <f t="shared" si="316"/>
        <v>-2.7696510325528232</v>
      </c>
      <c r="Z518" s="83">
        <f t="shared" si="317"/>
        <v>-1.499282515614093</v>
      </c>
      <c r="AA518" s="28"/>
      <c r="AB518" s="47">
        <f t="shared" ref="AB518:AG518" si="318">ABS(AB517/AB516)</f>
        <v>3.3301195891925809E-3</v>
      </c>
      <c r="AC518" s="47">
        <f t="shared" si="318"/>
        <v>5.1077407149076404E-3</v>
      </c>
      <c r="AD518" s="47">
        <f t="shared" si="318"/>
        <v>2.403559268254044E-3</v>
      </c>
      <c r="AE518" s="47">
        <f t="shared" si="318"/>
        <v>2.8754208444857145E-3</v>
      </c>
      <c r="AF518" s="47">
        <f t="shared" si="318"/>
        <v>2.2448365604283791E-3</v>
      </c>
      <c r="AG518" s="47">
        <f t="shared" si="318"/>
        <v>3.2353716763249057E-3</v>
      </c>
      <c r="AI518" s="27"/>
      <c r="AJ518" s="82"/>
      <c r="AK518" s="82"/>
      <c r="AL518" s="82"/>
      <c r="AM518" s="82"/>
      <c r="AN518" s="82"/>
      <c r="BB518" s="76"/>
      <c r="BC518" s="76"/>
      <c r="BE518" s="76"/>
      <c r="BF518" s="76"/>
      <c r="BH518" s="76"/>
      <c r="BI518" s="76"/>
      <c r="BK518" s="76"/>
      <c r="BL518" s="76"/>
      <c r="BN518" s="76"/>
      <c r="BO518" s="76"/>
      <c r="BQ518" s="76"/>
      <c r="BR518" s="76"/>
      <c r="BW518" s="85"/>
      <c r="BX518" s="85"/>
      <c r="BY518" s="83"/>
      <c r="BZ518" s="83"/>
      <c r="CA518" s="83"/>
      <c r="CB518" s="83"/>
      <c r="CC518" s="83"/>
      <c r="CD518" s="76"/>
      <c r="CE518" s="76"/>
      <c r="CF518" s="76"/>
      <c r="CG518" s="76"/>
      <c r="CH518" s="76"/>
      <c r="CI518" s="76"/>
      <c r="CJ518" s="76"/>
      <c r="CK518" s="76"/>
      <c r="CL518" s="76"/>
      <c r="CM518" s="76"/>
      <c r="CN518" s="76"/>
      <c r="CO518" s="76"/>
      <c r="CP518" s="76"/>
      <c r="CQ518" s="76"/>
      <c r="CR518" s="76"/>
      <c r="CS518" s="76"/>
      <c r="CT518" s="76"/>
      <c r="CU518" s="76"/>
      <c r="CV518" s="76"/>
    </row>
    <row r="519" spans="1:100">
      <c r="A519" s="7">
        <v>64</v>
      </c>
      <c r="B519" s="7"/>
      <c r="C519" s="7" t="s">
        <v>4</v>
      </c>
      <c r="D519" s="32">
        <v>25.413696000000002</v>
      </c>
      <c r="E519" s="32">
        <v>5.6711717000000004</v>
      </c>
      <c r="F519" s="32">
        <v>8.8802005000000008</v>
      </c>
      <c r="G519" s="32">
        <v>9.4329254000000002</v>
      </c>
      <c r="H519" s="93">
        <v>1.0496074E-4</v>
      </c>
      <c r="I519" s="32">
        <v>1.5872601</v>
      </c>
      <c r="J519" s="32"/>
      <c r="K519" s="66">
        <v>0.34942527000000001</v>
      </c>
      <c r="L519" s="66">
        <v>0.3711737</v>
      </c>
      <c r="M519" s="66">
        <v>6.2456564999999999E-2</v>
      </c>
      <c r="N519" s="66">
        <v>0.22315398</v>
      </c>
      <c r="O519" s="66"/>
      <c r="P519" s="66"/>
      <c r="Q519" s="66"/>
      <c r="R519" s="76"/>
      <c r="S519" s="83">
        <f>(F519-O515*H519)/D519</f>
        <v>0.34942221267442064</v>
      </c>
      <c r="T519" s="83">
        <f>(G519-P515*H519)/D519</f>
        <v>0.3711725347641267</v>
      </c>
      <c r="U519" s="83">
        <f>(I519-Q515*H519)/D519</f>
        <v>6.2452443586970871E-2</v>
      </c>
      <c r="V519" s="84"/>
      <c r="W519" s="83">
        <f t="shared" si="314"/>
        <v>-1.0514743095352466</v>
      </c>
      <c r="X519" s="83">
        <f t="shared" si="315"/>
        <v>-0.99108827120588161</v>
      </c>
      <c r="Y519" s="83">
        <f t="shared" si="316"/>
        <v>-2.7733499144815683</v>
      </c>
      <c r="Z519" s="83">
        <f t="shared" si="317"/>
        <v>-1.499893252529275</v>
      </c>
      <c r="AA519" s="60"/>
      <c r="AB519" s="88"/>
      <c r="AD519" s="88"/>
      <c r="AF519" s="88"/>
      <c r="AI519" s="27"/>
      <c r="AJ519" s="82"/>
      <c r="AK519" s="82"/>
      <c r="AL519" s="82"/>
      <c r="AM519" s="82"/>
      <c r="AN519" s="82"/>
      <c r="BB519" s="76"/>
      <c r="BC519" s="76"/>
      <c r="BE519" s="76"/>
      <c r="BF519" s="76"/>
      <c r="BH519" s="76"/>
      <c r="BI519" s="76"/>
      <c r="BK519" s="76"/>
      <c r="BL519" s="76"/>
      <c r="BN519" s="76"/>
      <c r="BO519" s="76"/>
      <c r="BQ519" s="76"/>
      <c r="BR519" s="76"/>
      <c r="BW519" s="85"/>
      <c r="BX519" s="85"/>
      <c r="BY519" s="83"/>
      <c r="BZ519" s="83"/>
      <c r="CA519" s="83"/>
      <c r="CB519" s="83"/>
      <c r="CD519" s="76"/>
      <c r="CE519" s="76"/>
      <c r="CF519" s="76"/>
      <c r="CG519" s="76"/>
      <c r="CH519" s="76"/>
      <c r="CI519" s="76"/>
      <c r="CJ519" s="76"/>
      <c r="CK519" s="76"/>
      <c r="CL519" s="76"/>
      <c r="CM519" s="76"/>
      <c r="CN519" s="76"/>
      <c r="CO519" s="76"/>
      <c r="CP519" s="76"/>
      <c r="CQ519" s="76"/>
      <c r="CR519" s="76"/>
      <c r="CS519" s="76"/>
      <c r="CT519" s="76"/>
      <c r="CU519" s="76"/>
      <c r="CV519" s="76"/>
    </row>
    <row r="520" spans="1:100">
      <c r="A520" s="7">
        <v>64</v>
      </c>
      <c r="B520" s="7"/>
      <c r="C520" s="7" t="s">
        <v>5</v>
      </c>
      <c r="D520" s="32">
        <v>23.275639999999999</v>
      </c>
      <c r="E520" s="32">
        <v>5.1911066000000003</v>
      </c>
      <c r="F520" s="32">
        <v>8.1239763000000007</v>
      </c>
      <c r="G520" s="32">
        <v>8.6198037000000003</v>
      </c>
      <c r="H520" s="93">
        <v>9.8696546000000005E-5</v>
      </c>
      <c r="I520" s="32">
        <v>1.4488019000000001</v>
      </c>
      <c r="J520" s="32"/>
      <c r="K520" s="66">
        <v>0.34903307</v>
      </c>
      <c r="L520" s="66">
        <v>0.37033497999999998</v>
      </c>
      <c r="M520" s="66">
        <v>6.2245188999999999E-2</v>
      </c>
      <c r="N520" s="66">
        <v>0.22302735000000001</v>
      </c>
      <c r="O520" s="66"/>
      <c r="P520" s="66"/>
      <c r="Q520" s="66"/>
      <c r="R520" s="76"/>
      <c r="S520" s="83">
        <f>(F520-O515*H520)/D520</f>
        <v>0.34902976229072158</v>
      </c>
      <c r="T520" s="83">
        <f>(G520-P515*H520)/D520</f>
        <v>0.37033343913979194</v>
      </c>
      <c r="U520" s="83">
        <f>(I520-Q515*H520)/D520</f>
        <v>6.2240863878201026E-2</v>
      </c>
      <c r="V520" s="84"/>
      <c r="W520" s="83">
        <f t="shared" si="314"/>
        <v>-1.0525980816457616</v>
      </c>
      <c r="X520" s="83">
        <f t="shared" si="315"/>
        <v>-0.9933514923046487</v>
      </c>
      <c r="Y520" s="83">
        <f t="shared" si="316"/>
        <v>-2.7767435194171766</v>
      </c>
      <c r="Z520" s="83">
        <f t="shared" si="317"/>
        <v>-1.5004608693024817</v>
      </c>
      <c r="AB520" s="28"/>
      <c r="AD520" s="28"/>
      <c r="AF520" s="28"/>
      <c r="AJ520" s="82"/>
      <c r="AK520" s="82"/>
      <c r="AL520" s="82"/>
      <c r="AM520" s="82"/>
      <c r="AN520" s="82"/>
      <c r="BB520" s="76"/>
      <c r="BC520" s="76"/>
      <c r="BE520" s="76"/>
      <c r="BF520" s="76"/>
      <c r="BH520" s="76"/>
      <c r="BI520" s="76"/>
      <c r="BK520" s="76"/>
      <c r="BL520" s="76"/>
      <c r="BN520" s="76"/>
      <c r="BO520" s="76"/>
      <c r="BQ520" s="76"/>
      <c r="BR520" s="76"/>
      <c r="BW520" s="85"/>
      <c r="BX520" s="85"/>
      <c r="BY520" s="83"/>
      <c r="BZ520" s="83"/>
      <c r="CA520" s="83"/>
      <c r="CB520" s="83"/>
      <c r="CC520" s="83"/>
    </row>
    <row r="521" spans="1:100">
      <c r="C521" s="7"/>
      <c r="D521" s="89"/>
      <c r="E521" s="89"/>
      <c r="F521" s="33"/>
      <c r="G521" s="33"/>
      <c r="H521" s="99"/>
      <c r="I521" s="33"/>
      <c r="J521" s="5"/>
      <c r="K521" s="84"/>
      <c r="L521" s="84"/>
      <c r="M521" s="84"/>
      <c r="N521" s="84"/>
      <c r="O521" s="83"/>
      <c r="P521" s="83"/>
      <c r="Q521" s="83"/>
      <c r="R521" s="84"/>
      <c r="S521" s="84"/>
      <c r="T521" s="84"/>
      <c r="U521" s="84"/>
      <c r="V521" s="84"/>
      <c r="W521" s="84"/>
      <c r="X521" s="84"/>
      <c r="Y521" s="84"/>
      <c r="Z521" s="90"/>
      <c r="AA521" s="28"/>
      <c r="AB521" s="91"/>
      <c r="AC521" s="91"/>
      <c r="AD521" s="91"/>
      <c r="AE521" s="92"/>
      <c r="AF521" s="92"/>
      <c r="AG521" s="92"/>
      <c r="AJ521" s="76"/>
      <c r="AK521" s="76"/>
      <c r="AL521" s="76"/>
      <c r="AM521" s="76"/>
      <c r="AN521" s="76"/>
      <c r="BB521" s="76"/>
      <c r="BC521" s="76"/>
      <c r="BE521" s="76"/>
      <c r="BF521" s="76"/>
      <c r="BH521" s="76"/>
      <c r="BI521" s="76"/>
      <c r="BK521" s="76"/>
      <c r="BL521" s="76"/>
      <c r="BN521" s="76"/>
      <c r="BO521" s="76"/>
      <c r="BQ521" s="76"/>
      <c r="BR521" s="76"/>
      <c r="BW521" s="85"/>
      <c r="BX521" s="85"/>
      <c r="BY521" s="83"/>
      <c r="BZ521" s="83"/>
      <c r="CA521" s="83"/>
      <c r="CB521" s="83"/>
      <c r="CC521" s="83"/>
      <c r="CD521" s="76"/>
      <c r="CE521" s="76"/>
      <c r="CF521" s="76"/>
      <c r="CG521" s="76"/>
      <c r="CH521" s="76"/>
      <c r="CI521" s="76"/>
      <c r="CJ521" s="76"/>
      <c r="CK521" s="76"/>
      <c r="CL521" s="76"/>
      <c r="CM521" s="76"/>
      <c r="CN521" s="76"/>
      <c r="CO521" s="76"/>
      <c r="CP521" s="76"/>
      <c r="CQ521" s="76"/>
      <c r="CR521" s="76"/>
      <c r="CS521" s="76"/>
      <c r="CT521" s="76"/>
      <c r="CU521" s="76"/>
      <c r="CV521" s="76"/>
    </row>
    <row r="522" spans="1:100">
      <c r="A522" s="7">
        <v>65</v>
      </c>
      <c r="B522" s="31">
        <v>43651</v>
      </c>
      <c r="C522" s="7" t="s">
        <v>0</v>
      </c>
      <c r="D522" s="32">
        <v>2.456747E-4</v>
      </c>
      <c r="E522" s="32">
        <v>5.5855157000000003E-5</v>
      </c>
      <c r="F522" s="32">
        <v>8.6097661999999997E-5</v>
      </c>
      <c r="G522" s="32">
        <v>7.9112295999999994E-5</v>
      </c>
      <c r="H522" s="93">
        <v>8.5287201999999998E-6</v>
      </c>
      <c r="I522" s="32">
        <v>3.0903301000000002E-5</v>
      </c>
      <c r="J522" s="32"/>
      <c r="K522" s="32"/>
      <c r="L522" s="32"/>
      <c r="M522" s="32"/>
      <c r="N522" s="32"/>
      <c r="O522" s="66"/>
      <c r="P522" s="66"/>
      <c r="Q522" s="66"/>
      <c r="AG522" s="78"/>
      <c r="BZ522" s="80"/>
      <c r="CA522" s="78"/>
      <c r="CB522" s="78"/>
      <c r="CC522" s="78"/>
      <c r="CE522" s="81"/>
      <c r="CF522" s="74"/>
      <c r="CG522" s="74"/>
      <c r="CH522" s="74"/>
      <c r="CI522" s="74"/>
      <c r="CJ522" s="74"/>
      <c r="CK522" s="74"/>
      <c r="CL522" s="74"/>
      <c r="CM522" s="74"/>
      <c r="CN522" s="74"/>
    </row>
    <row r="523" spans="1:100">
      <c r="A523" s="7">
        <v>65</v>
      </c>
      <c r="B523" s="7"/>
      <c r="C523" s="98" t="s">
        <v>6</v>
      </c>
      <c r="D523" s="32"/>
      <c r="E523" s="32"/>
      <c r="F523" s="32"/>
      <c r="G523" s="32"/>
      <c r="H523" s="93">
        <v>3.1346124</v>
      </c>
      <c r="I523" s="32"/>
      <c r="J523" s="32"/>
      <c r="K523" s="32"/>
      <c r="L523" s="32"/>
      <c r="M523" s="32"/>
      <c r="N523" s="32"/>
      <c r="O523" s="66">
        <v>0.86328892999999995</v>
      </c>
      <c r="P523" s="66">
        <v>0.56628750000000005</v>
      </c>
      <c r="Q523" s="66">
        <v>1.0735844999999999</v>
      </c>
      <c r="AB523" s="9"/>
      <c r="AC523" s="9"/>
      <c r="AD523" s="9"/>
      <c r="AE523" s="9"/>
      <c r="AF523" s="9"/>
      <c r="AG523" s="9"/>
      <c r="AI523" s="27"/>
      <c r="AJ523" s="20"/>
      <c r="AK523" s="20"/>
      <c r="AL523" s="20"/>
      <c r="AM523" s="20"/>
      <c r="AN523" s="82"/>
      <c r="BB523" s="78"/>
      <c r="BE523" s="78"/>
      <c r="BH523" s="78"/>
      <c r="BK523" s="78"/>
      <c r="BN523" s="78"/>
      <c r="BQ523" s="78"/>
    </row>
    <row r="524" spans="1:100">
      <c r="A524" s="7">
        <v>65</v>
      </c>
      <c r="B524" s="7"/>
      <c r="C524" s="7" t="s">
        <v>1</v>
      </c>
      <c r="D524" s="32">
        <v>31.059560000000001</v>
      </c>
      <c r="E524" s="32">
        <v>6.9422728999999999</v>
      </c>
      <c r="F524" s="32">
        <v>10.888449</v>
      </c>
      <c r="G524" s="32">
        <v>11.603818</v>
      </c>
      <c r="H524" s="93">
        <v>1.3270639999999999E-4</v>
      </c>
      <c r="I524" s="32">
        <v>1.9589094</v>
      </c>
      <c r="J524" s="32"/>
      <c r="K524" s="66">
        <v>0.35056680000000001</v>
      </c>
      <c r="L524" s="66">
        <v>0.37359900000000001</v>
      </c>
      <c r="M524" s="66">
        <v>6.3069481999999996E-2</v>
      </c>
      <c r="N524" s="66">
        <v>0.22351487</v>
      </c>
      <c r="O524" s="66"/>
      <c r="P524" s="66"/>
      <c r="Q524" s="66"/>
      <c r="R524" s="76"/>
      <c r="S524" s="83">
        <f>(F524-O523*H524)/D524</f>
        <v>0.3505630612936545</v>
      </c>
      <c r="T524" s="83">
        <f>(G524-P523*H524)/D524</f>
        <v>0.37359649814821938</v>
      </c>
      <c r="U524" s="83">
        <f>(I524-Q523*H524)/D524</f>
        <v>6.3064864037543009E-2</v>
      </c>
      <c r="V524" s="84"/>
      <c r="W524" s="83">
        <f t="shared" ref="W524:W528" si="319">LN(S524)</f>
        <v>-1.0482146705919406</v>
      </c>
      <c r="X524" s="83">
        <f t="shared" ref="X524:X528" si="320">LN(T524)</f>
        <v>-0.98457894593631623</v>
      </c>
      <c r="Y524" s="83">
        <f t="shared" ref="Y524:Y528" si="321">LN(U524)</f>
        <v>-2.7635914943551909</v>
      </c>
      <c r="Z524" s="83">
        <f>LN(N524)</f>
        <v>-1.4982773347032192</v>
      </c>
      <c r="AA524" s="77"/>
      <c r="AB524" s="20">
        <f t="array" ref="AB524:AC525">LINEST(W524:W528,Z524:Z528,TRUE,TRUE)</f>
        <v>2.0077494565861373</v>
      </c>
      <c r="AC524" s="60">
        <v>1.959946522325323</v>
      </c>
      <c r="AD524" s="20">
        <f t="array" ref="AD524:AE525">LINEST(X524:X528,Z524:Z528,TRUE,TRUE)</f>
        <v>4.0200004960974489</v>
      </c>
      <c r="AE524" s="60">
        <v>5.0384878116553056</v>
      </c>
      <c r="AF524" s="20">
        <f t="array" ref="AF524:AG525">LINEST(Y524:Y528,Z524:Z528,TRUE,TRUE)</f>
        <v>6.0251580363934067</v>
      </c>
      <c r="AG524" s="20">
        <v>6.2637607576314265</v>
      </c>
      <c r="AI524" s="41">
        <f>EXP(AC524)*$AI$4^AB524</f>
        <v>0.3329815674425573</v>
      </c>
      <c r="AJ524" s="41">
        <f>AI524*SQRT(AC525^2+(LN($AI$4))^2*AB525^2+(AB524/$AI$4)^2*$AJ$4^2-2*LN($AI$4)*AVERAGE(Z524:Z528)*AB525^2)</f>
        <v>5.2222635630481506E-4</v>
      </c>
      <c r="AK524" s="59"/>
      <c r="AL524" s="41">
        <f>EXP(AE524)*$AI$4^AD524</f>
        <v>0.33702387880671081</v>
      </c>
      <c r="AM524" s="41">
        <f>AL524*SQRT(AE525^2+(LN($AI$4))^2*AD525^2+(AD524/$AI$4)^2*$AJ$4^2-2*LN($AI$4)*AVERAGE(Z524:Z528)*AD525^2)</f>
        <v>1.0591350513510002E-3</v>
      </c>
      <c r="AN524" s="83"/>
      <c r="AO524" s="41">
        <f>EXP(AG524)*$AI$4^AF524</f>
        <v>5.4042020046020496E-2</v>
      </c>
      <c r="AP524" s="41">
        <f>AO524*SQRT(AG525^2+(LN($AI$4))^2*AF525^2+(AF524/$AI$4)^2*$AJ$4^2-2*LN($AI$4)*AVERAGE(Z524:Z528)*AF525^2)</f>
        <v>2.5455138216628082E-4</v>
      </c>
      <c r="BB524" s="69"/>
      <c r="BC524" s="69"/>
      <c r="BE524" s="69"/>
      <c r="BF524" s="69"/>
      <c r="BH524" s="69"/>
      <c r="BI524" s="69"/>
      <c r="BK524" s="69"/>
      <c r="BL524" s="69"/>
      <c r="BN524" s="69"/>
      <c r="BO524" s="69"/>
      <c r="BQ524" s="69"/>
      <c r="BR524" s="69"/>
      <c r="BY524" s="69"/>
      <c r="BZ524" s="69"/>
      <c r="CD524" s="86"/>
      <c r="CM524" s="78"/>
      <c r="CN524" s="78"/>
    </row>
    <row r="525" spans="1:100">
      <c r="A525" s="7">
        <v>65</v>
      </c>
      <c r="B525" s="7"/>
      <c r="C525" s="7" t="s">
        <v>2</v>
      </c>
      <c r="D525" s="32">
        <v>29.726768</v>
      </c>
      <c r="E525" s="32">
        <v>6.6410228</v>
      </c>
      <c r="F525" s="32">
        <v>10.410587</v>
      </c>
      <c r="G525" s="32">
        <v>11.083178999999999</v>
      </c>
      <c r="H525" s="93">
        <v>1.2561895999999999E-4</v>
      </c>
      <c r="I525" s="32">
        <v>1.8691319</v>
      </c>
      <c r="J525" s="32"/>
      <c r="K525" s="66">
        <v>0.35020887000000001</v>
      </c>
      <c r="L525" s="66">
        <v>0.37283431</v>
      </c>
      <c r="M525" s="66">
        <v>6.2876908999999995E-2</v>
      </c>
      <c r="N525" s="66">
        <v>0.22340198999999999</v>
      </c>
      <c r="O525" s="66"/>
      <c r="P525" s="66"/>
      <c r="Q525" s="66"/>
      <c r="R525" s="76"/>
      <c r="S525" s="83">
        <f>(F525-O523*H525)/D525</f>
        <v>0.35020553040083041</v>
      </c>
      <c r="T525" s="83">
        <f>(G525-P523*H525)/D525</f>
        <v>0.37283258857986806</v>
      </c>
      <c r="U525" s="83">
        <f>(I525-Q523*H525)/D525</f>
        <v>6.2872527461836344E-2</v>
      </c>
      <c r="V525" s="84"/>
      <c r="W525" s="83">
        <f t="shared" si="319"/>
        <v>-1.0492350671339192</v>
      </c>
      <c r="X525" s="83">
        <f t="shared" si="320"/>
        <v>-0.98662578427270198</v>
      </c>
      <c r="Y525" s="83">
        <f t="shared" si="321"/>
        <v>-2.7666459759981112</v>
      </c>
      <c r="Z525" s="83">
        <f t="shared" ref="Z525:Z528" si="322">LN(N525)</f>
        <v>-1.4987824845979911</v>
      </c>
      <c r="AA525" s="77"/>
      <c r="AB525" s="20">
        <v>2.9261558279011701E-3</v>
      </c>
      <c r="AC525" s="60">
        <v>4.3872506441358528E-3</v>
      </c>
      <c r="AD525" s="20">
        <v>7.7159254724840174E-3</v>
      </c>
      <c r="AE525" s="60">
        <v>1.1568659015518115E-2</v>
      </c>
      <c r="AF525" s="20">
        <v>1.1643795034006057E-2</v>
      </c>
      <c r="AG525" s="20">
        <v>1.745780138434045E-2</v>
      </c>
      <c r="AI525" s="27"/>
      <c r="AJ525" s="82"/>
      <c r="AK525" s="82"/>
      <c r="AL525" s="82"/>
      <c r="AM525" s="82"/>
      <c r="AN525" s="82"/>
      <c r="BB525" s="76"/>
      <c r="BC525" s="76"/>
      <c r="BE525" s="76"/>
      <c r="BF525" s="76"/>
      <c r="BH525" s="76"/>
      <c r="BI525" s="76"/>
      <c r="BK525" s="76"/>
      <c r="BL525" s="76"/>
      <c r="BN525" s="76"/>
      <c r="BO525" s="76"/>
      <c r="BQ525" s="76"/>
      <c r="BR525" s="76"/>
      <c r="BW525" s="85"/>
      <c r="BX525" s="85"/>
      <c r="BY525" s="83"/>
      <c r="BZ525" s="83"/>
      <c r="CA525" s="83"/>
      <c r="CB525" s="83"/>
      <c r="CC525" s="83"/>
    </row>
    <row r="526" spans="1:100">
      <c r="A526" s="7">
        <v>65</v>
      </c>
      <c r="B526" s="7"/>
      <c r="C526" s="7" t="s">
        <v>3</v>
      </c>
      <c r="D526" s="32">
        <v>28.306522000000001</v>
      </c>
      <c r="E526" s="32">
        <v>6.3208279999999997</v>
      </c>
      <c r="F526" s="32">
        <v>9.9040494999999993</v>
      </c>
      <c r="G526" s="32">
        <v>10.534272</v>
      </c>
      <c r="H526" s="93">
        <v>1.2235223999999999E-4</v>
      </c>
      <c r="I526" s="32">
        <v>1.7749404</v>
      </c>
      <c r="J526" s="32"/>
      <c r="K526" s="32">
        <v>0.34988557999999997</v>
      </c>
      <c r="L526" s="32">
        <v>0.37214953000000001</v>
      </c>
      <c r="M526" s="32">
        <v>6.2704196000000004E-2</v>
      </c>
      <c r="N526" s="32">
        <v>0.22329930000000001</v>
      </c>
      <c r="O526" s="66"/>
      <c r="P526" s="66"/>
      <c r="Q526" s="66"/>
      <c r="R526" s="76"/>
      <c r="S526" s="83">
        <f>(F526-O523*H526)/D526</f>
        <v>0.34988204748946711</v>
      </c>
      <c r="T526" s="83">
        <f>(G526-P523*H526)/D526</f>
        <v>0.37214754654266213</v>
      </c>
      <c r="U526" s="83">
        <f>(I526-Q523*H526)/D526</f>
        <v>6.2699650791842088E-2</v>
      </c>
      <c r="V526" s="84"/>
      <c r="W526" s="83">
        <f t="shared" si="319"/>
        <v>-1.0501591884713077</v>
      </c>
      <c r="X526" s="83">
        <f t="shared" si="320"/>
        <v>-0.98846487285504392</v>
      </c>
      <c r="Y526" s="83">
        <f t="shared" si="321"/>
        <v>-2.7693994008668725</v>
      </c>
      <c r="Z526" s="83">
        <f t="shared" si="322"/>
        <v>-1.4992422549371767</v>
      </c>
      <c r="AA526" s="28"/>
      <c r="AB526" s="47">
        <f t="shared" ref="AB526:AG526" si="323">ABS(AB525/AB524)</f>
        <v>1.4574307657274322E-3</v>
      </c>
      <c r="AC526" s="47">
        <f t="shared" si="323"/>
        <v>2.2384542609513261E-3</v>
      </c>
      <c r="AD526" s="47">
        <f t="shared" si="323"/>
        <v>1.9193842090254746E-3</v>
      </c>
      <c r="AE526" s="47">
        <f t="shared" si="323"/>
        <v>2.2960577554155953E-3</v>
      </c>
      <c r="AF526" s="47">
        <f t="shared" si="323"/>
        <v>1.9325293981792226E-3</v>
      </c>
      <c r="AG526" s="47">
        <f t="shared" si="323"/>
        <v>2.7871117783467084E-3</v>
      </c>
      <c r="AI526" s="27"/>
      <c r="AJ526" s="82"/>
      <c r="AK526" s="82"/>
      <c r="AL526" s="82"/>
      <c r="AM526" s="82"/>
      <c r="AN526" s="82"/>
      <c r="BB526" s="76"/>
      <c r="BC526" s="76"/>
      <c r="BE526" s="76"/>
      <c r="BF526" s="76"/>
      <c r="BH526" s="76"/>
      <c r="BI526" s="76"/>
      <c r="BK526" s="76"/>
      <c r="BL526" s="76"/>
      <c r="BN526" s="76"/>
      <c r="BO526" s="76"/>
      <c r="BQ526" s="76"/>
      <c r="BR526" s="76"/>
      <c r="BW526" s="85"/>
      <c r="BX526" s="85"/>
      <c r="BY526" s="83"/>
      <c r="BZ526" s="83"/>
      <c r="CA526" s="83"/>
      <c r="CB526" s="83"/>
      <c r="CC526" s="83"/>
      <c r="CD526" s="76"/>
      <c r="CE526" s="76"/>
      <c r="CF526" s="76"/>
      <c r="CG526" s="76"/>
      <c r="CH526" s="76"/>
      <c r="CI526" s="76"/>
      <c r="CJ526" s="76"/>
      <c r="CK526" s="76"/>
      <c r="CL526" s="76"/>
      <c r="CM526" s="76"/>
      <c r="CN526" s="76"/>
      <c r="CO526" s="76"/>
      <c r="CP526" s="76"/>
      <c r="CQ526" s="76"/>
      <c r="CR526" s="76"/>
      <c r="CS526" s="76"/>
      <c r="CT526" s="76"/>
      <c r="CU526" s="76"/>
      <c r="CV526" s="76"/>
    </row>
    <row r="527" spans="1:100">
      <c r="A527" s="7">
        <v>65</v>
      </c>
      <c r="B527" s="7"/>
      <c r="C527" s="7" t="s">
        <v>4</v>
      </c>
      <c r="D527" s="32">
        <v>26.215318</v>
      </c>
      <c r="E527" s="32">
        <v>5.8503012999999999</v>
      </c>
      <c r="F527" s="32">
        <v>9.1611510000000003</v>
      </c>
      <c r="G527" s="32">
        <v>9.7320220000000006</v>
      </c>
      <c r="H527" s="93">
        <v>1.1166071999999999E-4</v>
      </c>
      <c r="I527" s="32">
        <v>1.6377321</v>
      </c>
      <c r="J527" s="32"/>
      <c r="K527" s="32">
        <v>0.34945793000000003</v>
      </c>
      <c r="L527" s="32">
        <v>0.37123420000000001</v>
      </c>
      <c r="M527" s="32">
        <v>6.2472341000000001E-2</v>
      </c>
      <c r="N527" s="32">
        <v>0.22316346000000001</v>
      </c>
      <c r="O527" s="66"/>
      <c r="P527" s="66"/>
      <c r="Q527" s="66"/>
      <c r="R527" s="76"/>
      <c r="S527" s="83">
        <f>(F527-O523*H527)/D527</f>
        <v>0.34945426199050905</v>
      </c>
      <c r="T527" s="83">
        <f>(G527-P523*H527)/D527</f>
        <v>0.37123176487616988</v>
      </c>
      <c r="U527" s="83">
        <f>(I527-Q523*H527)/D527</f>
        <v>6.2467761130410436E-2</v>
      </c>
      <c r="V527" s="84"/>
      <c r="W527" s="83">
        <f t="shared" si="319"/>
        <v>-1.0513825928520479</v>
      </c>
      <c r="X527" s="83">
        <f t="shared" si="320"/>
        <v>-0.99092870825023194</v>
      </c>
      <c r="Y527" s="83">
        <f t="shared" si="321"/>
        <v>-2.7731046772351036</v>
      </c>
      <c r="Z527" s="83">
        <f t="shared" si="322"/>
        <v>-1.4998507715542924</v>
      </c>
      <c r="AA527" s="60"/>
      <c r="AB527" s="88"/>
      <c r="AD527" s="88"/>
      <c r="AF527" s="88"/>
      <c r="AI527" s="27"/>
      <c r="AJ527" s="82"/>
      <c r="AK527" s="82"/>
      <c r="AL527" s="82"/>
      <c r="AM527" s="82"/>
      <c r="AN527" s="82"/>
      <c r="BB527" s="76"/>
      <c r="BC527" s="76"/>
      <c r="BE527" s="76"/>
      <c r="BF527" s="76"/>
      <c r="BH527" s="76"/>
      <c r="BI527" s="76"/>
      <c r="BK527" s="76"/>
      <c r="BL527" s="76"/>
      <c r="BN527" s="76"/>
      <c r="BO527" s="76"/>
      <c r="BQ527" s="76"/>
      <c r="BR527" s="76"/>
      <c r="BW527" s="85"/>
      <c r="BX527" s="85"/>
      <c r="BY527" s="83"/>
      <c r="BZ527" s="83"/>
      <c r="CA527" s="83"/>
      <c r="CB527" s="83"/>
      <c r="CD527" s="76"/>
      <c r="CE527" s="76"/>
      <c r="CF527" s="76"/>
      <c r="CG527" s="76"/>
      <c r="CH527" s="76"/>
      <c r="CI527" s="76"/>
      <c r="CJ527" s="76"/>
      <c r="CK527" s="76"/>
      <c r="CL527" s="76"/>
      <c r="CM527" s="76"/>
      <c r="CN527" s="76"/>
      <c r="CO527" s="76"/>
      <c r="CP527" s="76"/>
      <c r="CQ527" s="76"/>
      <c r="CR527" s="76"/>
      <c r="CS527" s="76"/>
      <c r="CT527" s="76"/>
      <c r="CU527" s="76"/>
      <c r="CV527" s="76"/>
    </row>
    <row r="528" spans="1:100">
      <c r="A528" s="7">
        <v>65</v>
      </c>
      <c r="B528" s="7"/>
      <c r="C528" s="7" t="s">
        <v>5</v>
      </c>
      <c r="D528" s="32">
        <v>23.602461000000002</v>
      </c>
      <c r="E528" s="32">
        <v>5.2640134999999999</v>
      </c>
      <c r="F528" s="32">
        <v>8.2381019000000002</v>
      </c>
      <c r="G528" s="32">
        <v>8.7409342999999993</v>
      </c>
      <c r="H528" s="93">
        <v>9.9144206000000002E-5</v>
      </c>
      <c r="I528" s="32">
        <v>1.4691825000000001</v>
      </c>
      <c r="J528" s="32"/>
      <c r="K528" s="32">
        <v>0.34903543999999997</v>
      </c>
      <c r="L528" s="32">
        <v>0.37033927</v>
      </c>
      <c r="M528" s="32">
        <v>6.2246849999999999E-2</v>
      </c>
      <c r="N528" s="32">
        <v>0.22302807999999999</v>
      </c>
      <c r="O528" s="66"/>
      <c r="P528" s="66"/>
      <c r="Q528" s="66"/>
      <c r="R528" s="76"/>
      <c r="S528" s="83">
        <f>(F528-O523*H528)/D528</f>
        <v>0.3490320907597087</v>
      </c>
      <c r="T528" s="83">
        <f>(G528-P523*H528)/D528</f>
        <v>0.37033757436885262</v>
      </c>
      <c r="U528" s="83">
        <f>(I528-Q523*H528)/D528</f>
        <v>6.22424949803825E-2</v>
      </c>
      <c r="V528" s="84"/>
      <c r="W528" s="83">
        <f t="shared" si="319"/>
        <v>-1.0525914104060228</v>
      </c>
      <c r="X528" s="83">
        <f t="shared" si="320"/>
        <v>-0.9933403261350936</v>
      </c>
      <c r="Y528" s="83">
        <f t="shared" si="321"/>
        <v>-2.7767173134697067</v>
      </c>
      <c r="Z528" s="83">
        <f t="shared" si="322"/>
        <v>-1.5004575961666746</v>
      </c>
      <c r="AB528" s="28"/>
      <c r="AD528" s="28"/>
      <c r="AF528" s="28"/>
      <c r="AJ528" s="82"/>
      <c r="AK528" s="82"/>
      <c r="AL528" s="82"/>
      <c r="AM528" s="82"/>
      <c r="AN528" s="82"/>
      <c r="BB528" s="76"/>
      <c r="BC528" s="76"/>
      <c r="BE528" s="76"/>
      <c r="BF528" s="76"/>
      <c r="BH528" s="76"/>
      <c r="BI528" s="76"/>
      <c r="BK528" s="76"/>
      <c r="BL528" s="76"/>
      <c r="BN528" s="76"/>
      <c r="BO528" s="76"/>
      <c r="BQ528" s="76"/>
      <c r="BR528" s="76"/>
      <c r="BW528" s="85"/>
      <c r="BX528" s="85"/>
      <c r="BY528" s="83"/>
      <c r="BZ528" s="83"/>
      <c r="CA528" s="83"/>
      <c r="CB528" s="83"/>
      <c r="CC528" s="83"/>
    </row>
    <row r="529" spans="1:100">
      <c r="C529" s="7"/>
      <c r="D529" s="89"/>
      <c r="E529" s="89"/>
      <c r="F529" s="33"/>
      <c r="G529" s="33"/>
      <c r="H529" s="99"/>
      <c r="I529" s="33"/>
      <c r="J529" s="5"/>
      <c r="K529" s="84"/>
      <c r="L529" s="84"/>
      <c r="M529" s="84"/>
      <c r="N529" s="84"/>
      <c r="O529" s="83"/>
      <c r="P529" s="83"/>
      <c r="Q529" s="83"/>
      <c r="R529" s="84"/>
      <c r="S529" s="84"/>
      <c r="T529" s="84"/>
      <c r="U529" s="84"/>
      <c r="V529" s="84"/>
      <c r="W529" s="84"/>
      <c r="X529" s="84"/>
      <c r="Y529" s="84"/>
      <c r="Z529" s="90"/>
      <c r="AA529" s="28"/>
      <c r="AB529" s="91"/>
      <c r="AC529" s="91"/>
      <c r="AD529" s="91"/>
      <c r="AE529" s="92"/>
      <c r="AF529" s="92"/>
      <c r="AG529" s="92"/>
      <c r="AJ529" s="76"/>
      <c r="AK529" s="76"/>
      <c r="AL529" s="76"/>
      <c r="AM529" s="76"/>
      <c r="AN529" s="76"/>
      <c r="BB529" s="76"/>
      <c r="BC529" s="76"/>
      <c r="BE529" s="76"/>
      <c r="BF529" s="76"/>
      <c r="BH529" s="76"/>
      <c r="BI529" s="76"/>
      <c r="BK529" s="76"/>
      <c r="BL529" s="76"/>
      <c r="BN529" s="76"/>
      <c r="BO529" s="76"/>
      <c r="BQ529" s="76"/>
      <c r="BR529" s="76"/>
      <c r="BW529" s="85"/>
      <c r="BX529" s="85"/>
      <c r="BY529" s="83"/>
      <c r="BZ529" s="83"/>
      <c r="CA529" s="83"/>
      <c r="CB529" s="83"/>
      <c r="CC529" s="83"/>
      <c r="CD529" s="76"/>
      <c r="CE529" s="76"/>
      <c r="CF529" s="76"/>
      <c r="CG529" s="76"/>
      <c r="CH529" s="76"/>
      <c r="CI529" s="76"/>
      <c r="CJ529" s="76"/>
      <c r="CK529" s="76"/>
      <c r="CL529" s="76"/>
      <c r="CM529" s="76"/>
      <c r="CN529" s="76"/>
      <c r="CO529" s="76"/>
      <c r="CP529" s="76"/>
      <c r="CQ529" s="76"/>
      <c r="CR529" s="76"/>
      <c r="CS529" s="76"/>
      <c r="CT529" s="76"/>
      <c r="CU529" s="76"/>
      <c r="CV529" s="76"/>
    </row>
    <row r="530" spans="1:100">
      <c r="A530" s="7">
        <v>66</v>
      </c>
      <c r="B530" s="31">
        <v>43651</v>
      </c>
      <c r="C530" s="7" t="s">
        <v>0</v>
      </c>
      <c r="D530" s="32">
        <v>2.456747E-4</v>
      </c>
      <c r="E530" s="32">
        <v>5.5855157000000003E-5</v>
      </c>
      <c r="F530" s="32">
        <v>8.6097661999999997E-5</v>
      </c>
      <c r="G530" s="32">
        <v>7.9112295999999994E-5</v>
      </c>
      <c r="H530" s="93">
        <v>8.5287201999999998E-6</v>
      </c>
      <c r="I530" s="32">
        <v>3.0903301000000002E-5</v>
      </c>
      <c r="J530" s="32"/>
      <c r="K530" s="32"/>
      <c r="L530" s="32"/>
      <c r="M530" s="32"/>
      <c r="N530" s="32"/>
      <c r="O530" s="66"/>
      <c r="P530" s="66"/>
      <c r="Q530" s="66"/>
      <c r="AG530" s="78"/>
      <c r="BZ530" s="80"/>
      <c r="CA530" s="78"/>
      <c r="CB530" s="78"/>
      <c r="CC530" s="78"/>
      <c r="CE530" s="81"/>
      <c r="CF530" s="74"/>
      <c r="CG530" s="74"/>
      <c r="CH530" s="74"/>
      <c r="CI530" s="74"/>
      <c r="CJ530" s="74"/>
      <c r="CK530" s="74"/>
      <c r="CL530" s="74"/>
      <c r="CM530" s="74"/>
      <c r="CN530" s="74"/>
    </row>
    <row r="531" spans="1:100">
      <c r="A531" s="7">
        <v>66</v>
      </c>
      <c r="B531" s="7"/>
      <c r="C531" s="98" t="s">
        <v>6</v>
      </c>
      <c r="D531" s="32"/>
      <c r="E531" s="32"/>
      <c r="F531" s="32"/>
      <c r="G531" s="32"/>
      <c r="H531" s="93">
        <v>3.1346124</v>
      </c>
      <c r="I531" s="32"/>
      <c r="J531" s="32"/>
      <c r="K531" s="32"/>
      <c r="L531" s="32"/>
      <c r="M531" s="32"/>
      <c r="N531" s="32"/>
      <c r="O531" s="66">
        <v>0.86328892999999995</v>
      </c>
      <c r="P531" s="66">
        <v>0.56628750000000005</v>
      </c>
      <c r="Q531" s="66">
        <v>1.0735844999999999</v>
      </c>
      <c r="AB531" s="9"/>
      <c r="AC531" s="9"/>
      <c r="AD531" s="9"/>
      <c r="AE531" s="9"/>
      <c r="AF531" s="9"/>
      <c r="AG531" s="9"/>
      <c r="AI531" s="27"/>
      <c r="AJ531" s="20"/>
      <c r="AK531" s="20"/>
      <c r="AL531" s="20"/>
      <c r="AM531" s="20"/>
      <c r="AN531" s="82"/>
      <c r="BB531" s="78"/>
      <c r="BE531" s="78"/>
      <c r="BH531" s="78"/>
      <c r="BK531" s="78"/>
      <c r="BN531" s="78"/>
      <c r="BQ531" s="78"/>
    </row>
    <row r="532" spans="1:100">
      <c r="A532" s="7">
        <v>66</v>
      </c>
      <c r="B532" s="7"/>
      <c r="C532" s="7" t="s">
        <v>1</v>
      </c>
      <c r="D532" s="32">
        <v>31.257348</v>
      </c>
      <c r="E532" s="32">
        <v>6.9862297</v>
      </c>
      <c r="F532" s="32">
        <v>10.956811</v>
      </c>
      <c r="G532" s="32">
        <v>11.675621</v>
      </c>
      <c r="H532" s="93">
        <v>1.2937404E-4</v>
      </c>
      <c r="I532" s="32">
        <v>1.9709236000000001</v>
      </c>
      <c r="J532" s="32"/>
      <c r="K532" s="32">
        <v>0.35053553999999998</v>
      </c>
      <c r="L532" s="32">
        <v>0.37353203000000001</v>
      </c>
      <c r="M532" s="32">
        <v>6.3054720999999994E-2</v>
      </c>
      <c r="N532" s="32">
        <v>0.22350679000000001</v>
      </c>
      <c r="O532" s="66"/>
      <c r="P532" s="66"/>
      <c r="Q532" s="66"/>
      <c r="R532" s="76"/>
      <c r="S532" s="83">
        <f>(F532-O531*H532)/D532</f>
        <v>0.3505319553285019</v>
      </c>
      <c r="T532" s="83">
        <f>(G532-P531*H532)/D532</f>
        <v>0.37352969730824009</v>
      </c>
      <c r="U532" s="83">
        <f>(I532-Q531*H532)/D532</f>
        <v>6.3050285201289427E-2</v>
      </c>
      <c r="V532" s="84"/>
      <c r="W532" s="83">
        <f t="shared" ref="W532:W536" si="324">LN(S532)</f>
        <v>-1.0483034059685603</v>
      </c>
      <c r="X532" s="83">
        <f t="shared" ref="X532:X536" si="325">LN(T532)</f>
        <v>-0.98475776670465109</v>
      </c>
      <c r="Y532" s="83">
        <f t="shared" ref="Y532:Y536" si="326">LN(U532)</f>
        <v>-2.7638226931668566</v>
      </c>
      <c r="Z532" s="83">
        <f>LN(N532)</f>
        <v>-1.4983134850767867</v>
      </c>
      <c r="AA532" s="77"/>
      <c r="AB532" s="20">
        <f t="array" ref="AB532:AC533">LINEST(W532:W536,Z532:Z536,TRUE,TRUE)</f>
        <v>1.9986927407053778</v>
      </c>
      <c r="AC532" s="60">
        <v>1.946361500021162</v>
      </c>
      <c r="AD532" s="20">
        <f t="array" ref="AD532:AE533">LINEST(X532:X536,Z532:Z536,TRUE,TRUE)</f>
        <v>4.0025040491815549</v>
      </c>
      <c r="AE532" s="60">
        <v>5.012245718811851</v>
      </c>
      <c r="AF532" s="20">
        <f t="array" ref="AF532:AG533">LINEST(Y532:Y536,Z532:Z536,TRUE,TRUE)</f>
        <v>6.007164557232759</v>
      </c>
      <c r="AG532" s="20">
        <v>6.2367722960600425</v>
      </c>
      <c r="AI532" s="41">
        <f>EXP(AC532)*$AI$4^AB532</f>
        <v>0.33305367601243091</v>
      </c>
      <c r="AJ532" s="41">
        <f>AI532*SQRT(AC533^2+(LN($AI$4))^2*AB533^2+(AB532/$AI$4)^2*$AJ$4^2-2*LN($AI$4)*AVERAGE(Z532:Z536)*AB533^2)</f>
        <v>5.2012322433561459E-4</v>
      </c>
      <c r="AK532" s="59"/>
      <c r="AL532" s="41">
        <f>EXP(AE532)*$AI$4^AD532</f>
        <v>0.3371657244300173</v>
      </c>
      <c r="AM532" s="41">
        <f>AL532*SQRT(AE533^2+(LN($AI$4))^2*AD533^2+(AD532/$AI$4)^2*$AJ$4^2-2*LN($AI$4)*AVERAGE(Z532:Z536)*AD533^2)</f>
        <v>1.0547609199422453E-3</v>
      </c>
      <c r="AN532" s="83"/>
      <c r="AO532" s="41">
        <f>EXP(AG532)*$AI$4^AF532</f>
        <v>5.4065363053560266E-2</v>
      </c>
      <c r="AP532" s="41">
        <f>AO532*SQRT(AG533^2+(LN($AI$4))^2*AF533^2+(AF532/$AI$4)^2*$AJ$4^2-2*LN($AI$4)*AVERAGE(Z532:Z536)*AF533^2)</f>
        <v>2.5405280261961687E-4</v>
      </c>
      <c r="BB532" s="69"/>
      <c r="BC532" s="69"/>
      <c r="BE532" s="69"/>
      <c r="BF532" s="69"/>
      <c r="BH532" s="69"/>
      <c r="BI532" s="69"/>
      <c r="BK532" s="69"/>
      <c r="BL532" s="69"/>
      <c r="BN532" s="69"/>
      <c r="BO532" s="69"/>
      <c r="BQ532" s="69"/>
      <c r="BR532" s="69"/>
      <c r="BY532" s="69"/>
      <c r="BZ532" s="69"/>
      <c r="CD532" s="86"/>
      <c r="CM532" s="78"/>
      <c r="CN532" s="78"/>
    </row>
    <row r="533" spans="1:100">
      <c r="A533" s="7">
        <v>66</v>
      </c>
      <c r="B533" s="7"/>
      <c r="C533" s="7" t="s">
        <v>2</v>
      </c>
      <c r="D533" s="32">
        <v>30.295453999999999</v>
      </c>
      <c r="E533" s="32">
        <v>6.7683970000000002</v>
      </c>
      <c r="F533" s="32">
        <v>10.610626999999999</v>
      </c>
      <c r="G533" s="32">
        <v>11.297143999999999</v>
      </c>
      <c r="H533" s="93">
        <v>1.2398577E-4</v>
      </c>
      <c r="I533" s="32">
        <v>1.9053555</v>
      </c>
      <c r="J533" s="32"/>
      <c r="K533" s="32">
        <v>0.35023805000000002</v>
      </c>
      <c r="L533" s="32">
        <v>0.37289856999999998</v>
      </c>
      <c r="M533" s="32">
        <v>6.2892335999999993E-2</v>
      </c>
      <c r="N533" s="32">
        <v>0.22341289</v>
      </c>
      <c r="O533" s="66"/>
      <c r="P533" s="66"/>
      <c r="Q533" s="66"/>
      <c r="R533" s="76"/>
      <c r="S533" s="83">
        <f>(F533-O531*H533)/D533</f>
        <v>0.35023472381226833</v>
      </c>
      <c r="T533" s="83">
        <f>(G533-P531*H533)/D533</f>
        <v>0.37289666589608694</v>
      </c>
      <c r="U533" s="83">
        <f>(I533-Q531*H533)/D533</f>
        <v>6.2888062043866627E-2</v>
      </c>
      <c r="V533" s="84"/>
      <c r="W533" s="83">
        <f t="shared" si="324"/>
        <v>-1.0491517098132079</v>
      </c>
      <c r="X533" s="83">
        <f t="shared" si="325"/>
        <v>-0.98645393285077643</v>
      </c>
      <c r="Y533" s="83">
        <f t="shared" si="326"/>
        <v>-2.7663989259139736</v>
      </c>
      <c r="Z533" s="83">
        <f t="shared" ref="Z533:Z536" si="327">LN(N533)</f>
        <v>-1.4987336948173009</v>
      </c>
      <c r="AA533" s="77"/>
      <c r="AB533" s="20">
        <v>3.2602376988835453E-3</v>
      </c>
      <c r="AC533" s="60">
        <v>4.8880444647357267E-3</v>
      </c>
      <c r="AD533" s="20">
        <v>7.2455303997521767E-3</v>
      </c>
      <c r="AE533" s="60">
        <v>1.0863157240562948E-2</v>
      </c>
      <c r="AF533" s="20">
        <v>1.3341492546701444E-2</v>
      </c>
      <c r="AG533" s="20">
        <v>2.0002777348580796E-2</v>
      </c>
      <c r="AI533" s="27"/>
      <c r="AJ533" s="82"/>
      <c r="AK533" s="82"/>
      <c r="AL533" s="82"/>
      <c r="AM533" s="82"/>
      <c r="AN533" s="82"/>
      <c r="BB533" s="76"/>
      <c r="BC533" s="76"/>
      <c r="BE533" s="76"/>
      <c r="BF533" s="76"/>
      <c r="BH533" s="76"/>
      <c r="BI533" s="76"/>
      <c r="BK533" s="76"/>
      <c r="BL533" s="76"/>
      <c r="BN533" s="76"/>
      <c r="BO533" s="76"/>
      <c r="BQ533" s="76"/>
      <c r="BR533" s="76"/>
      <c r="BW533" s="85"/>
      <c r="BX533" s="85"/>
      <c r="BY533" s="83"/>
      <c r="BZ533" s="83"/>
      <c r="CA533" s="83"/>
      <c r="CB533" s="83"/>
      <c r="CC533" s="83"/>
    </row>
    <row r="534" spans="1:100">
      <c r="A534" s="7">
        <v>66</v>
      </c>
      <c r="B534" s="7"/>
      <c r="C534" s="7" t="s">
        <v>3</v>
      </c>
      <c r="D534" s="32">
        <v>28.703246</v>
      </c>
      <c r="E534" s="32">
        <v>6.4095455000000001</v>
      </c>
      <c r="F534" s="32">
        <v>10.043191</v>
      </c>
      <c r="G534" s="32">
        <v>10.682687</v>
      </c>
      <c r="H534" s="93">
        <v>1.1950172E-4</v>
      </c>
      <c r="I534" s="32">
        <v>1.7999916</v>
      </c>
      <c r="J534" s="32"/>
      <c r="K534" s="32">
        <v>0.34989710000000002</v>
      </c>
      <c r="L534" s="32">
        <v>0.37217642000000001</v>
      </c>
      <c r="M534" s="32">
        <v>6.2710233000000004E-2</v>
      </c>
      <c r="N534" s="32">
        <v>0.22330375</v>
      </c>
      <c r="O534" s="66"/>
      <c r="P534" s="66"/>
      <c r="Q534" s="66"/>
      <c r="R534" s="76"/>
      <c r="S534" s="83">
        <f>(F534-O531*H534)/D534</f>
        <v>0.34989380070421328</v>
      </c>
      <c r="T534" s="83">
        <f>(G534-P531*H534)/D534</f>
        <v>0.37217460797533963</v>
      </c>
      <c r="U534" s="83">
        <f>(I534-Q531*H534)/D534</f>
        <v>6.2705915031550249E-2</v>
      </c>
      <c r="V534" s="84"/>
      <c r="W534" s="83">
        <f t="shared" si="324"/>
        <v>-1.0501255971012209</v>
      </c>
      <c r="X534" s="83">
        <f t="shared" si="325"/>
        <v>-0.98839215855378293</v>
      </c>
      <c r="Y534" s="83">
        <f t="shared" si="326"/>
        <v>-2.7692994971716538</v>
      </c>
      <c r="Z534" s="83">
        <f t="shared" si="327"/>
        <v>-1.4992223267257587</v>
      </c>
      <c r="AA534" s="28"/>
      <c r="AB534" s="47">
        <f t="shared" ref="AB534:AG534" si="328">ABS(AB533/AB532)</f>
        <v>1.6311850403443919E-3</v>
      </c>
      <c r="AC534" s="47">
        <f t="shared" si="328"/>
        <v>2.5113754380584391E-3</v>
      </c>
      <c r="AD534" s="47">
        <f t="shared" si="328"/>
        <v>1.8102493615799755E-3</v>
      </c>
      <c r="AE534" s="47">
        <f t="shared" si="328"/>
        <v>2.1673233616204377E-3</v>
      </c>
      <c r="AF534" s="47">
        <f t="shared" si="328"/>
        <v>2.2209300943217864E-3</v>
      </c>
      <c r="AG534" s="47">
        <f t="shared" si="328"/>
        <v>3.2072322667956233E-3</v>
      </c>
      <c r="AI534" s="27"/>
      <c r="AJ534" s="82"/>
      <c r="AK534" s="82"/>
      <c r="AL534" s="82"/>
      <c r="AM534" s="82"/>
      <c r="AN534" s="82"/>
      <c r="BB534" s="76"/>
      <c r="BC534" s="76"/>
      <c r="BE534" s="76"/>
      <c r="BF534" s="76"/>
      <c r="BH534" s="76"/>
      <c r="BI534" s="76"/>
      <c r="BK534" s="76"/>
      <c r="BL534" s="76"/>
      <c r="BN534" s="76"/>
      <c r="BO534" s="76"/>
      <c r="BQ534" s="76"/>
      <c r="BR534" s="76"/>
      <c r="BW534" s="85"/>
      <c r="BX534" s="85"/>
      <c r="BY534" s="83"/>
      <c r="BZ534" s="83"/>
      <c r="CA534" s="83"/>
      <c r="CB534" s="83"/>
      <c r="CC534" s="83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76"/>
      <c r="CO534" s="76"/>
      <c r="CP534" s="76"/>
      <c r="CQ534" s="76"/>
      <c r="CR534" s="76"/>
      <c r="CS534" s="76"/>
      <c r="CT534" s="76"/>
      <c r="CU534" s="76"/>
      <c r="CV534" s="76"/>
    </row>
    <row r="535" spans="1:100">
      <c r="A535" s="7">
        <v>66</v>
      </c>
      <c r="B535" s="7"/>
      <c r="C535" s="7" t="s">
        <v>4</v>
      </c>
      <c r="D535" s="32">
        <v>26.537119000000001</v>
      </c>
      <c r="E535" s="32">
        <v>5.9226364</v>
      </c>
      <c r="F535" s="32">
        <v>9.2753154000000002</v>
      </c>
      <c r="G535" s="32">
        <v>9.8552227999999999</v>
      </c>
      <c r="H535" s="93">
        <v>1.0703156E-4</v>
      </c>
      <c r="I535" s="32">
        <v>1.6587593</v>
      </c>
      <c r="J535" s="32"/>
      <c r="K535" s="32">
        <v>0.34952214999999998</v>
      </c>
      <c r="L535" s="32">
        <v>0.37137461999999999</v>
      </c>
      <c r="M535" s="32">
        <v>6.2507044999999997E-2</v>
      </c>
      <c r="N535" s="32">
        <v>0.22318302000000001</v>
      </c>
      <c r="O535" s="66"/>
      <c r="P535" s="66"/>
      <c r="Q535" s="66"/>
      <c r="R535" s="76"/>
      <c r="S535" s="83">
        <f>(F535-O531*H535)/D535</f>
        <v>0.34951883815417534</v>
      </c>
      <c r="T535" s="83">
        <f>(G535-P531*H535)/D535</f>
        <v>0.37137272472439331</v>
      </c>
      <c r="U535" s="83">
        <f>(I535-Q531*H535)/D535</f>
        <v>6.2502805695530586E-2</v>
      </c>
      <c r="V535" s="84"/>
      <c r="W535" s="83">
        <f t="shared" si="324"/>
        <v>-1.0511978184627713</v>
      </c>
      <c r="X535" s="83">
        <f t="shared" si="325"/>
        <v>-0.99054907184379914</v>
      </c>
      <c r="Y535" s="83">
        <f t="shared" si="326"/>
        <v>-2.7725438321188682</v>
      </c>
      <c r="Z535" s="83">
        <f t="shared" si="327"/>
        <v>-1.4997631266376683</v>
      </c>
      <c r="AA535" s="60"/>
      <c r="AB535" s="88"/>
      <c r="AD535" s="88"/>
      <c r="AF535" s="88"/>
      <c r="AI535" s="27"/>
      <c r="AJ535" s="82"/>
      <c r="AK535" s="82"/>
      <c r="AL535" s="82"/>
      <c r="AM535" s="82"/>
      <c r="AN535" s="82"/>
      <c r="BB535" s="76"/>
      <c r="BC535" s="76"/>
      <c r="BE535" s="76"/>
      <c r="BF535" s="76"/>
      <c r="BH535" s="76"/>
      <c r="BI535" s="76"/>
      <c r="BK535" s="76"/>
      <c r="BL535" s="76"/>
      <c r="BN535" s="76"/>
      <c r="BO535" s="76"/>
      <c r="BQ535" s="76"/>
      <c r="BR535" s="76"/>
      <c r="BW535" s="85"/>
      <c r="BX535" s="85"/>
      <c r="BY535" s="83"/>
      <c r="BZ535" s="83"/>
      <c r="CA535" s="83"/>
      <c r="CB535" s="83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76"/>
      <c r="CO535" s="76"/>
      <c r="CP535" s="76"/>
      <c r="CQ535" s="76"/>
      <c r="CR535" s="76"/>
      <c r="CS535" s="76"/>
      <c r="CT535" s="76"/>
      <c r="CU535" s="76"/>
      <c r="CV535" s="76"/>
    </row>
    <row r="536" spans="1:100">
      <c r="A536" s="7">
        <v>66</v>
      </c>
      <c r="B536" s="7"/>
      <c r="C536" s="7" t="s">
        <v>5</v>
      </c>
      <c r="D536" s="32">
        <v>23.820212000000001</v>
      </c>
      <c r="E536" s="32">
        <v>5.3127785000000003</v>
      </c>
      <c r="F536" s="32">
        <v>8.3146935000000006</v>
      </c>
      <c r="G536" s="32">
        <v>8.8227896999999995</v>
      </c>
      <c r="H536" s="93">
        <v>9.9551349999999993E-5</v>
      </c>
      <c r="I536" s="32">
        <v>1.4830563000000001</v>
      </c>
      <c r="J536" s="32"/>
      <c r="K536" s="32">
        <v>0.34905965999999999</v>
      </c>
      <c r="L536" s="32">
        <v>0.37038926999999999</v>
      </c>
      <c r="M536" s="32">
        <v>6.2260085999999999E-2</v>
      </c>
      <c r="N536" s="32">
        <v>0.22303634</v>
      </c>
      <c r="O536" s="66"/>
      <c r="P536" s="66"/>
      <c r="Q536" s="66"/>
      <c r="R536" s="76"/>
      <c r="S536" s="83">
        <f>(F536-O531*H536)/D536</f>
        <v>0.34905682444898389</v>
      </c>
      <c r="T536" s="83">
        <f>(G536-P531*H536)/D536</f>
        <v>0.37038853077020828</v>
      </c>
      <c r="U536" s="83">
        <f>(I536-Q531*H536)/D536</f>
        <v>6.2255928839495038E-2</v>
      </c>
      <c r="V536" s="84"/>
      <c r="W536" s="83">
        <f t="shared" si="324"/>
        <v>-1.0525205492628456</v>
      </c>
      <c r="X536" s="83">
        <f t="shared" si="325"/>
        <v>-0.99320274113280316</v>
      </c>
      <c r="Y536" s="83">
        <f t="shared" si="326"/>
        <v>-2.7765015057710629</v>
      </c>
      <c r="Z536" s="83">
        <f t="shared" si="327"/>
        <v>-1.5004205611572428</v>
      </c>
      <c r="AB536" s="28"/>
      <c r="AD536" s="28"/>
      <c r="AF536" s="28"/>
      <c r="AJ536" s="82"/>
      <c r="AK536" s="82"/>
      <c r="AL536" s="82"/>
      <c r="AM536" s="82"/>
      <c r="AN536" s="82"/>
      <c r="BB536" s="76"/>
      <c r="BC536" s="76"/>
      <c r="BE536" s="76"/>
      <c r="BF536" s="76"/>
      <c r="BH536" s="76"/>
      <c r="BI536" s="76"/>
      <c r="BK536" s="76"/>
      <c r="BL536" s="76"/>
      <c r="BN536" s="76"/>
      <c r="BO536" s="76"/>
      <c r="BQ536" s="76"/>
      <c r="BR536" s="76"/>
      <c r="BW536" s="85"/>
      <c r="BX536" s="85"/>
      <c r="BY536" s="83"/>
      <c r="BZ536" s="83"/>
      <c r="CA536" s="83"/>
      <c r="CB536" s="83"/>
      <c r="CC536" s="83"/>
    </row>
    <row r="537" spans="1:100">
      <c r="C537" s="7"/>
      <c r="D537" s="89"/>
      <c r="E537" s="89"/>
      <c r="F537" s="33"/>
      <c r="G537" s="33"/>
      <c r="H537" s="99"/>
      <c r="I537" s="33"/>
      <c r="J537" s="5"/>
      <c r="K537" s="84"/>
      <c r="L537" s="84"/>
      <c r="M537" s="84"/>
      <c r="N537" s="84"/>
      <c r="O537" s="83"/>
      <c r="P537" s="83"/>
      <c r="Q537" s="83"/>
      <c r="R537" s="84"/>
      <c r="S537" s="84"/>
      <c r="T537" s="84"/>
      <c r="U537" s="84"/>
      <c r="V537" s="84"/>
      <c r="W537" s="84"/>
      <c r="X537" s="84"/>
      <c r="Y537" s="84"/>
      <c r="Z537" s="90"/>
      <c r="AA537" s="28"/>
      <c r="AB537" s="91"/>
      <c r="AC537" s="91"/>
      <c r="AD537" s="91"/>
      <c r="AE537" s="92"/>
      <c r="AF537" s="92"/>
      <c r="AG537" s="92"/>
      <c r="AJ537" s="76"/>
      <c r="AK537" s="76"/>
      <c r="AL537" s="76"/>
      <c r="AM537" s="76"/>
      <c r="AN537" s="76"/>
      <c r="BB537" s="76"/>
      <c r="BC537" s="76"/>
      <c r="BE537" s="76"/>
      <c r="BF537" s="76"/>
      <c r="BH537" s="76"/>
      <c r="BI537" s="76"/>
      <c r="BK537" s="76"/>
      <c r="BL537" s="76"/>
      <c r="BN537" s="76"/>
      <c r="BO537" s="76"/>
      <c r="BQ537" s="76"/>
      <c r="BR537" s="76"/>
      <c r="BW537" s="85"/>
      <c r="BX537" s="85"/>
      <c r="BY537" s="83"/>
      <c r="BZ537" s="83"/>
      <c r="CA537" s="83"/>
      <c r="CB537" s="83"/>
      <c r="CC537" s="83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76"/>
      <c r="CO537" s="76"/>
      <c r="CP537" s="76"/>
      <c r="CQ537" s="76"/>
      <c r="CR537" s="76"/>
      <c r="CS537" s="76"/>
      <c r="CT537" s="76"/>
      <c r="CU537" s="76"/>
      <c r="CV537" s="76"/>
    </row>
    <row r="538" spans="1:100">
      <c r="A538" s="7">
        <v>67</v>
      </c>
      <c r="B538" s="31">
        <v>43655</v>
      </c>
      <c r="C538" s="7" t="s">
        <v>0</v>
      </c>
      <c r="D538" s="32">
        <v>7.6138618999999996E-4</v>
      </c>
      <c r="E538" s="32">
        <v>1.5665677000000001E-4</v>
      </c>
      <c r="F538" s="32">
        <v>2.4783036000000002E-4</v>
      </c>
      <c r="G538" s="32">
        <v>2.3094258E-4</v>
      </c>
      <c r="H538" s="93">
        <v>-9.963985999999999E-7</v>
      </c>
      <c r="I538" s="32">
        <v>4.0016289999999998E-5</v>
      </c>
      <c r="J538" s="32"/>
      <c r="K538" s="32">
        <v>0.32570265999999998</v>
      </c>
      <c r="L538" s="32">
        <v>0.30407830000000002</v>
      </c>
      <c r="M538" s="32">
        <v>5.2908927000000001E-2</v>
      </c>
      <c r="N538" s="32">
        <v>0.20633297</v>
      </c>
      <c r="O538" s="66"/>
      <c r="P538" s="66"/>
      <c r="Q538" s="66"/>
      <c r="AG538" s="78"/>
      <c r="BZ538" s="80"/>
      <c r="CA538" s="78"/>
      <c r="CB538" s="78"/>
      <c r="CC538" s="78"/>
      <c r="CE538" s="81"/>
      <c r="CF538" s="74"/>
      <c r="CG538" s="74"/>
      <c r="CH538" s="74"/>
      <c r="CI538" s="74"/>
      <c r="CJ538" s="74"/>
      <c r="CK538" s="74"/>
      <c r="CL538" s="74"/>
      <c r="CM538" s="74"/>
      <c r="CN538" s="74"/>
    </row>
    <row r="539" spans="1:100">
      <c r="A539" s="7">
        <v>67</v>
      </c>
      <c r="C539" s="98" t="s">
        <v>6</v>
      </c>
      <c r="D539" s="32"/>
      <c r="E539" s="32"/>
      <c r="F539" s="32"/>
      <c r="G539" s="32"/>
      <c r="H539" s="93">
        <v>2.516594</v>
      </c>
      <c r="I539" s="32"/>
      <c r="J539" s="32"/>
      <c r="K539" s="32"/>
      <c r="L539" s="32"/>
      <c r="M539" s="32"/>
      <c r="N539" s="32"/>
      <c r="O539" s="66">
        <v>0.86325039999999997</v>
      </c>
      <c r="P539" s="66">
        <v>0.56628471000000002</v>
      </c>
      <c r="Q539" s="66">
        <v>1.0736189</v>
      </c>
      <c r="AB539" s="9"/>
      <c r="AC539" s="9"/>
      <c r="AD539" s="9"/>
      <c r="AE539" s="9"/>
      <c r="AF539" s="9"/>
      <c r="AG539" s="9"/>
      <c r="AI539" s="27"/>
      <c r="AJ539" s="20"/>
      <c r="AK539" s="20"/>
      <c r="AL539" s="20"/>
      <c r="AM539" s="20"/>
      <c r="AN539" s="82"/>
      <c r="BB539" s="78"/>
      <c r="BE539" s="78"/>
      <c r="BH539" s="78"/>
      <c r="BK539" s="78"/>
      <c r="BN539" s="78"/>
      <c r="BQ539" s="78"/>
    </row>
    <row r="540" spans="1:100">
      <c r="A540" s="7">
        <v>67</v>
      </c>
      <c r="B540" s="7"/>
      <c r="C540" s="7" t="s">
        <v>1</v>
      </c>
      <c r="D540" s="32">
        <v>26.066967999999999</v>
      </c>
      <c r="E540" s="32">
        <v>5.8244667000000003</v>
      </c>
      <c r="F540" s="32">
        <v>9.1320715999999997</v>
      </c>
      <c r="G540" s="32">
        <v>9.7258280999999993</v>
      </c>
      <c r="H540" s="93">
        <v>1.1442022999999999E-4</v>
      </c>
      <c r="I540" s="32">
        <v>1.6408787</v>
      </c>
      <c r="J540" s="32"/>
      <c r="K540" s="66">
        <v>0.35033113999999999</v>
      </c>
      <c r="L540" s="66">
        <v>0.37310912000000002</v>
      </c>
      <c r="M540" s="66">
        <v>6.2948549000000006E-2</v>
      </c>
      <c r="N540" s="66">
        <v>0.22344241000000001</v>
      </c>
      <c r="O540" s="66"/>
      <c r="P540" s="66"/>
      <c r="Q540" s="66"/>
      <c r="R540" s="76"/>
      <c r="S540" s="83">
        <f>(F540-O539*H540)/D540</f>
        <v>0.35032738854364209</v>
      </c>
      <c r="T540" s="83">
        <f>(G540-P539*H540)/D540</f>
        <v>0.37310681110182187</v>
      </c>
      <c r="U540" s="83">
        <f>(I540-Q539*H540)/D540</f>
        <v>6.294387042936983E-2</v>
      </c>
      <c r="V540" s="84"/>
      <c r="W540" s="83">
        <f t="shared" ref="W540:W544" si="329">LN(S540)</f>
        <v>-1.0488871658697663</v>
      </c>
      <c r="X540" s="83">
        <f t="shared" ref="X540:X544" si="330">LN(T540)</f>
        <v>-0.98589054348927085</v>
      </c>
      <c r="Y540" s="83">
        <f t="shared" ref="Y540:Y544" si="331">LN(U540)</f>
        <v>-2.7655118952840603</v>
      </c>
      <c r="Z540" s="83">
        <f>LN(N540)</f>
        <v>-1.4986015715100782</v>
      </c>
      <c r="AA540" s="77"/>
      <c r="AB540" s="20">
        <f t="array" ref="AB540:AC541">LINEST(W540:W544,Z540:Z544,TRUE,TRUE)</f>
        <v>2.0005762869887209</v>
      </c>
      <c r="AC540" s="60">
        <v>1.9491776359512836</v>
      </c>
      <c r="AD540" s="20">
        <f t="array" ref="AD540:AE541">LINEST(X540:X544,Z540:Z544,TRUE,TRUE)</f>
        <v>4.0229073265122102</v>
      </c>
      <c r="AE540" s="60">
        <v>5.0428390310753777</v>
      </c>
      <c r="AF540" s="20">
        <f t="array" ref="AF540:AG541">LINEST(Y540:Y544,Z540:Z544,TRUE,TRUE)</f>
        <v>6.0132907672279279</v>
      </c>
      <c r="AG540" s="20">
        <v>6.2459966644644425</v>
      </c>
      <c r="AI540" s="41">
        <f>EXP(AC540)*$AI$4^AB540</f>
        <v>0.33303562326255498</v>
      </c>
      <c r="AJ540" s="41">
        <f>AI540*SQRT(AC541^2+(LN($AI$4))^2*AB541^2+(AB540/$AI$4)^2*$AJ$4^2-2*LN($AI$4)*AVERAGE(Z540:Z544)*AB541^2)</f>
        <v>5.3401077885332148E-4</v>
      </c>
      <c r="AK540" s="59"/>
      <c r="AL540" s="41">
        <f>EXP(AE540)*$AI$4^AD540</f>
        <v>0.33699742108552472</v>
      </c>
      <c r="AM540" s="41">
        <f>AL540*SQRT(AE541^2+(LN($AI$4))^2*AD541^2+(AD540/$AI$4)^2*$AJ$4^2-2*LN($AI$4)*AVERAGE(Z540:Z544)*AD541^2)</f>
        <v>1.0783342161572395E-3</v>
      </c>
      <c r="AN540" s="83"/>
      <c r="AO540" s="41">
        <f>EXP(AG540)*$AI$4^AF540</f>
        <v>5.4059341638260545E-2</v>
      </c>
      <c r="AP540" s="41">
        <f>AO540*SQRT(AG541^2+(LN($AI$4))^2*AF541^2+(AF540/$AI$4)^2*$AJ$4^2-2*LN($AI$4)*AVERAGE(Z540:Z544)*AF541^2)</f>
        <v>2.6002040584504477E-4</v>
      </c>
      <c r="BB540" s="69"/>
      <c r="BC540" s="69"/>
      <c r="BE540" s="69"/>
      <c r="BF540" s="69"/>
      <c r="BH540" s="69"/>
      <c r="BI540" s="69"/>
      <c r="BK540" s="69"/>
      <c r="BL540" s="69"/>
      <c r="BN540" s="69"/>
      <c r="BO540" s="69"/>
      <c r="BQ540" s="69"/>
      <c r="BR540" s="69"/>
      <c r="BY540" s="69"/>
      <c r="BZ540" s="69"/>
      <c r="CD540" s="86"/>
      <c r="CM540" s="78"/>
      <c r="CN540" s="78"/>
    </row>
    <row r="541" spans="1:100">
      <c r="A541" s="7">
        <v>67</v>
      </c>
      <c r="B541" s="7"/>
      <c r="C541" s="7" t="s">
        <v>2</v>
      </c>
      <c r="D541" s="32">
        <v>24.528486999999998</v>
      </c>
      <c r="E541" s="32">
        <v>5.4794555999999996</v>
      </c>
      <c r="F541" s="32">
        <v>8.5890278000000002</v>
      </c>
      <c r="G541" s="32">
        <v>9.1431167999999996</v>
      </c>
      <c r="H541" s="93">
        <v>1.1232946000000001E-4</v>
      </c>
      <c r="I541" s="32">
        <v>1.5418196</v>
      </c>
      <c r="J541" s="32"/>
      <c r="K541" s="66">
        <v>0.35016544999999999</v>
      </c>
      <c r="L541" s="66">
        <v>0.37275522999999999</v>
      </c>
      <c r="M541" s="66">
        <v>6.285839E-2</v>
      </c>
      <c r="N541" s="66">
        <v>0.22339154</v>
      </c>
      <c r="O541" s="66"/>
      <c r="P541" s="66"/>
      <c r="Q541" s="66"/>
      <c r="R541" s="76"/>
      <c r="S541" s="83">
        <f>(F541-O539*H541)/D541</f>
        <v>0.35016146049076419</v>
      </c>
      <c r="T541" s="83">
        <f>(G541-P539*H541)/D541</f>
        <v>0.37275243228595062</v>
      </c>
      <c r="U541" s="83">
        <f>(I541-Q539*H541)/D541</f>
        <v>6.2853407997350896E-2</v>
      </c>
      <c r="V541" s="84"/>
      <c r="W541" s="83">
        <f t="shared" si="329"/>
        <v>-1.0493609151841488</v>
      </c>
      <c r="X541" s="83">
        <f t="shared" si="330"/>
        <v>-0.9868408001112261</v>
      </c>
      <c r="Y541" s="83">
        <f t="shared" si="331"/>
        <v>-2.7669501211144389</v>
      </c>
      <c r="Z541" s="83">
        <f t="shared" ref="Z541:Z544" si="332">LN(N541)</f>
        <v>-1.4988292623568449</v>
      </c>
      <c r="AA541" s="77"/>
      <c r="AB541" s="20">
        <v>1.4791348100835605E-2</v>
      </c>
      <c r="AC541" s="60">
        <v>2.2174416750978518E-2</v>
      </c>
      <c r="AD541" s="20">
        <v>2.5050691538705414E-2</v>
      </c>
      <c r="AE541" s="60">
        <v>3.7554688747274106E-2</v>
      </c>
      <c r="AF541" s="20">
        <v>4.2701691079762495E-2</v>
      </c>
      <c r="AG541" s="20">
        <v>6.401614562236578E-2</v>
      </c>
      <c r="AI541" s="62"/>
      <c r="AJ541" s="82"/>
      <c r="AK541" s="82"/>
      <c r="AL541" s="82"/>
      <c r="AM541" s="82"/>
      <c r="AN541" s="82"/>
      <c r="BB541" s="76"/>
      <c r="BC541" s="76"/>
      <c r="BE541" s="76"/>
      <c r="BF541" s="76"/>
      <c r="BH541" s="76"/>
      <c r="BI541" s="76"/>
      <c r="BK541" s="76"/>
      <c r="BL541" s="76"/>
      <c r="BN541" s="76"/>
      <c r="BO541" s="76"/>
      <c r="BQ541" s="76"/>
      <c r="BR541" s="76"/>
      <c r="BW541" s="85"/>
      <c r="BX541" s="85"/>
      <c r="BY541" s="83"/>
      <c r="BZ541" s="83"/>
      <c r="CA541" s="83"/>
      <c r="CB541" s="83"/>
      <c r="CC541" s="83"/>
    </row>
    <row r="542" spans="1:100">
      <c r="A542" s="7">
        <v>67</v>
      </c>
      <c r="B542" s="7"/>
      <c r="C542" s="7" t="s">
        <v>3</v>
      </c>
      <c r="D542" s="32">
        <v>23.254715000000001</v>
      </c>
      <c r="E542" s="32">
        <v>5.1937088999999999</v>
      </c>
      <c r="F542" s="32">
        <v>8.1394967000000005</v>
      </c>
      <c r="G542" s="32">
        <v>8.6607093000000006</v>
      </c>
      <c r="H542" s="93">
        <v>1.0586943E-4</v>
      </c>
      <c r="I542" s="32">
        <v>1.4598312</v>
      </c>
      <c r="J542" s="32"/>
      <c r="K542" s="66">
        <v>0.35001491000000001</v>
      </c>
      <c r="L542" s="66">
        <v>0.37242805000000001</v>
      </c>
      <c r="M542" s="66">
        <v>6.2775714999999996E-2</v>
      </c>
      <c r="N542" s="66">
        <v>0.22334002</v>
      </c>
      <c r="O542" s="66"/>
      <c r="P542" s="66"/>
      <c r="Q542" s="66"/>
      <c r="R542" s="76"/>
      <c r="S542" s="83">
        <f>(F542-O539*H542)/D542</f>
        <v>0.35001096801969861</v>
      </c>
      <c r="T542" s="83">
        <f>(G542-P539*H542)/D542</f>
        <v>0.37242552092169412</v>
      </c>
      <c r="U542" s="83">
        <f>(I542-Q539*H542)/D542</f>
        <v>6.277082030801151E-2</v>
      </c>
      <c r="V542" s="84"/>
      <c r="W542" s="83">
        <f t="shared" si="329"/>
        <v>-1.0497907877905386</v>
      </c>
      <c r="X542" s="83">
        <f t="shared" si="330"/>
        <v>-0.98771820498833429</v>
      </c>
      <c r="Y542" s="83">
        <f t="shared" si="331"/>
        <v>-2.7682649582657048</v>
      </c>
      <c r="Z542" s="83">
        <f t="shared" si="332"/>
        <v>-1.4990599154149293</v>
      </c>
      <c r="AA542" s="28"/>
      <c r="AB542" s="47">
        <f t="shared" ref="AB542:AG542" si="333">ABS(AB541/AB540)</f>
        <v>7.3935436489150977E-3</v>
      </c>
      <c r="AC542" s="47">
        <f t="shared" si="333"/>
        <v>1.1376293438825773E-2</v>
      </c>
      <c r="AD542" s="47">
        <f t="shared" si="333"/>
        <v>6.2270118363437228E-3</v>
      </c>
      <c r="AE542" s="47">
        <f t="shared" si="333"/>
        <v>7.4471321642137819E-3</v>
      </c>
      <c r="AF542" s="47">
        <f t="shared" si="333"/>
        <v>7.1012184064812127E-3</v>
      </c>
      <c r="AG542" s="47">
        <f t="shared" si="333"/>
        <v>1.024914822426579E-2</v>
      </c>
      <c r="AI542" s="27"/>
      <c r="AJ542" s="82"/>
      <c r="AK542" s="82"/>
      <c r="AL542" s="82"/>
      <c r="AM542" s="82"/>
      <c r="AN542" s="82"/>
      <c r="BB542" s="76"/>
      <c r="BC542" s="76"/>
      <c r="BE542" s="76"/>
      <c r="BF542" s="76"/>
      <c r="BH542" s="76"/>
      <c r="BI542" s="76"/>
      <c r="BK542" s="76"/>
      <c r="BL542" s="76"/>
      <c r="BN542" s="76"/>
      <c r="BO542" s="76"/>
      <c r="BQ542" s="76"/>
      <c r="BR542" s="76"/>
      <c r="BW542" s="85"/>
      <c r="BX542" s="85"/>
      <c r="BY542" s="83"/>
      <c r="BZ542" s="83"/>
      <c r="CA542" s="83"/>
      <c r="CB542" s="83"/>
      <c r="CC542" s="83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76"/>
      <c r="CO542" s="76"/>
      <c r="CP542" s="76"/>
      <c r="CQ542" s="76"/>
      <c r="CR542" s="76"/>
      <c r="CS542" s="76"/>
      <c r="CT542" s="76"/>
      <c r="CU542" s="76"/>
      <c r="CV542" s="76"/>
    </row>
    <row r="543" spans="1:100">
      <c r="A543" s="7">
        <v>67</v>
      </c>
      <c r="B543" s="7"/>
      <c r="C543" s="7" t="s">
        <v>4</v>
      </c>
      <c r="D543" s="32">
        <v>21.037528999999999</v>
      </c>
      <c r="E543" s="32">
        <v>4.6966476999999998</v>
      </c>
      <c r="F543" s="32">
        <v>7.3574960000000003</v>
      </c>
      <c r="G543" s="32">
        <v>7.8223181999999998</v>
      </c>
      <c r="H543" s="93">
        <v>9.4750641999999995E-5</v>
      </c>
      <c r="I543" s="32">
        <v>1.3174896</v>
      </c>
      <c r="J543" s="32"/>
      <c r="K543" s="66">
        <v>0.34973163000000002</v>
      </c>
      <c r="L543" s="66">
        <v>0.37182628000000001</v>
      </c>
      <c r="M543" s="66">
        <v>6.2625571000000005E-2</v>
      </c>
      <c r="N543" s="66">
        <v>0.22325075</v>
      </c>
      <c r="O543" s="66"/>
      <c r="P543" s="66"/>
      <c r="Q543" s="66"/>
      <c r="R543" s="76"/>
      <c r="S543" s="83">
        <f>(F543-O539*H543)/D543</f>
        <v>0.34972806010013785</v>
      </c>
      <c r="T543" s="83">
        <f>(G543-P539*H543)/D543</f>
        <v>0.37182430237696512</v>
      </c>
      <c r="U543" s="83">
        <f>(I543-Q539*H543)/D543</f>
        <v>6.2620846484392798E-2</v>
      </c>
      <c r="V543" s="84"/>
      <c r="W543" s="83">
        <f t="shared" si="329"/>
        <v>-1.0505993976396586</v>
      </c>
      <c r="X543" s="83">
        <f t="shared" si="330"/>
        <v>-0.98933384171860173</v>
      </c>
      <c r="Y543" s="83">
        <f t="shared" si="331"/>
        <v>-2.7706570453791257</v>
      </c>
      <c r="Z543" s="83">
        <f t="shared" si="332"/>
        <v>-1.4994596997686855</v>
      </c>
      <c r="AA543" s="60"/>
      <c r="AB543" s="88"/>
      <c r="AD543" s="88"/>
      <c r="AF543" s="88"/>
      <c r="AI543" s="27"/>
      <c r="AJ543" s="82"/>
      <c r="AK543" s="82"/>
      <c r="AL543" s="82"/>
      <c r="AM543" s="82"/>
      <c r="AN543" s="82"/>
      <c r="BB543" s="76"/>
      <c r="BC543" s="76"/>
      <c r="BE543" s="76"/>
      <c r="BF543" s="76"/>
      <c r="BH543" s="76"/>
      <c r="BI543" s="76"/>
      <c r="BK543" s="76"/>
      <c r="BL543" s="76"/>
      <c r="BN543" s="76"/>
      <c r="BO543" s="76"/>
      <c r="BQ543" s="76"/>
      <c r="BR543" s="76"/>
      <c r="BW543" s="85"/>
      <c r="BX543" s="85"/>
      <c r="BY543" s="83"/>
      <c r="BZ543" s="83"/>
      <c r="CA543" s="83"/>
      <c r="CB543" s="83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76"/>
      <c r="CO543" s="76"/>
      <c r="CP543" s="76"/>
      <c r="CQ543" s="76"/>
      <c r="CR543" s="76"/>
      <c r="CS543" s="76"/>
      <c r="CT543" s="76"/>
      <c r="CU543" s="76"/>
      <c r="CV543" s="76"/>
    </row>
    <row r="544" spans="1:100">
      <c r="A544" s="7">
        <v>67</v>
      </c>
      <c r="B544" s="7"/>
      <c r="C544" s="7" t="s">
        <v>5</v>
      </c>
      <c r="D544" s="32">
        <v>19.465848000000001</v>
      </c>
      <c r="E544" s="32">
        <v>4.3443401000000001</v>
      </c>
      <c r="F544" s="32">
        <v>6.8032653999999999</v>
      </c>
      <c r="G544" s="32">
        <v>7.2281668999999997</v>
      </c>
      <c r="H544" s="93">
        <v>9.1837667E-5</v>
      </c>
      <c r="I544" s="32">
        <v>1.2165927000000001</v>
      </c>
      <c r="J544" s="32"/>
      <c r="K544" s="66">
        <v>0.34949725999999998</v>
      </c>
      <c r="L544" s="66">
        <v>0.37132500000000002</v>
      </c>
      <c r="M544" s="66">
        <v>6.2498703000000003E-2</v>
      </c>
      <c r="N544" s="66">
        <v>0.22317743000000001</v>
      </c>
      <c r="O544" s="66"/>
      <c r="P544" s="66"/>
      <c r="Q544" s="66"/>
      <c r="R544" s="76"/>
      <c r="S544" s="83">
        <f>(F544-O539*H544)/D544</f>
        <v>0.34949343697213842</v>
      </c>
      <c r="T544" s="83">
        <f>(G544-P539*H544)/D544</f>
        <v>0.37132288784610745</v>
      </c>
      <c r="U544" s="83">
        <f>(I544-Q539*H544)/D544</f>
        <v>6.2493763505446921E-2</v>
      </c>
      <c r="V544" s="84"/>
      <c r="W544" s="83">
        <f t="shared" si="329"/>
        <v>-1.0512704958189552</v>
      </c>
      <c r="X544" s="83">
        <f t="shared" si="330"/>
        <v>-0.99068327723701044</v>
      </c>
      <c r="Y544" s="83">
        <f t="shared" si="331"/>
        <v>-2.7726885111313764</v>
      </c>
      <c r="Z544" s="83">
        <f t="shared" si="332"/>
        <v>-1.4997881736596448</v>
      </c>
      <c r="AB544" s="28"/>
      <c r="AD544" s="28"/>
      <c r="AF544" s="28"/>
      <c r="AJ544" s="82"/>
      <c r="AK544" s="82"/>
      <c r="AL544" s="82"/>
      <c r="AM544" s="82"/>
      <c r="AN544" s="82"/>
      <c r="BB544" s="76"/>
      <c r="BC544" s="76"/>
      <c r="BE544" s="76"/>
      <c r="BF544" s="76"/>
      <c r="BH544" s="76"/>
      <c r="BI544" s="76"/>
      <c r="BK544" s="76"/>
      <c r="BL544" s="76"/>
      <c r="BN544" s="76"/>
      <c r="BO544" s="76"/>
      <c r="BQ544" s="76"/>
      <c r="BR544" s="76"/>
      <c r="BW544" s="85"/>
      <c r="BX544" s="85"/>
      <c r="BY544" s="83"/>
      <c r="BZ544" s="83"/>
      <c r="CA544" s="83"/>
      <c r="CB544" s="83"/>
      <c r="CC544" s="83"/>
    </row>
    <row r="545" spans="1:100">
      <c r="C545" s="7"/>
      <c r="D545" s="89"/>
      <c r="E545" s="89"/>
      <c r="F545" s="33"/>
      <c r="G545" s="33"/>
      <c r="H545" s="99"/>
      <c r="I545" s="33"/>
      <c r="J545" s="5"/>
      <c r="K545" s="84"/>
      <c r="L545" s="84"/>
      <c r="M545" s="84"/>
      <c r="N545" s="84"/>
      <c r="O545" s="83"/>
      <c r="P545" s="83"/>
      <c r="Q545" s="83"/>
      <c r="R545" s="84"/>
      <c r="S545" s="84"/>
      <c r="T545" s="84"/>
      <c r="U545" s="84"/>
      <c r="V545" s="84"/>
      <c r="W545" s="84"/>
      <c r="X545" s="84"/>
      <c r="Y545" s="84"/>
      <c r="Z545" s="90"/>
      <c r="AA545" s="28"/>
      <c r="AB545" s="91"/>
      <c r="AC545" s="91"/>
      <c r="AD545" s="91"/>
      <c r="AE545" s="92"/>
      <c r="AF545" s="92"/>
      <c r="AG545" s="92"/>
      <c r="AJ545" s="76"/>
      <c r="AK545" s="76"/>
      <c r="AL545" s="76"/>
      <c r="AM545" s="76"/>
      <c r="AN545" s="76"/>
      <c r="BB545" s="76"/>
      <c r="BC545" s="76"/>
      <c r="BE545" s="76"/>
      <c r="BF545" s="76"/>
      <c r="BH545" s="76"/>
      <c r="BI545" s="76"/>
      <c r="BK545" s="76"/>
      <c r="BL545" s="76"/>
      <c r="BN545" s="76"/>
      <c r="BO545" s="76"/>
      <c r="BQ545" s="76"/>
      <c r="BR545" s="76"/>
      <c r="BW545" s="85"/>
      <c r="BX545" s="85"/>
      <c r="BY545" s="83"/>
      <c r="BZ545" s="83"/>
      <c r="CA545" s="83"/>
      <c r="CB545" s="83"/>
      <c r="CC545" s="83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76"/>
      <c r="CO545" s="76"/>
      <c r="CP545" s="76"/>
      <c r="CQ545" s="76"/>
      <c r="CR545" s="76"/>
      <c r="CS545" s="76"/>
      <c r="CT545" s="76"/>
      <c r="CU545" s="76"/>
      <c r="CV545" s="76"/>
    </row>
    <row r="546" spans="1:100">
      <c r="A546" s="7">
        <v>68</v>
      </c>
      <c r="B546" s="31">
        <v>43655</v>
      </c>
      <c r="C546" s="7" t="s">
        <v>0</v>
      </c>
      <c r="D546" s="32">
        <v>7.6138618999999996E-4</v>
      </c>
      <c r="E546" s="32">
        <v>1.5665677000000001E-4</v>
      </c>
      <c r="F546" s="32">
        <v>2.4783036000000002E-4</v>
      </c>
      <c r="G546" s="32">
        <v>2.3094258E-4</v>
      </c>
      <c r="H546" s="93">
        <v>-9.963985999999999E-7</v>
      </c>
      <c r="I546" s="32">
        <v>4.0016289999999998E-5</v>
      </c>
      <c r="J546" s="32"/>
      <c r="K546" s="32">
        <v>0.32570265999999998</v>
      </c>
      <c r="L546" s="32">
        <v>0.30407830000000002</v>
      </c>
      <c r="M546" s="32">
        <v>5.2908927000000001E-2</v>
      </c>
      <c r="N546" s="32">
        <v>0.20633297</v>
      </c>
      <c r="O546" s="66"/>
      <c r="P546" s="66"/>
      <c r="Q546" s="66"/>
      <c r="AG546" s="78"/>
      <c r="BZ546" s="80"/>
      <c r="CA546" s="78"/>
      <c r="CB546" s="78"/>
      <c r="CC546" s="78"/>
      <c r="CE546" s="81"/>
      <c r="CF546" s="74"/>
      <c r="CG546" s="74"/>
      <c r="CH546" s="74"/>
      <c r="CI546" s="74"/>
      <c r="CJ546" s="74"/>
      <c r="CK546" s="74"/>
      <c r="CL546" s="74"/>
      <c r="CM546" s="74"/>
      <c r="CN546" s="74"/>
    </row>
    <row r="547" spans="1:100">
      <c r="A547" s="7">
        <v>68</v>
      </c>
      <c r="B547" s="7"/>
      <c r="C547" s="98" t="s">
        <v>6</v>
      </c>
      <c r="D547" s="32"/>
      <c r="E547" s="32"/>
      <c r="F547" s="32"/>
      <c r="G547" s="32"/>
      <c r="H547" s="93">
        <v>2.516594</v>
      </c>
      <c r="I547" s="32"/>
      <c r="J547" s="32"/>
      <c r="K547" s="32"/>
      <c r="L547" s="32"/>
      <c r="M547" s="32"/>
      <c r="N547" s="32"/>
      <c r="O547" s="66">
        <v>0.86325039999999997</v>
      </c>
      <c r="P547" s="66">
        <v>0.56628471000000002</v>
      </c>
      <c r="Q547" s="66">
        <v>1.0736189</v>
      </c>
      <c r="AB547" s="9"/>
      <c r="AC547" s="9"/>
      <c r="AD547" s="9"/>
      <c r="AE547" s="9"/>
      <c r="AF547" s="9"/>
      <c r="AG547" s="9"/>
      <c r="AI547" s="27"/>
      <c r="AJ547" s="20"/>
      <c r="AK547" s="20"/>
      <c r="AL547" s="20"/>
      <c r="AM547" s="20"/>
      <c r="AN547" s="82"/>
      <c r="BB547" s="78"/>
      <c r="BE547" s="78"/>
      <c r="BH547" s="78"/>
      <c r="BK547" s="78"/>
      <c r="BN547" s="78"/>
      <c r="BQ547" s="78"/>
    </row>
    <row r="548" spans="1:100">
      <c r="A548" s="7">
        <v>68</v>
      </c>
      <c r="B548" s="7"/>
      <c r="C548" s="7" t="s">
        <v>1</v>
      </c>
      <c r="D548" s="32">
        <v>25.610536</v>
      </c>
      <c r="E548" s="32">
        <v>5.7232696000000001</v>
      </c>
      <c r="F548" s="32">
        <v>8.9746000000000006</v>
      </c>
      <c r="G548" s="32">
        <v>9.5604185000000008</v>
      </c>
      <c r="H548" s="93">
        <v>1.1291046000000001E-4</v>
      </c>
      <c r="I548" s="32">
        <v>1.6133904999999999</v>
      </c>
      <c r="J548" s="32"/>
      <c r="K548" s="66">
        <v>0.35042606999999998</v>
      </c>
      <c r="L548" s="66">
        <v>0.37330020000000003</v>
      </c>
      <c r="M548" s="66">
        <v>6.2997154E-2</v>
      </c>
      <c r="N548" s="66">
        <v>0.22347326000000001</v>
      </c>
      <c r="O548" s="66"/>
      <c r="P548" s="66"/>
      <c r="Q548" s="66"/>
      <c r="R548" s="76"/>
      <c r="S548" s="83">
        <f>(F548-O547*H548)/D548</f>
        <v>0.35042228440670831</v>
      </c>
      <c r="T548" s="83">
        <f>(G548-P547*H548)/D548</f>
        <v>0.37329771468011852</v>
      </c>
      <c r="U548" s="83">
        <f>(I548-Q547*H548)/D548</f>
        <v>6.299240582845031E-2</v>
      </c>
      <c r="V548" s="84"/>
      <c r="W548" s="83">
        <f t="shared" ref="W548:W552" si="334">LN(S548)</f>
        <v>-1.0486163248909992</v>
      </c>
      <c r="X548" s="83">
        <f t="shared" ref="X548:X552" si="335">LN(T548)</f>
        <v>-0.98537901501947944</v>
      </c>
      <c r="Y548" s="83">
        <f t="shared" ref="Y548:Y552" si="336">LN(U548)</f>
        <v>-2.7647411022619748</v>
      </c>
      <c r="Z548" s="83">
        <f>LN(N548)</f>
        <v>-1.498463514144361</v>
      </c>
      <c r="AA548" s="77"/>
      <c r="AB548" s="20">
        <f t="array" ref="AB548:AC549">LINEST(W548:W552,Z548:Z552,TRUE,TRUE)</f>
        <v>1.9768846791511869</v>
      </c>
      <c r="AC548" s="60">
        <v>1.9136633883149838</v>
      </c>
      <c r="AD548" s="20">
        <f t="array" ref="AD548:AE549">LINEST(X548:X552,Z548:Z552,TRUE,TRUE)</f>
        <v>3.9725677012479492</v>
      </c>
      <c r="AE548" s="60">
        <v>4.9673673698273406</v>
      </c>
      <c r="AF548" s="20">
        <f t="array" ref="AF548:AG549">LINEST(Y548:Y552,Z548:Z552,TRUE,TRUE)</f>
        <v>5.9775349070526866</v>
      </c>
      <c r="AG548" s="20">
        <v>6.1923697627856331</v>
      </c>
      <c r="AI548" s="41">
        <f>EXP(AC548)*$AI$4^AB548</f>
        <v>0.33323199088559552</v>
      </c>
      <c r="AJ548" s="41">
        <f>AI548*SQRT(AC549^2+(LN($AI$4))^2*AB549^2+(AB548/$AI$4)^2*$AJ$4^2-2*LN($AI$4)*AVERAGE(Z548:Z552)*AB549^2)</f>
        <v>5.2237695836613945E-4</v>
      </c>
      <c r="AK548" s="59"/>
      <c r="AL548" s="41">
        <f>EXP(AE548)*$AI$4^AD548</f>
        <v>0.33741590319941445</v>
      </c>
      <c r="AM548" s="41">
        <f>AL548*SQRT(AE549^2+(LN($AI$4))^2*AD549^2+(AD548/$AI$4)^2*$AJ$4^2-2*LN($AI$4)*AVERAGE(Z548:Z552)*AD549^2)</f>
        <v>1.0566010010437607E-3</v>
      </c>
      <c r="AN548" s="83"/>
      <c r="AO548" s="41">
        <f>EXP(AG548)*$AI$4^AF548</f>
        <v>5.4105936396591787E-2</v>
      </c>
      <c r="AP548" s="41">
        <f>AO548*SQRT(AG549^2+(LN($AI$4))^2*AF549^2+(AF548/$AI$4)^2*$AJ$4^2-2*LN($AI$4)*AVERAGE(Z548:Z552)*AF549^2)</f>
        <v>2.5402119975630747E-4</v>
      </c>
      <c r="BB548" s="69"/>
      <c r="BC548" s="69"/>
      <c r="BE548" s="69"/>
      <c r="BF548" s="69"/>
      <c r="BH548" s="69"/>
      <c r="BI548" s="69"/>
      <c r="BK548" s="69"/>
      <c r="BL548" s="69"/>
      <c r="BN548" s="69"/>
      <c r="BO548" s="69"/>
      <c r="BQ548" s="69"/>
      <c r="BR548" s="69"/>
      <c r="BY548" s="69"/>
      <c r="BZ548" s="69"/>
      <c r="CD548" s="86"/>
      <c r="CM548" s="78"/>
      <c r="CN548" s="78"/>
    </row>
    <row r="549" spans="1:100">
      <c r="A549" s="7">
        <v>68</v>
      </c>
      <c r="B549" s="7"/>
      <c r="C549" s="7" t="s">
        <v>2</v>
      </c>
      <c r="D549" s="32">
        <v>24.593164000000002</v>
      </c>
      <c r="E549" s="32">
        <v>5.4946681999999996</v>
      </c>
      <c r="F549" s="32">
        <v>8.6140440999999992</v>
      </c>
      <c r="G549" s="32">
        <v>9.1722069000000008</v>
      </c>
      <c r="H549" s="93">
        <v>1.1610811E-4</v>
      </c>
      <c r="I549" s="32">
        <v>1.5471796</v>
      </c>
      <c r="J549" s="32"/>
      <c r="K549" s="66">
        <v>0.35026164999999998</v>
      </c>
      <c r="L549" s="66">
        <v>0.37295742999999998</v>
      </c>
      <c r="M549" s="66">
        <v>6.2910930000000004E-2</v>
      </c>
      <c r="N549" s="66">
        <v>0.22342254</v>
      </c>
      <c r="O549" s="66"/>
      <c r="P549" s="66"/>
      <c r="Q549" s="66"/>
      <c r="R549" s="76"/>
      <c r="S549" s="83">
        <f>(F549-O547*H549)/D549</f>
        <v>0.35025765166399891</v>
      </c>
      <c r="T549" s="83">
        <f>(G549-P547*H549)/D549</f>
        <v>0.37295490526361719</v>
      </c>
      <c r="U549" s="83">
        <f>(I549-Q547*H549)/D549</f>
        <v>6.2905893041605404E-2</v>
      </c>
      <c r="V549" s="84"/>
      <c r="W549" s="83">
        <f t="shared" si="334"/>
        <v>-1.0490862477110023</v>
      </c>
      <c r="X549" s="83">
        <f t="shared" si="335"/>
        <v>-0.98629776406357916</v>
      </c>
      <c r="Y549" s="83">
        <f t="shared" si="336"/>
        <v>-2.7661154306085578</v>
      </c>
      <c r="Z549" s="83">
        <f t="shared" ref="Z549:Z552" si="337">LN(N549)</f>
        <v>-1.4986905021814729</v>
      </c>
      <c r="AA549" s="77"/>
      <c r="AB549" s="20">
        <v>1.1205877349625852E-2</v>
      </c>
      <c r="AC549" s="60">
        <v>1.6797808513768199E-2</v>
      </c>
      <c r="AD549" s="20">
        <v>1.7825063469863893E-2</v>
      </c>
      <c r="AE549" s="60">
        <v>2.6720085680978421E-2</v>
      </c>
      <c r="AF549" s="20">
        <v>2.1470443274861511E-2</v>
      </c>
      <c r="AG549" s="20">
        <v>3.2184574539260644E-2</v>
      </c>
      <c r="AI549" s="27"/>
      <c r="AJ549" s="82"/>
      <c r="AK549" s="82"/>
      <c r="AL549" s="82"/>
      <c r="AM549" s="82"/>
      <c r="AN549" s="82"/>
      <c r="BB549" s="76"/>
      <c r="BC549" s="76"/>
      <c r="BE549" s="76"/>
      <c r="BF549" s="76"/>
      <c r="BH549" s="76"/>
      <c r="BI549" s="76"/>
      <c r="BK549" s="76"/>
      <c r="BL549" s="76"/>
      <c r="BN549" s="76"/>
      <c r="BO549" s="76"/>
      <c r="BQ549" s="76"/>
      <c r="BR549" s="76"/>
      <c r="BW549" s="85"/>
      <c r="BX549" s="85"/>
      <c r="BY549" s="83"/>
      <c r="BZ549" s="83"/>
      <c r="CA549" s="83"/>
      <c r="CB549" s="83"/>
      <c r="CC549" s="83"/>
    </row>
    <row r="550" spans="1:100">
      <c r="A550" s="7">
        <v>68</v>
      </c>
      <c r="B550" s="7"/>
      <c r="C550" s="7" t="s">
        <v>3</v>
      </c>
      <c r="D550" s="32">
        <v>23.159604999999999</v>
      </c>
      <c r="E550" s="32">
        <v>5.1729023999999999</v>
      </c>
      <c r="F550" s="32">
        <v>8.1073993000000009</v>
      </c>
      <c r="G550" s="32">
        <v>8.6279980999999992</v>
      </c>
      <c r="H550" s="93">
        <v>1.1161336E-4</v>
      </c>
      <c r="I550" s="32">
        <v>1.4545117999999999</v>
      </c>
      <c r="J550" s="32"/>
      <c r="K550" s="66">
        <v>0.35006639000000001</v>
      </c>
      <c r="L550" s="66">
        <v>0.37254507999999997</v>
      </c>
      <c r="M550" s="66">
        <v>6.2803824999999994E-2</v>
      </c>
      <c r="N550" s="66">
        <v>0.22335885999999999</v>
      </c>
      <c r="O550" s="66"/>
      <c r="P550" s="66"/>
      <c r="Q550" s="66"/>
      <c r="R550" s="76"/>
      <c r="S550" s="83">
        <f>(F550-O547*H550)/D550</f>
        <v>0.35006222902861839</v>
      </c>
      <c r="T550" s="83">
        <f>(G550-P547*H550)/D550</f>
        <v>0.3725424028199445</v>
      </c>
      <c r="U550" s="83">
        <f>(I550-Q547*H550)/D550</f>
        <v>6.2798651781289516E-2</v>
      </c>
      <c r="V550" s="84"/>
      <c r="W550" s="83">
        <f t="shared" si="334"/>
        <v>-1.0496443430781071</v>
      </c>
      <c r="X550" s="83">
        <f t="shared" si="335"/>
        <v>-0.98740441456733907</v>
      </c>
      <c r="Y550" s="83">
        <f t="shared" si="336"/>
        <v>-2.7678216741892383</v>
      </c>
      <c r="Z550" s="83">
        <f t="shared" si="337"/>
        <v>-1.4989755632893491</v>
      </c>
      <c r="AA550" s="28"/>
      <c r="AB550" s="47">
        <f t="shared" ref="AB550:AG550" si="338">ABS(AB549/AB548)</f>
        <v>5.6684527265582884E-3</v>
      </c>
      <c r="AC550" s="47">
        <f t="shared" si="338"/>
        <v>8.7778282305745435E-3</v>
      </c>
      <c r="AD550" s="47">
        <f t="shared" si="338"/>
        <v>4.4870383113330701E-3</v>
      </c>
      <c r="AE550" s="47">
        <f t="shared" si="338"/>
        <v>5.3791241298722743E-3</v>
      </c>
      <c r="AF550" s="47">
        <f t="shared" si="338"/>
        <v>3.5918557747825577E-3</v>
      </c>
      <c r="AG550" s="47">
        <f t="shared" si="338"/>
        <v>5.1974568335180354E-3</v>
      </c>
      <c r="AI550" s="27"/>
      <c r="AJ550" s="82"/>
      <c r="AK550" s="82"/>
      <c r="AL550" s="82"/>
      <c r="AM550" s="82"/>
      <c r="AN550" s="82"/>
      <c r="BB550" s="76"/>
      <c r="BC550" s="76"/>
      <c r="BE550" s="76"/>
      <c r="BF550" s="76"/>
      <c r="BH550" s="76"/>
      <c r="BI550" s="76"/>
      <c r="BK550" s="76"/>
      <c r="BL550" s="76"/>
      <c r="BN550" s="76"/>
      <c r="BO550" s="76"/>
      <c r="BQ550" s="76"/>
      <c r="BR550" s="76"/>
      <c r="BW550" s="85"/>
      <c r="BX550" s="85"/>
      <c r="BY550" s="83"/>
      <c r="BZ550" s="83"/>
      <c r="CA550" s="83"/>
      <c r="CB550" s="83"/>
      <c r="CC550" s="83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76"/>
      <c r="CO550" s="76"/>
      <c r="CP550" s="76"/>
      <c r="CQ550" s="76"/>
      <c r="CR550" s="76"/>
      <c r="CS550" s="76"/>
      <c r="CT550" s="76"/>
      <c r="CU550" s="76"/>
      <c r="CV550" s="76"/>
    </row>
    <row r="551" spans="1:100">
      <c r="A551" s="7">
        <v>68</v>
      </c>
      <c r="B551" s="7"/>
      <c r="C551" s="7" t="s">
        <v>4</v>
      </c>
      <c r="D551" s="32">
        <v>21.772658</v>
      </c>
      <c r="E551" s="32">
        <v>4.8615582000000002</v>
      </c>
      <c r="F551" s="32">
        <v>7.6171533</v>
      </c>
      <c r="G551" s="32">
        <v>8.1010393999999994</v>
      </c>
      <c r="H551" s="93">
        <v>9.3065336999999999E-5</v>
      </c>
      <c r="I551" s="32">
        <v>1.3648335</v>
      </c>
      <c r="J551" s="32"/>
      <c r="K551" s="66">
        <v>0.34984950999999997</v>
      </c>
      <c r="L551" s="66">
        <v>0.37207400000000002</v>
      </c>
      <c r="M551" s="66">
        <v>6.2685685000000005E-2</v>
      </c>
      <c r="N551" s="66">
        <v>0.22328732000000001</v>
      </c>
      <c r="O551" s="66"/>
      <c r="P551" s="66"/>
      <c r="Q551" s="66"/>
      <c r="R551" s="76"/>
      <c r="S551" s="83">
        <f>(F551-O547*H551)/D551</f>
        <v>0.34984580023764705</v>
      </c>
      <c r="T551" s="83">
        <f>(G551-P547*H551)/D551</f>
        <v>0.37207155408047221</v>
      </c>
      <c r="U551" s="83">
        <f>(I551-Q547*H551)/D551</f>
        <v>6.2681073817228108E-2</v>
      </c>
      <c r="V551" s="84"/>
      <c r="W551" s="83">
        <f t="shared" si="334"/>
        <v>-1.050262792328065</v>
      </c>
      <c r="X551" s="83">
        <f t="shared" si="335"/>
        <v>-0.98866909352712928</v>
      </c>
      <c r="Y551" s="83">
        <f t="shared" si="336"/>
        <v>-2.7696957299048139</v>
      </c>
      <c r="Z551" s="83">
        <f t="shared" si="337"/>
        <v>-1.4992959063430467</v>
      </c>
      <c r="AA551" s="60"/>
      <c r="AB551" s="88"/>
      <c r="AD551" s="88"/>
      <c r="AF551" s="88"/>
      <c r="AI551" s="27"/>
      <c r="AJ551" s="82"/>
      <c r="AK551" s="82"/>
      <c r="AL551" s="82"/>
      <c r="AM551" s="82"/>
      <c r="AN551" s="82"/>
      <c r="BB551" s="76"/>
      <c r="BC551" s="76"/>
      <c r="BE551" s="76"/>
      <c r="BF551" s="76"/>
      <c r="BH551" s="76"/>
      <c r="BI551" s="76"/>
      <c r="BK551" s="76"/>
      <c r="BL551" s="76"/>
      <c r="BN551" s="76"/>
      <c r="BO551" s="76"/>
      <c r="BQ551" s="76"/>
      <c r="BR551" s="76"/>
      <c r="BW551" s="85"/>
      <c r="BX551" s="85"/>
      <c r="BY551" s="83"/>
      <c r="BZ551" s="83"/>
      <c r="CA551" s="83"/>
      <c r="CB551" s="83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76"/>
      <c r="CO551" s="76"/>
      <c r="CP551" s="76"/>
      <c r="CQ551" s="76"/>
      <c r="CR551" s="76"/>
      <c r="CS551" s="76"/>
      <c r="CT551" s="76"/>
      <c r="CU551" s="76"/>
      <c r="CV551" s="76"/>
    </row>
    <row r="552" spans="1:100">
      <c r="A552" s="7">
        <v>68</v>
      </c>
      <c r="B552" s="7"/>
      <c r="C552" s="7" t="s">
        <v>5</v>
      </c>
      <c r="D552" s="32">
        <v>19.861519999999999</v>
      </c>
      <c r="E552" s="32">
        <v>4.4331993000000001</v>
      </c>
      <c r="F552" s="32">
        <v>6.9434369</v>
      </c>
      <c r="G552" s="32">
        <v>7.3789610000000003</v>
      </c>
      <c r="H552" s="93">
        <v>8.9170753000000002E-5</v>
      </c>
      <c r="I552" s="32">
        <v>1.2422603999999999</v>
      </c>
      <c r="J552" s="32"/>
      <c r="K552" s="66">
        <v>0.34959236999999999</v>
      </c>
      <c r="L552" s="66">
        <v>0.37152037999999998</v>
      </c>
      <c r="M552" s="66">
        <v>6.2546092999999997E-2</v>
      </c>
      <c r="N552" s="66">
        <v>0.22320543000000001</v>
      </c>
      <c r="O552" s="66"/>
      <c r="P552" s="66"/>
      <c r="Q552" s="66"/>
      <c r="R552" s="76"/>
      <c r="S552" s="83">
        <f>(F552-O547*H552)/D552</f>
        <v>0.34958854726686606</v>
      </c>
      <c r="T552" s="83">
        <f>(G552-P547*H552)/D552</f>
        <v>0.37151791524344552</v>
      </c>
      <c r="U552" s="83">
        <f>(I552-Q547*H552)/D552</f>
        <v>6.254126897610314E-2</v>
      </c>
      <c r="V552" s="84"/>
      <c r="W552" s="83">
        <f t="shared" si="334"/>
        <v>-1.0509983952714979</v>
      </c>
      <c r="X552" s="83">
        <f t="shared" si="335"/>
        <v>-0.99015819191318888</v>
      </c>
      <c r="Y552" s="83">
        <f t="shared" si="336"/>
        <v>-2.7719286365266478</v>
      </c>
      <c r="Z552" s="83">
        <f t="shared" si="337"/>
        <v>-1.4996627208139119</v>
      </c>
      <c r="AB552" s="28"/>
      <c r="AD552" s="28"/>
      <c r="AF552" s="28"/>
      <c r="AJ552" s="82"/>
      <c r="AK552" s="82"/>
      <c r="AL552" s="82"/>
      <c r="AM552" s="82"/>
      <c r="AN552" s="82"/>
      <c r="BB552" s="76"/>
      <c r="BC552" s="76"/>
      <c r="BE552" s="76"/>
      <c r="BF552" s="76"/>
      <c r="BH552" s="76"/>
      <c r="BI552" s="76"/>
      <c r="BK552" s="76"/>
      <c r="BL552" s="76"/>
      <c r="BN552" s="76"/>
      <c r="BO552" s="76"/>
      <c r="BQ552" s="76"/>
      <c r="BR552" s="76"/>
      <c r="BW552" s="85"/>
      <c r="BX552" s="85"/>
      <c r="BY552" s="83"/>
      <c r="BZ552" s="83"/>
      <c r="CA552" s="83"/>
      <c r="CB552" s="83"/>
      <c r="CC552" s="83"/>
    </row>
    <row r="553" spans="1:100">
      <c r="C553" s="7"/>
      <c r="D553" s="89"/>
      <c r="E553" s="89"/>
      <c r="F553" s="33"/>
      <c r="G553" s="33"/>
      <c r="H553" s="99"/>
      <c r="I553" s="33"/>
      <c r="J553" s="5"/>
      <c r="K553" s="84"/>
      <c r="L553" s="84"/>
      <c r="M553" s="84"/>
      <c r="N553" s="84"/>
      <c r="O553" s="83"/>
      <c r="P553" s="83"/>
      <c r="Q553" s="83"/>
      <c r="R553" s="84"/>
      <c r="S553" s="84"/>
      <c r="T553" s="84"/>
      <c r="U553" s="84"/>
      <c r="V553" s="84"/>
      <c r="W553" s="84"/>
      <c r="X553" s="84"/>
      <c r="Y553" s="84"/>
      <c r="Z553" s="90"/>
      <c r="AA553" s="28"/>
      <c r="AB553" s="91"/>
      <c r="AC553" s="91"/>
      <c r="AD553" s="91"/>
      <c r="AE553" s="92"/>
      <c r="AF553" s="92"/>
      <c r="AG553" s="92"/>
      <c r="AJ553" s="76"/>
      <c r="AK553" s="76"/>
      <c r="AL553" s="76"/>
      <c r="AM553" s="76"/>
      <c r="AN553" s="76"/>
      <c r="BB553" s="76"/>
      <c r="BC553" s="76"/>
      <c r="BE553" s="76"/>
      <c r="BF553" s="76"/>
      <c r="BH553" s="76"/>
      <c r="BI553" s="76"/>
      <c r="BK553" s="76"/>
      <c r="BL553" s="76"/>
      <c r="BN553" s="76"/>
      <c r="BO553" s="76"/>
      <c r="BQ553" s="76"/>
      <c r="BR553" s="76"/>
      <c r="BW553" s="85"/>
      <c r="BX553" s="85"/>
      <c r="BY553" s="83"/>
      <c r="BZ553" s="83"/>
      <c r="CA553" s="83"/>
      <c r="CB553" s="83"/>
      <c r="CC553" s="83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76"/>
      <c r="CO553" s="76"/>
      <c r="CP553" s="76"/>
      <c r="CQ553" s="76"/>
      <c r="CR553" s="76"/>
      <c r="CS553" s="76"/>
      <c r="CT553" s="76"/>
      <c r="CU553" s="76"/>
      <c r="CV553" s="76"/>
    </row>
    <row r="554" spans="1:100">
      <c r="A554" s="7">
        <v>69</v>
      </c>
      <c r="B554" s="31">
        <v>43655</v>
      </c>
      <c r="C554" s="7" t="s">
        <v>0</v>
      </c>
      <c r="D554" s="32">
        <v>7.6138618999999996E-4</v>
      </c>
      <c r="E554" s="32">
        <v>1.5665677000000001E-4</v>
      </c>
      <c r="F554" s="32">
        <v>2.4783036000000002E-4</v>
      </c>
      <c r="G554" s="32">
        <v>2.3094258E-4</v>
      </c>
      <c r="H554" s="93">
        <v>-9.963985999999999E-7</v>
      </c>
      <c r="I554" s="32">
        <v>4.0016289999999998E-5</v>
      </c>
      <c r="J554" s="32"/>
      <c r="K554" s="32">
        <v>0.32570265999999998</v>
      </c>
      <c r="L554" s="32">
        <v>0.30407830000000002</v>
      </c>
      <c r="M554" s="32">
        <v>5.2908927000000001E-2</v>
      </c>
      <c r="N554" s="32">
        <v>0.20633297</v>
      </c>
      <c r="O554" s="66"/>
      <c r="P554" s="66"/>
      <c r="Q554" s="66"/>
      <c r="AG554" s="78"/>
      <c r="BZ554" s="80"/>
      <c r="CA554" s="78"/>
      <c r="CB554" s="78"/>
      <c r="CC554" s="78"/>
      <c r="CE554" s="81"/>
      <c r="CF554" s="74"/>
      <c r="CG554" s="74"/>
      <c r="CH554" s="74"/>
      <c r="CI554" s="74"/>
      <c r="CJ554" s="74"/>
      <c r="CK554" s="74"/>
      <c r="CL554" s="74"/>
      <c r="CM554" s="74"/>
      <c r="CN554" s="74"/>
    </row>
    <row r="555" spans="1:100">
      <c r="A555" s="7">
        <v>69</v>
      </c>
      <c r="B555" s="7"/>
      <c r="C555" s="98" t="s">
        <v>6</v>
      </c>
      <c r="D555" s="32"/>
      <c r="E555" s="32"/>
      <c r="F555" s="32"/>
      <c r="G555" s="32"/>
      <c r="H555" s="93">
        <v>2.516594</v>
      </c>
      <c r="I555" s="32"/>
      <c r="J555" s="32"/>
      <c r="K555" s="32"/>
      <c r="L555" s="32"/>
      <c r="M555" s="32"/>
      <c r="N555" s="32"/>
      <c r="O555" s="66">
        <v>0.86325039999999997</v>
      </c>
      <c r="P555" s="66">
        <v>0.56628471000000002</v>
      </c>
      <c r="Q555" s="66">
        <v>1.0736189</v>
      </c>
      <c r="AB555" s="9"/>
      <c r="AC555" s="9"/>
      <c r="AD555" s="9"/>
      <c r="AE555" s="9"/>
      <c r="AF555" s="9"/>
      <c r="AG555" s="9"/>
      <c r="AI555" s="27"/>
      <c r="AJ555" s="20"/>
      <c r="AK555" s="20"/>
      <c r="AL555" s="20"/>
      <c r="AM555" s="20"/>
      <c r="AN555" s="82"/>
      <c r="BB555" s="78"/>
      <c r="BE555" s="78"/>
      <c r="BH555" s="78"/>
      <c r="BK555" s="78"/>
      <c r="BN555" s="78"/>
      <c r="BQ555" s="78"/>
    </row>
    <row r="556" spans="1:100">
      <c r="A556" s="7">
        <v>69</v>
      </c>
      <c r="B556" s="7"/>
      <c r="C556" s="7" t="s">
        <v>1</v>
      </c>
      <c r="D556" s="32">
        <v>26.063649000000002</v>
      </c>
      <c r="E556" s="32">
        <v>5.8249291000000003</v>
      </c>
      <c r="F556" s="32">
        <v>9.1346041000000007</v>
      </c>
      <c r="G556" s="32">
        <v>9.7325181000000001</v>
      </c>
      <c r="H556" s="93">
        <v>1.1245499000000001E-4</v>
      </c>
      <c r="I556" s="32">
        <v>1.6426434000000001</v>
      </c>
      <c r="J556" s="32"/>
      <c r="K556" s="66">
        <v>0.35047306</v>
      </c>
      <c r="L556" s="66">
        <v>0.37341362</v>
      </c>
      <c r="M556" s="66">
        <v>6.3024338999999999E-2</v>
      </c>
      <c r="N556" s="66">
        <v>0.22348863999999999</v>
      </c>
      <c r="O556" s="66"/>
      <c r="P556" s="66"/>
      <c r="Q556" s="66"/>
      <c r="R556" s="76"/>
      <c r="S556" s="83">
        <f>(F556-O555*H556)/D556</f>
        <v>0.35046923104224198</v>
      </c>
      <c r="T556" s="83">
        <f>(G556-P555*H556)/D556</f>
        <v>0.37341104533976033</v>
      </c>
      <c r="U556" s="83">
        <f>(I556-Q555*H556)/D556</f>
        <v>6.3019674113833274E-2</v>
      </c>
      <c r="V556" s="84"/>
      <c r="W556" s="83">
        <f t="shared" ref="W556:W560" si="339">LN(S556)</f>
        <v>-1.0484823622603521</v>
      </c>
      <c r="X556" s="83">
        <f t="shared" ref="X556:X560" si="340">LN(T556)</f>
        <v>-0.98507546786272993</v>
      </c>
      <c r="Y556" s="83">
        <f t="shared" ref="Y556:Y560" si="341">LN(U556)</f>
        <v>-2.76430831382104</v>
      </c>
      <c r="Z556" s="83">
        <f>LN(N556)</f>
        <v>-1.4983946939607791</v>
      </c>
      <c r="AA556" s="77"/>
      <c r="AB556" s="20">
        <f t="array" ref="AB556:AC557">LINEST(W556:W560,Z556:Z560,TRUE,TRUE)</f>
        <v>2.0036568148774334</v>
      </c>
      <c r="AC556" s="60">
        <v>1.9537879488416192</v>
      </c>
      <c r="AD556" s="20">
        <f t="array" ref="AD556:AE557">LINEST(X556:X560,Z556:Z560,TRUE,TRUE)</f>
        <v>4.0114646772077212</v>
      </c>
      <c r="AE556" s="60">
        <v>5.0256661118580812</v>
      </c>
      <c r="AF556" s="20">
        <f t="array" ref="AF556:AG557">LINEST(Y556:Y560,Z556:Z560,TRUE,TRUE)</f>
        <v>5.9925796682795891</v>
      </c>
      <c r="AG556" s="20">
        <v>6.2149229924995</v>
      </c>
      <c r="AI556" s="41">
        <f>EXP(AC556)*$AI$4^AB556</f>
        <v>0.33300761226695086</v>
      </c>
      <c r="AJ556" s="41">
        <f>AI556*SQRT(AC557^2+(LN($AI$4))^2*AB557^2+(AB556/$AI$4)^2*$AJ$4^2-2*LN($AI$4)*AVERAGE(Z556:Z560)*AB557^2)</f>
        <v>5.2091552358733955E-4</v>
      </c>
      <c r="AK556" s="59"/>
      <c r="AL556" s="41">
        <f>EXP(AE556)*$AI$4^AD556</f>
        <v>0.33708659029554677</v>
      </c>
      <c r="AM556" s="41">
        <f>AL556*SQRT(AE557^2+(LN($AI$4))^2*AD557^2+(AD556/$AI$4)^2*$AJ$4^2-2*LN($AI$4)*AVERAGE(Z556:Z560)*AD557^2)</f>
        <v>1.0635646516095449E-3</v>
      </c>
      <c r="AN556" s="83"/>
      <c r="AO556" s="41">
        <f>EXP(AG556)*$AI$4^AF556</f>
        <v>5.408573044527433E-2</v>
      </c>
      <c r="AP556" s="41">
        <f>AO556*SQRT(AG557^2+(LN($AI$4))^2*AF557^2+(AF556/$AI$4)^2*$AJ$4^2-2*LN($AI$4)*AVERAGE(Z556:Z560)*AF557^2)</f>
        <v>2.5412696377550355E-4</v>
      </c>
      <c r="BB556" s="69"/>
      <c r="BC556" s="69"/>
      <c r="BE556" s="69"/>
      <c r="BF556" s="69"/>
      <c r="BH556" s="69"/>
      <c r="BI556" s="69"/>
      <c r="BK556" s="69"/>
      <c r="BL556" s="69"/>
      <c r="BN556" s="69"/>
      <c r="BO556" s="69"/>
      <c r="BQ556" s="69"/>
      <c r="BR556" s="69"/>
      <c r="BY556" s="69"/>
      <c r="BZ556" s="69"/>
      <c r="CD556" s="86"/>
      <c r="CM556" s="78"/>
      <c r="CN556" s="78"/>
    </row>
    <row r="557" spans="1:100">
      <c r="A557" s="7">
        <v>69</v>
      </c>
      <c r="B557" s="7"/>
      <c r="C557" s="7" t="s">
        <v>2</v>
      </c>
      <c r="D557" s="32">
        <v>24.284523</v>
      </c>
      <c r="E557" s="32">
        <v>5.4257349000000001</v>
      </c>
      <c r="F557" s="32">
        <v>8.5061330000000002</v>
      </c>
      <c r="G557" s="32">
        <v>9.0573250000000005</v>
      </c>
      <c r="H557" s="93">
        <v>1.0444036999999999E-4</v>
      </c>
      <c r="I557" s="32">
        <v>1.5277989999999999</v>
      </c>
      <c r="J557" s="32"/>
      <c r="K557" s="66">
        <v>0.35026951000000001</v>
      </c>
      <c r="L557" s="66">
        <v>0.37296667</v>
      </c>
      <c r="M557" s="66">
        <v>6.2912403000000006E-2</v>
      </c>
      <c r="N557" s="66">
        <v>0.22342355999999999</v>
      </c>
      <c r="O557" s="66"/>
      <c r="P557" s="66"/>
      <c r="Q557" s="66"/>
      <c r="R557" s="76"/>
      <c r="S557" s="83">
        <f>(F557-O555*H557)/D557</f>
        <v>0.35026600447572392</v>
      </c>
      <c r="T557" s="83">
        <f>(G557-P555*H557)/D557</f>
        <v>0.37296453617867492</v>
      </c>
      <c r="U557" s="83">
        <f>(I557-Q555*H557)/D557</f>
        <v>6.2907839319917669E-2</v>
      </c>
      <c r="V557" s="84"/>
      <c r="W557" s="83">
        <f t="shared" si="339"/>
        <v>-1.0490624003743645</v>
      </c>
      <c r="X557" s="83">
        <f t="shared" si="340"/>
        <v>-0.98627194112741956</v>
      </c>
      <c r="Y557" s="83">
        <f t="shared" si="341"/>
        <v>-2.7660844915643712</v>
      </c>
      <c r="Z557" s="83">
        <f t="shared" ref="Z557:Z560" si="342">LN(N557)</f>
        <v>-1.4986859368512619</v>
      </c>
      <c r="AA557" s="77"/>
      <c r="AB557" s="20">
        <v>1.9881179955646543E-3</v>
      </c>
      <c r="AC557" s="60">
        <v>2.9801108839105665E-3</v>
      </c>
      <c r="AD557" s="20">
        <v>1.5875189335079306E-2</v>
      </c>
      <c r="AE557" s="60">
        <v>2.3796286048994853E-2</v>
      </c>
      <c r="AF557" s="20">
        <v>1.8402861252210849E-2</v>
      </c>
      <c r="AG557" s="20">
        <v>2.7585167095292809E-2</v>
      </c>
      <c r="AI557" s="27"/>
      <c r="AJ557" s="82"/>
      <c r="AK557" s="82"/>
      <c r="AL557" s="82"/>
      <c r="AM557" s="82"/>
      <c r="AN557" s="82"/>
      <c r="BB557" s="76"/>
      <c r="BC557" s="76"/>
      <c r="BE557" s="76"/>
      <c r="BF557" s="76"/>
      <c r="BH557" s="76"/>
      <c r="BI557" s="76"/>
      <c r="BK557" s="76"/>
      <c r="BL557" s="76"/>
      <c r="BN557" s="76"/>
      <c r="BO557" s="76"/>
      <c r="BQ557" s="76"/>
      <c r="BR557" s="76"/>
      <c r="BW557" s="85"/>
      <c r="BX557" s="85"/>
      <c r="BY557" s="83"/>
      <c r="BZ557" s="83"/>
      <c r="CA557" s="83"/>
      <c r="CB557" s="83"/>
      <c r="CC557" s="83"/>
    </row>
    <row r="558" spans="1:100">
      <c r="A558" s="7">
        <v>69</v>
      </c>
      <c r="B558" s="7"/>
      <c r="C558" s="7" t="s">
        <v>3</v>
      </c>
      <c r="D558" s="32">
        <v>23.415745000000001</v>
      </c>
      <c r="E558" s="32">
        <v>5.2305624999999996</v>
      </c>
      <c r="F558" s="32">
        <v>8.1984589999999997</v>
      </c>
      <c r="G558" s="32">
        <v>8.7261441000000008</v>
      </c>
      <c r="H558" s="93">
        <v>1.0555275999999999E-4</v>
      </c>
      <c r="I558" s="32">
        <v>1.4713480000000001</v>
      </c>
      <c r="J558" s="32"/>
      <c r="K558" s="66">
        <v>0.35012574000000002</v>
      </c>
      <c r="L558" s="66">
        <v>0.37266100000000002</v>
      </c>
      <c r="M558" s="66">
        <v>6.2835797999999998E-2</v>
      </c>
      <c r="N558" s="66">
        <v>0.22337798</v>
      </c>
      <c r="O558" s="66"/>
      <c r="P558" s="66"/>
      <c r="Q558" s="66"/>
      <c r="R558" s="76"/>
      <c r="S558" s="83">
        <f>(F558-O555*H558)/D558</f>
        <v>0.35012201753724714</v>
      </c>
      <c r="T558" s="83">
        <f>(G558-P555*H558)/D558</f>
        <v>0.37265883819139273</v>
      </c>
      <c r="U558" s="83">
        <f>(I558-Q555*H558)/D558</f>
        <v>6.2831000105352905E-2</v>
      </c>
      <c r="V558" s="84"/>
      <c r="W558" s="83">
        <f t="shared" si="339"/>
        <v>-1.0494735637180534</v>
      </c>
      <c r="X558" s="83">
        <f t="shared" si="340"/>
        <v>-0.98709192079790375</v>
      </c>
      <c r="Y558" s="83">
        <f t="shared" si="341"/>
        <v>-2.7673066950534611</v>
      </c>
      <c r="Z558" s="83">
        <f t="shared" si="342"/>
        <v>-1.4988899647969047</v>
      </c>
      <c r="AA558" s="28"/>
      <c r="AB558" s="47">
        <f t="shared" ref="AB558:AG558" si="343">ABS(AB557/AB556)</f>
        <v>9.9224477006371482E-4</v>
      </c>
      <c r="AC558" s="47">
        <f t="shared" si="343"/>
        <v>1.5252990406033795E-3</v>
      </c>
      <c r="AD558" s="47">
        <f t="shared" si="343"/>
        <v>3.9574545988847205E-3</v>
      </c>
      <c r="AE558" s="47">
        <f t="shared" si="343"/>
        <v>4.73495165006036E-3</v>
      </c>
      <c r="AF558" s="47">
        <f t="shared" si="343"/>
        <v>3.0709414427349834E-3</v>
      </c>
      <c r="AG558" s="47">
        <f t="shared" si="343"/>
        <v>4.4385372318505086E-3</v>
      </c>
      <c r="AI558" s="27"/>
      <c r="AJ558" s="82"/>
      <c r="AK558" s="82"/>
      <c r="AL558" s="82"/>
      <c r="AM558" s="82"/>
      <c r="AN558" s="82"/>
      <c r="BB558" s="76"/>
      <c r="BC558" s="76"/>
      <c r="BE558" s="76"/>
      <c r="BF558" s="76"/>
      <c r="BH558" s="76"/>
      <c r="BI558" s="76"/>
      <c r="BK558" s="76"/>
      <c r="BL558" s="76"/>
      <c r="BN558" s="76"/>
      <c r="BO558" s="76"/>
      <c r="BQ558" s="76"/>
      <c r="BR558" s="76"/>
      <c r="BW558" s="85"/>
      <c r="BX558" s="85"/>
      <c r="BY558" s="83"/>
      <c r="BZ558" s="83"/>
      <c r="CA558" s="83"/>
      <c r="CB558" s="83"/>
      <c r="CC558" s="83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76"/>
      <c r="CO558" s="76"/>
      <c r="CP558" s="76"/>
      <c r="CQ558" s="76"/>
      <c r="CR558" s="76"/>
      <c r="CS558" s="76"/>
      <c r="CT558" s="76"/>
      <c r="CU558" s="76"/>
      <c r="CV558" s="76"/>
    </row>
    <row r="559" spans="1:100">
      <c r="A559" s="7">
        <v>69</v>
      </c>
      <c r="B559" s="7"/>
      <c r="C559" s="7" t="s">
        <v>4</v>
      </c>
      <c r="D559" s="32">
        <v>21.5824</v>
      </c>
      <c r="E559" s="32">
        <v>4.8192113000000001</v>
      </c>
      <c r="F559" s="32">
        <v>7.5508384</v>
      </c>
      <c r="G559" s="32">
        <v>8.0308864999999994</v>
      </c>
      <c r="H559" s="99">
        <v>8.7483801E-5</v>
      </c>
      <c r="I559" s="32">
        <v>1.3530746</v>
      </c>
      <c r="J559" s="32"/>
      <c r="K559" s="66">
        <v>0.34986080000000003</v>
      </c>
      <c r="L559" s="66">
        <v>0.37210335</v>
      </c>
      <c r="M559" s="66">
        <v>6.2693419E-2</v>
      </c>
      <c r="N559" s="66">
        <v>0.22329351</v>
      </c>
      <c r="O559" s="66"/>
      <c r="P559" s="66"/>
      <c r="Q559" s="66"/>
      <c r="R559" s="76"/>
      <c r="S559" s="83">
        <f>(F559-O555*H559)/D559</f>
        <v>0.34985742454841878</v>
      </c>
      <c r="T559" s="83">
        <f>(G559-P555*H559)/D559</f>
        <v>0.3721012009443399</v>
      </c>
      <c r="U559" s="83">
        <f>(I559-Q555*H559)/D559</f>
        <v>6.268907423353301E-2</v>
      </c>
      <c r="V559" s="84"/>
      <c r="W559" s="83">
        <f t="shared" si="339"/>
        <v>-1.0502295659247527</v>
      </c>
      <c r="X559" s="83">
        <f t="shared" si="340"/>
        <v>-0.98858941615737028</v>
      </c>
      <c r="Y559" s="83">
        <f t="shared" si="341"/>
        <v>-2.7695681011759636</v>
      </c>
      <c r="Z559" s="83">
        <f t="shared" si="342"/>
        <v>-1.4992681845978011</v>
      </c>
      <c r="AA559" s="60"/>
      <c r="AB559" s="88"/>
      <c r="AD559" s="88"/>
      <c r="AF559" s="88"/>
      <c r="AI559" s="27"/>
      <c r="AJ559" s="82"/>
      <c r="AK559" s="82"/>
      <c r="AL559" s="82"/>
      <c r="AM559" s="82"/>
      <c r="AN559" s="82"/>
      <c r="BB559" s="76"/>
      <c r="BC559" s="76"/>
      <c r="BE559" s="76"/>
      <c r="BF559" s="76"/>
      <c r="BH559" s="76"/>
      <c r="BI559" s="76"/>
      <c r="BK559" s="76"/>
      <c r="BL559" s="76"/>
      <c r="BN559" s="76"/>
      <c r="BO559" s="76"/>
      <c r="BQ559" s="76"/>
      <c r="BR559" s="76"/>
      <c r="BW559" s="85"/>
      <c r="BX559" s="85"/>
      <c r="BY559" s="83"/>
      <c r="BZ559" s="83"/>
      <c r="CA559" s="83"/>
      <c r="CB559" s="83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76"/>
      <c r="CO559" s="76"/>
      <c r="CP559" s="76"/>
      <c r="CQ559" s="76"/>
      <c r="CR559" s="76"/>
      <c r="CS559" s="76"/>
      <c r="CT559" s="76"/>
      <c r="CU559" s="76"/>
      <c r="CV559" s="76"/>
    </row>
    <row r="560" spans="1:100">
      <c r="A560" s="7">
        <v>69</v>
      </c>
      <c r="B560" s="7"/>
      <c r="C560" s="7" t="s">
        <v>5</v>
      </c>
      <c r="D560" s="32">
        <v>20.533681000000001</v>
      </c>
      <c r="E560" s="32">
        <v>4.5836793</v>
      </c>
      <c r="F560" s="32">
        <v>7.1796544000000004</v>
      </c>
      <c r="G560" s="32">
        <v>7.6315657999999997</v>
      </c>
      <c r="H560" s="93">
        <v>9.4361009000000005E-5</v>
      </c>
      <c r="I560" s="32">
        <v>1.2850793</v>
      </c>
      <c r="J560" s="32"/>
      <c r="K560" s="66">
        <v>0.34965239999999997</v>
      </c>
      <c r="L560" s="66">
        <v>0.37166048000000002</v>
      </c>
      <c r="M560" s="66">
        <v>6.2583875999999997E-2</v>
      </c>
      <c r="N560" s="66">
        <v>0.22322728999999999</v>
      </c>
      <c r="O560" s="66"/>
      <c r="P560" s="66"/>
      <c r="Q560" s="66"/>
      <c r="R560" s="76"/>
      <c r="S560" s="83">
        <f>(F560-O555*H560)/D560</f>
        <v>0.34964860624947064</v>
      </c>
      <c r="T560" s="83">
        <f>(G560-P555*H560)/D560</f>
        <v>0.37165827037068427</v>
      </c>
      <c r="U560" s="83">
        <f>(I560-Q555*H560)/D560</f>
        <v>6.2579037447660482E-2</v>
      </c>
      <c r="V560" s="84"/>
      <c r="W560" s="83">
        <f t="shared" si="339"/>
        <v>-1.0508266109707061</v>
      </c>
      <c r="X560" s="83">
        <f t="shared" si="340"/>
        <v>-0.98978047494210086</v>
      </c>
      <c r="Y560" s="83">
        <f t="shared" si="341"/>
        <v>-2.7713249220092528</v>
      </c>
      <c r="Z560" s="83">
        <f t="shared" si="342"/>
        <v>-1.499564788923895</v>
      </c>
      <c r="AB560" s="28"/>
      <c r="AD560" s="28"/>
      <c r="AF560" s="28"/>
      <c r="AJ560" s="82"/>
      <c r="AK560" s="82"/>
      <c r="AL560" s="82"/>
      <c r="AM560" s="82"/>
      <c r="AN560" s="82"/>
      <c r="BB560" s="76"/>
      <c r="BC560" s="76"/>
      <c r="BE560" s="76"/>
      <c r="BF560" s="76"/>
      <c r="BH560" s="76"/>
      <c r="BI560" s="76"/>
      <c r="BK560" s="76"/>
      <c r="BL560" s="76"/>
      <c r="BN560" s="76"/>
      <c r="BO560" s="76"/>
      <c r="BQ560" s="76"/>
      <c r="BR560" s="76"/>
      <c r="BW560" s="85"/>
      <c r="BX560" s="85"/>
      <c r="BY560" s="83"/>
      <c r="BZ560" s="83"/>
      <c r="CA560" s="83"/>
      <c r="CB560" s="83"/>
      <c r="CC560" s="83"/>
    </row>
    <row r="561" spans="1:100">
      <c r="C561" s="7"/>
      <c r="D561" s="89"/>
      <c r="E561" s="89"/>
      <c r="F561" s="33"/>
      <c r="G561" s="33"/>
      <c r="H561" s="99"/>
      <c r="I561" s="33"/>
      <c r="J561" s="5"/>
      <c r="K561" s="84"/>
      <c r="L561" s="84"/>
      <c r="M561" s="84"/>
      <c r="N561" s="84"/>
      <c r="O561" s="83"/>
      <c r="P561" s="83"/>
      <c r="Q561" s="83"/>
      <c r="R561" s="84"/>
      <c r="S561" s="84"/>
      <c r="T561" s="84"/>
      <c r="U561" s="84"/>
      <c r="V561" s="84"/>
      <c r="W561" s="84"/>
      <c r="X561" s="84"/>
      <c r="Y561" s="84"/>
      <c r="Z561" s="90"/>
      <c r="AA561" s="28"/>
      <c r="AB561" s="91"/>
      <c r="AC561" s="91"/>
      <c r="AD561" s="91"/>
      <c r="AE561" s="92"/>
      <c r="AF561" s="92"/>
      <c r="AG561" s="92"/>
      <c r="AJ561" s="76"/>
      <c r="AK561" s="76"/>
      <c r="AL561" s="76"/>
      <c r="AM561" s="76"/>
      <c r="AN561" s="76"/>
      <c r="BB561" s="76"/>
      <c r="BC561" s="76"/>
      <c r="BE561" s="76"/>
      <c r="BF561" s="76"/>
      <c r="BH561" s="76"/>
      <c r="BI561" s="76"/>
      <c r="BK561" s="76"/>
      <c r="BL561" s="76"/>
      <c r="BN561" s="76"/>
      <c r="BO561" s="76"/>
      <c r="BQ561" s="76"/>
      <c r="BR561" s="76"/>
      <c r="BW561" s="85"/>
      <c r="BX561" s="85"/>
      <c r="BY561" s="83"/>
      <c r="BZ561" s="83"/>
      <c r="CA561" s="83"/>
      <c r="CB561" s="83"/>
      <c r="CC561" s="83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76"/>
      <c r="CO561" s="76"/>
      <c r="CP561" s="76"/>
      <c r="CQ561" s="76"/>
      <c r="CR561" s="76"/>
      <c r="CS561" s="76"/>
      <c r="CT561" s="76"/>
      <c r="CU561" s="76"/>
      <c r="CV561" s="76"/>
    </row>
    <row r="562" spans="1:100">
      <c r="A562" s="7">
        <v>70</v>
      </c>
      <c r="B562" s="31">
        <v>43655</v>
      </c>
      <c r="C562" s="7" t="s">
        <v>0</v>
      </c>
      <c r="D562" s="32">
        <v>7.6138618999999996E-4</v>
      </c>
      <c r="E562" s="32">
        <v>1.5665677000000001E-4</v>
      </c>
      <c r="F562" s="32">
        <v>2.4783036000000002E-4</v>
      </c>
      <c r="G562" s="32">
        <v>2.3094258E-4</v>
      </c>
      <c r="H562" s="93">
        <v>-9.963985999999999E-7</v>
      </c>
      <c r="I562" s="32">
        <v>4.0016289999999998E-5</v>
      </c>
      <c r="J562" s="32"/>
      <c r="K562" s="32">
        <v>0.32570265999999998</v>
      </c>
      <c r="L562" s="32">
        <v>0.30407830000000002</v>
      </c>
      <c r="M562" s="32">
        <v>5.2908927000000001E-2</v>
      </c>
      <c r="N562" s="32">
        <v>0.20633297</v>
      </c>
      <c r="O562" s="66"/>
      <c r="P562" s="66"/>
      <c r="Q562" s="66"/>
      <c r="AG562" s="78"/>
      <c r="BZ562" s="80"/>
      <c r="CA562" s="78"/>
      <c r="CB562" s="78"/>
      <c r="CC562" s="78"/>
      <c r="CE562" s="81"/>
      <c r="CF562" s="74"/>
      <c r="CG562" s="74"/>
      <c r="CH562" s="74"/>
      <c r="CI562" s="74"/>
      <c r="CJ562" s="74"/>
      <c r="CK562" s="74"/>
      <c r="CL562" s="74"/>
      <c r="CM562" s="74"/>
      <c r="CN562" s="74"/>
    </row>
    <row r="563" spans="1:100">
      <c r="A563" s="7">
        <v>70</v>
      </c>
      <c r="C563" s="98" t="s">
        <v>6</v>
      </c>
      <c r="D563" s="32"/>
      <c r="E563" s="32"/>
      <c r="F563" s="32"/>
      <c r="G563" s="32"/>
      <c r="H563" s="93">
        <v>2.516594</v>
      </c>
      <c r="I563" s="32"/>
      <c r="J563" s="32"/>
      <c r="K563" s="32"/>
      <c r="L563" s="32"/>
      <c r="M563" s="32"/>
      <c r="N563" s="32"/>
      <c r="O563" s="66">
        <v>0.86325039999999997</v>
      </c>
      <c r="P563" s="66">
        <v>0.56628471000000002</v>
      </c>
      <c r="Q563" s="66">
        <v>1.0736189</v>
      </c>
      <c r="AB563" s="9"/>
      <c r="AC563" s="9"/>
      <c r="AD563" s="9"/>
      <c r="AE563" s="9"/>
      <c r="AF563" s="9"/>
      <c r="AG563" s="9"/>
      <c r="AI563" s="27"/>
      <c r="AJ563" s="20"/>
      <c r="AK563" s="20"/>
      <c r="AL563" s="20"/>
      <c r="AM563" s="20"/>
      <c r="AN563" s="82"/>
      <c r="BB563" s="78"/>
      <c r="BE563" s="78"/>
      <c r="BH563" s="78"/>
      <c r="BK563" s="78"/>
      <c r="BN563" s="78"/>
      <c r="BQ563" s="78"/>
    </row>
    <row r="564" spans="1:100">
      <c r="A564" s="7">
        <v>70</v>
      </c>
      <c r="B564" s="7"/>
      <c r="C564" s="7" t="s">
        <v>1</v>
      </c>
      <c r="D564" s="32">
        <v>25.748685999999999</v>
      </c>
      <c r="E564" s="32">
        <v>5.7546349000000001</v>
      </c>
      <c r="F564" s="32">
        <v>9.0243374000000003</v>
      </c>
      <c r="G564" s="32">
        <v>9.6150591999999993</v>
      </c>
      <c r="H564" s="93">
        <v>1.2455775000000001E-4</v>
      </c>
      <c r="I564" s="32">
        <v>1.622889</v>
      </c>
      <c r="J564" s="32"/>
      <c r="K564" s="66">
        <v>0.35047763999999998</v>
      </c>
      <c r="L564" s="66">
        <v>0.37341953</v>
      </c>
      <c r="M564" s="66">
        <v>6.3028066999999993E-2</v>
      </c>
      <c r="N564" s="66">
        <v>0.22349237999999999</v>
      </c>
      <c r="O564" s="66"/>
      <c r="P564" s="66"/>
      <c r="Q564" s="66"/>
      <c r="R564" s="76"/>
      <c r="S564" s="83">
        <f>(F564-O563*H564)/D564</f>
        <v>0.35047341349661454</v>
      </c>
      <c r="T564" s="83">
        <f>(G564-P563*H564)/D564</f>
        <v>0.37341667317899879</v>
      </c>
      <c r="U564" s="83">
        <f>(I564-Q563*H564)/D564</f>
        <v>6.3022838231258038E-2</v>
      </c>
      <c r="V564" s="84"/>
      <c r="W564" s="83">
        <f t="shared" ref="W564:W568" si="344">LN(S564)</f>
        <v>-1.0484704284611883</v>
      </c>
      <c r="X564" s="83">
        <f t="shared" ref="X564:X568" si="345">LN(T564)</f>
        <v>-0.98506039654414057</v>
      </c>
      <c r="Y564" s="83">
        <f t="shared" ref="Y564:Y568" si="346">LN(U564)</f>
        <v>-2.7642581066747911</v>
      </c>
      <c r="Z564" s="83">
        <f>LN(N564)</f>
        <v>-1.4983779594694573</v>
      </c>
      <c r="AA564" s="77"/>
      <c r="AB564" s="20">
        <f t="array" ref="AB564:AC565">LINEST(W564:W568,Z564:Z568,TRUE,TRUE)</f>
        <v>1.984035190634688</v>
      </c>
      <c r="AC564" s="60">
        <v>1.9243701426080804</v>
      </c>
      <c r="AD564" s="20">
        <f t="array" ref="AD564:AE565">LINEST(X564:X568,Z564:Z568,TRUE,TRUE)</f>
        <v>3.968647766025212</v>
      </c>
      <c r="AE564" s="60">
        <v>4.9614703780111533</v>
      </c>
      <c r="AF564" s="20">
        <f t="array" ref="AF564:AG565">LINEST(Y564:Y568,Z564:Z568,TRUE,TRUE)</f>
        <v>5.9651264740678425</v>
      </c>
      <c r="AG564" s="20">
        <v>6.173749482137131</v>
      </c>
      <c r="AI564" s="41">
        <f>EXP(AC564)*$AI$4^AB564</f>
        <v>0.33316870650278252</v>
      </c>
      <c r="AJ564" s="41">
        <f>AI564*SQRT(AC565^2+(LN($AI$4))^2*AB565^2+(AB564/$AI$4)^2*$AJ$4^2-2*LN($AI$4)*AVERAGE(Z564:Z568)*AB565^2)</f>
        <v>5.2663519951189031E-4</v>
      </c>
      <c r="AK564" s="59"/>
      <c r="AL564" s="41">
        <f>EXP(AE564)*$AI$4^AD564</f>
        <v>0.3374417528650433</v>
      </c>
      <c r="AM564" s="41">
        <f>AL564*SQRT(AE565^2+(LN($AI$4))^2*AD565^2+(AD564/$AI$4)^2*$AJ$4^2-2*LN($AI$4)*AVERAGE(Z564:Z568)*AD565^2)</f>
        <v>1.0513028306032041E-3</v>
      </c>
      <c r="AN564" s="83"/>
      <c r="AO564" s="41">
        <f>EXP(AG564)*$AI$4^AF564</f>
        <v>5.4121573266222099E-2</v>
      </c>
      <c r="AP564" s="41">
        <f>AO564*SQRT(AG565^2+(LN($AI$4))^2*AF565^2+(AF564/$AI$4)^2*$AJ$4^2-2*LN($AI$4)*AVERAGE(Z564:Z568)*AF565^2)</f>
        <v>2.5481776387042471E-4</v>
      </c>
      <c r="BB564" s="69"/>
      <c r="BC564" s="69"/>
      <c r="BE564" s="69"/>
      <c r="BF564" s="69"/>
      <c r="BH564" s="69"/>
      <c r="BI564" s="69"/>
      <c r="BK564" s="69"/>
      <c r="BL564" s="69"/>
      <c r="BN564" s="69"/>
      <c r="BO564" s="69"/>
      <c r="BQ564" s="69"/>
      <c r="BR564" s="69"/>
      <c r="BY564" s="69"/>
      <c r="BZ564" s="69"/>
      <c r="CD564" s="86"/>
      <c r="CM564" s="78"/>
      <c r="CN564" s="78"/>
    </row>
    <row r="565" spans="1:100">
      <c r="A565" s="7">
        <v>70</v>
      </c>
      <c r="B565" s="7"/>
      <c r="C565" s="7" t="s">
        <v>2</v>
      </c>
      <c r="D565" s="32">
        <v>24.83362</v>
      </c>
      <c r="E565" s="32">
        <v>5.5491802999999997</v>
      </c>
      <c r="F565" s="32">
        <v>8.7007501999999999</v>
      </c>
      <c r="G565" s="32">
        <v>9.2670194000000006</v>
      </c>
      <c r="H565" s="93">
        <v>1.2687821999999999E-4</v>
      </c>
      <c r="I565" s="32">
        <v>1.5635983</v>
      </c>
      <c r="J565" s="32"/>
      <c r="K565" s="66">
        <v>0.35036173999999998</v>
      </c>
      <c r="L565" s="66">
        <v>0.37316423999999998</v>
      </c>
      <c r="M565" s="66">
        <v>6.2962979000000002E-2</v>
      </c>
      <c r="N565" s="66">
        <v>0.22345434</v>
      </c>
      <c r="O565" s="66"/>
      <c r="P565" s="66"/>
      <c r="Q565" s="66"/>
      <c r="R565" s="76"/>
      <c r="S565" s="83">
        <f>(F565-O563*H565)/D565</f>
        <v>0.3503573249621213</v>
      </c>
      <c r="T565" s="83">
        <f>(G565-P563*H565)/D565</f>
        <v>0.37316136555218216</v>
      </c>
      <c r="U565" s="83">
        <f>(I565-Q563*H565)/D565</f>
        <v>6.2957477852403701E-2</v>
      </c>
      <c r="V565" s="84"/>
      <c r="W565" s="83">
        <f t="shared" si="344"/>
        <v>-1.048801716828506</v>
      </c>
      <c r="X565" s="83">
        <f t="shared" si="345"/>
        <v>-0.98574433746799295</v>
      </c>
      <c r="Y565" s="83">
        <f t="shared" si="346"/>
        <v>-2.7652957351988414</v>
      </c>
      <c r="Z565" s="83">
        <f t="shared" ref="Z565:Z568" si="347">LN(N565)</f>
        <v>-1.4985481811016548</v>
      </c>
      <c r="AA565" s="77"/>
      <c r="AB565" s="20">
        <v>1.276659657814422E-2</v>
      </c>
      <c r="AC565" s="60">
        <v>1.9136173693557482E-2</v>
      </c>
      <c r="AD565" s="20">
        <v>1.3644800437368758E-2</v>
      </c>
      <c r="AE565" s="60">
        <v>2.0452535613949278E-2</v>
      </c>
      <c r="AF565" s="20">
        <v>2.834557261066746E-2</v>
      </c>
      <c r="AG565" s="20">
        <v>4.2487893903507865E-2</v>
      </c>
      <c r="AI565" s="62"/>
      <c r="AJ565" s="82"/>
      <c r="AK565" s="82"/>
      <c r="AL565" s="82"/>
      <c r="AM565" s="82"/>
      <c r="AN565" s="82"/>
      <c r="BB565" s="76"/>
      <c r="BC565" s="76"/>
      <c r="BE565" s="76"/>
      <c r="BF565" s="76"/>
      <c r="BH565" s="76"/>
      <c r="BI565" s="76"/>
      <c r="BK565" s="76"/>
      <c r="BL565" s="76"/>
      <c r="BN565" s="76"/>
      <c r="BO565" s="76"/>
      <c r="BQ565" s="76"/>
      <c r="BR565" s="76"/>
      <c r="BW565" s="85"/>
      <c r="BX565" s="85"/>
      <c r="BY565" s="83"/>
      <c r="BZ565" s="83"/>
      <c r="CA565" s="83"/>
      <c r="CB565" s="83"/>
      <c r="CC565" s="83"/>
    </row>
    <row r="566" spans="1:100">
      <c r="A566" s="7">
        <v>70</v>
      </c>
      <c r="B566" s="7"/>
      <c r="C566" s="7" t="s">
        <v>3</v>
      </c>
      <c r="D566" s="32">
        <v>23.044204000000001</v>
      </c>
      <c r="E566" s="32">
        <v>5.1476663</v>
      </c>
      <c r="F566" s="32">
        <v>8.0686324999999997</v>
      </c>
      <c r="G566" s="32">
        <v>8.5882232999999992</v>
      </c>
      <c r="H566" s="93">
        <v>1.1423596000000001E-4</v>
      </c>
      <c r="I566" s="32">
        <v>1.4481463000000001</v>
      </c>
      <c r="J566" s="32"/>
      <c r="K566" s="66">
        <v>0.35013693000000001</v>
      </c>
      <c r="L566" s="66">
        <v>0.37268417999999998</v>
      </c>
      <c r="M566" s="66">
        <v>6.2841908000000002E-2</v>
      </c>
      <c r="N566" s="66">
        <v>0.22338219000000001</v>
      </c>
      <c r="O566" s="66"/>
      <c r="P566" s="66"/>
      <c r="Q566" s="66"/>
      <c r="R566" s="76"/>
      <c r="S566" s="83">
        <f>(F566-O563*H566)/D566</f>
        <v>0.35013289614003745</v>
      </c>
      <c r="T566" s="83">
        <f>(G566-P563*H566)/D566</f>
        <v>0.37268193815340811</v>
      </c>
      <c r="U566" s="83">
        <f>(I566-Q563*H566)/D566</f>
        <v>6.2836783345360275E-2</v>
      </c>
      <c r="V566" s="84"/>
      <c r="W566" s="83">
        <f t="shared" si="344"/>
        <v>-1.0494424933104669</v>
      </c>
      <c r="X566" s="83">
        <f t="shared" si="345"/>
        <v>-0.98702993583007181</v>
      </c>
      <c r="Y566" s="83">
        <f t="shared" si="346"/>
        <v>-2.7672146549163208</v>
      </c>
      <c r="Z566" s="83">
        <f t="shared" si="347"/>
        <v>-1.498871117995946</v>
      </c>
      <c r="AA566" s="28"/>
      <c r="AB566" s="47">
        <f t="shared" ref="AB566:AG566" si="348">ABS(AB565/AB564)</f>
        <v>6.4346623680904659E-3</v>
      </c>
      <c r="AC566" s="47">
        <f t="shared" si="348"/>
        <v>9.9441231548221855E-3</v>
      </c>
      <c r="AD566" s="47">
        <f t="shared" si="348"/>
        <v>3.438148518540528E-3</v>
      </c>
      <c r="AE566" s="47">
        <f t="shared" si="348"/>
        <v>4.1222730472388405E-3</v>
      </c>
      <c r="AF566" s="47">
        <f t="shared" si="348"/>
        <v>4.7518812440765492E-3</v>
      </c>
      <c r="AG566" s="47">
        <f t="shared" si="348"/>
        <v>6.8820242911443947E-3</v>
      </c>
      <c r="AI566" s="27"/>
      <c r="AJ566" s="82"/>
      <c r="AK566" s="82"/>
      <c r="AL566" s="82"/>
      <c r="AM566" s="82"/>
      <c r="AN566" s="82"/>
      <c r="BB566" s="76"/>
      <c r="BC566" s="76"/>
      <c r="BE566" s="76"/>
      <c r="BF566" s="76"/>
      <c r="BH566" s="76"/>
      <c r="BI566" s="76"/>
      <c r="BK566" s="76"/>
      <c r="BL566" s="76"/>
      <c r="BN566" s="76"/>
      <c r="BO566" s="76"/>
      <c r="BQ566" s="76"/>
      <c r="BR566" s="76"/>
      <c r="BW566" s="85"/>
      <c r="BX566" s="85"/>
      <c r="BY566" s="83"/>
      <c r="BZ566" s="83"/>
      <c r="CA566" s="83"/>
      <c r="CB566" s="83"/>
      <c r="CC566" s="83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76"/>
      <c r="CO566" s="76"/>
      <c r="CP566" s="76"/>
      <c r="CQ566" s="76"/>
      <c r="CR566" s="76"/>
      <c r="CS566" s="76"/>
      <c r="CT566" s="76"/>
      <c r="CU566" s="76"/>
      <c r="CV566" s="76"/>
    </row>
    <row r="567" spans="1:100">
      <c r="A567" s="7">
        <v>70</v>
      </c>
      <c r="B567" s="7"/>
      <c r="C567" s="7" t="s">
        <v>4</v>
      </c>
      <c r="D567" s="32">
        <v>21.803325000000001</v>
      </c>
      <c r="E567" s="32">
        <v>4.8687478999999998</v>
      </c>
      <c r="F567" s="32">
        <v>7.6289121</v>
      </c>
      <c r="G567" s="32">
        <v>8.1145542000000006</v>
      </c>
      <c r="H567" s="93">
        <v>1.1231526E-4</v>
      </c>
      <c r="I567" s="32">
        <v>1.3673385</v>
      </c>
      <c r="J567" s="32"/>
      <c r="K567" s="66">
        <v>0.34989656000000002</v>
      </c>
      <c r="L567" s="66">
        <v>0.37217014999999998</v>
      </c>
      <c r="M567" s="66">
        <v>6.2712333999999995E-2</v>
      </c>
      <c r="N567" s="66">
        <v>0.2233029</v>
      </c>
      <c r="O567" s="66"/>
      <c r="P567" s="66"/>
      <c r="Q567" s="66"/>
      <c r="R567" s="76"/>
      <c r="S567" s="83">
        <f>(F567-O563*H567)/D567</f>
        <v>0.34989228220039276</v>
      </c>
      <c r="T567" s="83">
        <f>(G567-P563*H567)/D567</f>
        <v>0.37216757524760846</v>
      </c>
      <c r="U567" s="83">
        <f>(I567-Q563*H567)/D567</f>
        <v>6.27068539415023E-2</v>
      </c>
      <c r="V567" s="84"/>
      <c r="W567" s="83">
        <f t="shared" si="344"/>
        <v>-1.0501299370098232</v>
      </c>
      <c r="X567" s="83">
        <f t="shared" si="345"/>
        <v>-0.98841105504491267</v>
      </c>
      <c r="Y567" s="83">
        <f t="shared" si="346"/>
        <v>-2.7692845240559216</v>
      </c>
      <c r="Z567" s="83">
        <f t="shared" si="347"/>
        <v>-1.4992261332073684</v>
      </c>
      <c r="AA567" s="60"/>
      <c r="AB567" s="88"/>
      <c r="AD567" s="88"/>
      <c r="AF567" s="88"/>
      <c r="AI567" s="27"/>
      <c r="AJ567" s="82"/>
      <c r="AK567" s="82"/>
      <c r="AL567" s="82"/>
      <c r="AM567" s="82"/>
      <c r="AN567" s="82"/>
      <c r="BB567" s="76"/>
      <c r="BC567" s="76"/>
      <c r="BE567" s="76"/>
      <c r="BF567" s="76"/>
      <c r="BH567" s="76"/>
      <c r="BI567" s="76"/>
      <c r="BK567" s="76"/>
      <c r="BL567" s="76"/>
      <c r="BN567" s="76"/>
      <c r="BO567" s="76"/>
      <c r="BQ567" s="76"/>
      <c r="BR567" s="76"/>
      <c r="BW567" s="85"/>
      <c r="BX567" s="85"/>
      <c r="BY567" s="83"/>
      <c r="BZ567" s="83"/>
      <c r="CA567" s="83"/>
      <c r="CB567" s="83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76"/>
      <c r="CO567" s="76"/>
      <c r="CP567" s="76"/>
      <c r="CQ567" s="76"/>
      <c r="CR567" s="76"/>
      <c r="CS567" s="76"/>
      <c r="CT567" s="76"/>
      <c r="CU567" s="76"/>
      <c r="CV567" s="76"/>
    </row>
    <row r="568" spans="1:100">
      <c r="A568" s="7">
        <v>70</v>
      </c>
      <c r="B568" s="7"/>
      <c r="C568" s="7" t="s">
        <v>5</v>
      </c>
      <c r="D568" s="32">
        <v>20.109152000000002</v>
      </c>
      <c r="E568" s="32">
        <v>4.4887477000000002</v>
      </c>
      <c r="F568" s="32">
        <v>7.0306613999999996</v>
      </c>
      <c r="G568" s="32">
        <v>7.4726520000000001</v>
      </c>
      <c r="H568" s="93">
        <v>9.6189081999999994E-5</v>
      </c>
      <c r="I568" s="32">
        <v>1.2581806</v>
      </c>
      <c r="J568" s="32"/>
      <c r="K568" s="66">
        <v>0.34962412999999998</v>
      </c>
      <c r="L568" s="66">
        <v>0.37160275999999998</v>
      </c>
      <c r="M568" s="66">
        <v>6.2567153E-2</v>
      </c>
      <c r="N568" s="66">
        <v>0.22321889</v>
      </c>
      <c r="O568" s="66"/>
      <c r="P568" s="66"/>
      <c r="Q568" s="66"/>
      <c r="R568" s="76"/>
      <c r="S568" s="83">
        <f>(F568-O563*H568)/D568</f>
        <v>0.34962082760807056</v>
      </c>
      <c r="T568" s="83">
        <f>(G568-P563*H568)/D568</f>
        <v>0.37160182237389194</v>
      </c>
      <c r="U568" s="83">
        <f>(I568-Q563*H568)/D568</f>
        <v>6.2562425784219597E-2</v>
      </c>
      <c r="V568" s="84"/>
      <c r="W568" s="83">
        <f t="shared" si="344"/>
        <v>-1.0509060614373493</v>
      </c>
      <c r="X568" s="83">
        <f t="shared" si="345"/>
        <v>-0.98993236792667483</v>
      </c>
      <c r="Y568" s="83">
        <f t="shared" si="346"/>
        <v>-2.7715904081736213</v>
      </c>
      <c r="Z568" s="83">
        <f t="shared" si="347"/>
        <v>-1.4996024194396316</v>
      </c>
      <c r="AB568" s="28"/>
      <c r="AD568" s="28"/>
      <c r="AF568" s="28"/>
      <c r="AJ568" s="82"/>
      <c r="AK568" s="82"/>
      <c r="AL568" s="82"/>
      <c r="AM568" s="82"/>
      <c r="AN568" s="82"/>
      <c r="BB568" s="76"/>
      <c r="BC568" s="76"/>
      <c r="BE568" s="76"/>
      <c r="BF568" s="76"/>
      <c r="BH568" s="76"/>
      <c r="BI568" s="76"/>
      <c r="BK568" s="76"/>
      <c r="BL568" s="76"/>
      <c r="BN568" s="76"/>
      <c r="BO568" s="76"/>
      <c r="BQ568" s="76"/>
      <c r="BR568" s="76"/>
      <c r="BW568" s="85"/>
      <c r="BX568" s="85"/>
      <c r="BY568" s="83"/>
      <c r="BZ568" s="83"/>
      <c r="CA568" s="83"/>
      <c r="CB568" s="83"/>
      <c r="CC568" s="83"/>
    </row>
    <row r="569" spans="1:100">
      <c r="C569" s="7"/>
      <c r="D569" s="89"/>
      <c r="E569" s="89"/>
      <c r="F569" s="33"/>
      <c r="G569" s="33"/>
      <c r="H569" s="99"/>
      <c r="I569" s="33"/>
      <c r="J569" s="5"/>
      <c r="K569" s="84"/>
      <c r="L569" s="84"/>
      <c r="M569" s="84"/>
      <c r="N569" s="84"/>
      <c r="O569" s="83"/>
      <c r="P569" s="83"/>
      <c r="Q569" s="83"/>
      <c r="R569" s="84"/>
      <c r="S569" s="84"/>
      <c r="T569" s="84"/>
      <c r="U569" s="84"/>
      <c r="V569" s="84"/>
      <c r="W569" s="84"/>
      <c r="X569" s="84"/>
      <c r="Y569" s="84"/>
      <c r="Z569" s="90"/>
      <c r="AA569" s="28"/>
      <c r="AB569" s="91"/>
      <c r="AC569" s="91"/>
      <c r="AD569" s="91"/>
      <c r="AE569" s="92"/>
      <c r="AF569" s="92"/>
      <c r="AG569" s="92"/>
      <c r="AJ569" s="76"/>
      <c r="AK569" s="76"/>
      <c r="AL569" s="76"/>
      <c r="AM569" s="76"/>
      <c r="AN569" s="76"/>
      <c r="BB569" s="76"/>
      <c r="BC569" s="76"/>
      <c r="BE569" s="76"/>
      <c r="BF569" s="76"/>
      <c r="BH569" s="76"/>
      <c r="BI569" s="76"/>
      <c r="BK569" s="76"/>
      <c r="BL569" s="76"/>
      <c r="BN569" s="76"/>
      <c r="BO569" s="76"/>
      <c r="BQ569" s="76"/>
      <c r="BR569" s="76"/>
      <c r="BW569" s="85"/>
      <c r="BX569" s="85"/>
      <c r="BY569" s="83"/>
      <c r="BZ569" s="83"/>
      <c r="CA569" s="83"/>
      <c r="CB569" s="83"/>
      <c r="CC569" s="83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76"/>
      <c r="CO569" s="76"/>
      <c r="CP569" s="76"/>
      <c r="CQ569" s="76"/>
      <c r="CR569" s="76"/>
      <c r="CS569" s="76"/>
      <c r="CT569" s="76"/>
      <c r="CU569" s="76"/>
      <c r="CV569" s="76"/>
    </row>
    <row r="570" spans="1:100">
      <c r="A570" s="7">
        <v>71</v>
      </c>
      <c r="B570" s="31">
        <v>43655</v>
      </c>
      <c r="C570" s="7" t="s">
        <v>0</v>
      </c>
      <c r="D570" s="32">
        <v>7.6138618999999996E-4</v>
      </c>
      <c r="E570" s="32">
        <v>1.5665677000000001E-4</v>
      </c>
      <c r="F570" s="32">
        <v>2.4783036000000002E-4</v>
      </c>
      <c r="G570" s="32">
        <v>2.3094258E-4</v>
      </c>
      <c r="H570" s="93">
        <v>-9.963985999999999E-7</v>
      </c>
      <c r="I570" s="32">
        <v>4.0016289999999998E-5</v>
      </c>
      <c r="J570" s="32"/>
      <c r="K570" s="32">
        <v>0.32570265999999998</v>
      </c>
      <c r="L570" s="32">
        <v>0.30407830000000002</v>
      </c>
      <c r="M570" s="32">
        <v>5.2908927000000001E-2</v>
      </c>
      <c r="N570" s="32">
        <v>0.20633297</v>
      </c>
      <c r="O570" s="66"/>
      <c r="P570" s="66"/>
      <c r="Q570" s="66"/>
      <c r="AG570" s="78"/>
      <c r="BZ570" s="80"/>
      <c r="CA570" s="78"/>
      <c r="CB570" s="78"/>
      <c r="CC570" s="78"/>
      <c r="CE570" s="81"/>
      <c r="CF570" s="74"/>
      <c r="CG570" s="74"/>
      <c r="CH570" s="74"/>
      <c r="CI570" s="74"/>
      <c r="CJ570" s="74"/>
      <c r="CK570" s="74"/>
      <c r="CL570" s="74"/>
      <c r="CM570" s="74"/>
      <c r="CN570" s="74"/>
    </row>
    <row r="571" spans="1:100">
      <c r="A571" s="7">
        <v>71</v>
      </c>
      <c r="B571" s="7"/>
      <c r="C571" s="98" t="s">
        <v>6</v>
      </c>
      <c r="D571" s="32"/>
      <c r="E571" s="32"/>
      <c r="F571" s="32"/>
      <c r="G571" s="32"/>
      <c r="H571" s="93">
        <v>2.516594</v>
      </c>
      <c r="I571" s="32"/>
      <c r="J571" s="32"/>
      <c r="K571" s="32"/>
      <c r="L571" s="32"/>
      <c r="M571" s="32"/>
      <c r="N571" s="32"/>
      <c r="O571" s="66">
        <v>0.86325039999999997</v>
      </c>
      <c r="P571" s="66">
        <v>0.56628471000000002</v>
      </c>
      <c r="Q571" s="66">
        <v>1.0736189</v>
      </c>
      <c r="AB571" s="9"/>
      <c r="AC571" s="9"/>
      <c r="AD571" s="9"/>
      <c r="AE571" s="9"/>
      <c r="AF571" s="9"/>
      <c r="AG571" s="9"/>
      <c r="AI571" s="27"/>
      <c r="AJ571" s="20"/>
      <c r="AK571" s="20"/>
      <c r="AL571" s="20"/>
      <c r="AM571" s="20"/>
      <c r="AN571" s="82"/>
      <c r="BB571" s="78"/>
      <c r="BE571" s="78"/>
      <c r="BH571" s="78"/>
      <c r="BK571" s="78"/>
      <c r="BN571" s="78"/>
      <c r="BQ571" s="78"/>
    </row>
    <row r="572" spans="1:100">
      <c r="A572" s="7">
        <v>71</v>
      </c>
      <c r="B572" s="7"/>
      <c r="C572" s="7" t="s">
        <v>1</v>
      </c>
      <c r="D572" s="32">
        <v>25.839822000000002</v>
      </c>
      <c r="E572" s="32">
        <v>5.7755159000000003</v>
      </c>
      <c r="F572" s="32">
        <v>9.0581618000000006</v>
      </c>
      <c r="G572" s="32">
        <v>9.6528507999999995</v>
      </c>
      <c r="H572" s="93">
        <v>1.2759187E-4</v>
      </c>
      <c r="I572" s="32">
        <v>1.6295809999999999</v>
      </c>
      <c r="J572" s="32"/>
      <c r="K572" s="66">
        <v>0.35055044000000002</v>
      </c>
      <c r="L572" s="66">
        <v>0.37356483000000001</v>
      </c>
      <c r="M572" s="66">
        <v>6.3064688999999993E-2</v>
      </c>
      <c r="N572" s="66">
        <v>0.22351222000000001</v>
      </c>
      <c r="O572" s="66"/>
      <c r="P572" s="66"/>
      <c r="Q572" s="66"/>
      <c r="R572" s="76"/>
      <c r="S572" s="83">
        <f>(F572-O571*H572)/D572</f>
        <v>0.35054620950048287</v>
      </c>
      <c r="T572" s="83">
        <f>(G572-P571*H572)/D572</f>
        <v>0.37356211457938443</v>
      </c>
      <c r="U572" s="83">
        <f>(I572-Q571*H572)/D572</f>
        <v>6.3059413294599381E-2</v>
      </c>
      <c r="V572" s="84"/>
      <c r="W572" s="83">
        <f t="shared" ref="W572:W576" si="349">LN(S572)</f>
        <v>-1.048262742394374</v>
      </c>
      <c r="X572" s="83">
        <f t="shared" ref="X572:X576" si="350">LN(T572)</f>
        <v>-0.98467098414152066</v>
      </c>
      <c r="Y572" s="83">
        <f t="shared" ref="Y572:Y576" si="351">LN(U572)</f>
        <v>-2.7636779288317617</v>
      </c>
      <c r="Z572" s="83">
        <f>LN(N572)</f>
        <v>-1.4982891908079579</v>
      </c>
      <c r="AA572" s="77"/>
      <c r="AB572" s="20">
        <f t="array" ref="AB572:AC573">LINEST(W572:W576,Z572:Z576,TRUE,TRUE)</f>
        <v>1.9789640318638497</v>
      </c>
      <c r="AC572" s="60">
        <v>1.9167832630746537</v>
      </c>
      <c r="AD572" s="20">
        <f t="array" ref="AD572:AE573">LINEST(X572:X576,Z572:Z576,TRUE,TRUE)</f>
        <v>3.9508345536947949</v>
      </c>
      <c r="AE572" s="60">
        <v>4.9347931809619503</v>
      </c>
      <c r="AF572" s="20">
        <f t="array" ref="AF572:AG573">LINEST(Y572:Y576,Z572:Z576,TRUE,TRUE)</f>
        <v>5.9073169605095162</v>
      </c>
      <c r="AG572" s="20">
        <v>6.0871337715758056</v>
      </c>
      <c r="AI572" s="41">
        <f>EXP(AC572)*$AI$4^AB572</f>
        <v>0.33321571080248757</v>
      </c>
      <c r="AJ572" s="41">
        <f>AI572*SQRT(AC573^2+(LN($AI$4))^2*AB573^2+(AB572/$AI$4)^2*$AJ$4^2-2*LN($AI$4)*AVERAGE(Z572:Z576)*AB573^2)</f>
        <v>5.2977427466847536E-4</v>
      </c>
      <c r="AK572" s="59"/>
      <c r="AL572" s="41">
        <f>EXP(AE572)*$AI$4^AD572</f>
        <v>0.33759984894485884</v>
      </c>
      <c r="AM572" s="41">
        <f>AL572*SQRT(AE573^2+(LN($AI$4))^2*AD573^2+(AD572/$AI$4)^2*$AJ$4^2-2*LN($AI$4)*AVERAGE(Z572:Z576)*AD573^2)</f>
        <v>1.0674420877854085E-3</v>
      </c>
      <c r="AN572" s="83"/>
      <c r="AO572" s="41">
        <f>EXP(AG572)*$AI$4^AF572</f>
        <v>5.420175194876474E-2</v>
      </c>
      <c r="AP572" s="41">
        <f>AO572*SQRT(AG573^2+(LN($AI$4))^2*AF573^2+(AF572/$AI$4)^2*$AJ$4^2-2*LN($AI$4)*AVERAGE(Z572:Z576)*AF573^2)</f>
        <v>2.6266809473616848E-4</v>
      </c>
      <c r="BB572" s="69"/>
      <c r="BC572" s="69"/>
      <c r="BE572" s="69"/>
      <c r="BF572" s="69"/>
      <c r="BH572" s="69"/>
      <c r="BI572" s="69"/>
      <c r="BK572" s="69"/>
      <c r="BL572" s="69"/>
      <c r="BN572" s="69"/>
      <c r="BO572" s="69"/>
      <c r="BQ572" s="69"/>
      <c r="BR572" s="69"/>
      <c r="BY572" s="69"/>
      <c r="BZ572" s="69"/>
      <c r="CD572" s="86"/>
      <c r="CM572" s="78"/>
      <c r="CN572" s="78"/>
    </row>
    <row r="573" spans="1:100">
      <c r="A573" s="7">
        <v>71</v>
      </c>
      <c r="B573" s="7"/>
      <c r="C573" s="7" t="s">
        <v>2</v>
      </c>
      <c r="D573" s="32">
        <v>25.286061</v>
      </c>
      <c r="E573" s="32">
        <v>5.6504075</v>
      </c>
      <c r="F573" s="32">
        <v>8.8597189000000007</v>
      </c>
      <c r="G573" s="32">
        <v>9.4366970999999999</v>
      </c>
      <c r="H573" s="93">
        <v>1.2331144E-4</v>
      </c>
      <c r="I573" s="32">
        <v>1.5922873</v>
      </c>
      <c r="J573" s="32"/>
      <c r="K573" s="66">
        <v>0.35037953999999999</v>
      </c>
      <c r="L573" s="66">
        <v>0.37319750000000002</v>
      </c>
      <c r="M573" s="66">
        <v>6.2970946E-2</v>
      </c>
      <c r="N573" s="66">
        <v>0.22345935</v>
      </c>
      <c r="O573" s="66"/>
      <c r="P573" s="66"/>
      <c r="Q573" s="66"/>
      <c r="R573" s="76"/>
      <c r="S573" s="83">
        <f>(F573-O571*H573)/D573</f>
        <v>0.35037534914394519</v>
      </c>
      <c r="T573" s="83">
        <f>(G573-P571*H573)/D573</f>
        <v>0.37319483135854808</v>
      </c>
      <c r="U573" s="83">
        <f>(I573-Q571*H573)/D573</f>
        <v>6.2965715004303355E-2</v>
      </c>
      <c r="V573" s="84"/>
      <c r="W573" s="83">
        <f t="shared" si="349"/>
        <v>-1.0487502730112161</v>
      </c>
      <c r="X573" s="83">
        <f t="shared" si="350"/>
        <v>-0.98565465962642917</v>
      </c>
      <c r="Y573" s="83">
        <f t="shared" si="351"/>
        <v>-2.7651649070054876</v>
      </c>
      <c r="Z573" s="83">
        <f t="shared" ref="Z573:Z576" si="352">LN(N573)</f>
        <v>-1.498525760665171</v>
      </c>
      <c r="AA573" s="77"/>
      <c r="AB573" s="20">
        <v>1.5091815995825314E-2</v>
      </c>
      <c r="AC573" s="60">
        <v>2.2620209713500931E-2</v>
      </c>
      <c r="AD573" s="20">
        <v>2.8011429119920252E-2</v>
      </c>
      <c r="AE573" s="60">
        <v>4.1984635993623003E-2</v>
      </c>
      <c r="AF573" s="20">
        <v>5.9661651833853663E-2</v>
      </c>
      <c r="AG573" s="20">
        <v>8.9423239503381241E-2</v>
      </c>
      <c r="AI573" s="27"/>
      <c r="AJ573" s="82"/>
      <c r="AK573" s="82"/>
      <c r="AL573" s="82"/>
      <c r="AM573" s="82"/>
      <c r="AN573" s="82"/>
      <c r="BB573" s="76"/>
      <c r="BC573" s="76"/>
      <c r="BE573" s="76"/>
      <c r="BF573" s="76"/>
      <c r="BH573" s="76"/>
      <c r="BI573" s="76"/>
      <c r="BK573" s="76"/>
      <c r="BL573" s="76"/>
      <c r="BN573" s="76"/>
      <c r="BO573" s="76"/>
      <c r="BQ573" s="76"/>
      <c r="BR573" s="76"/>
      <c r="BW573" s="85"/>
      <c r="BX573" s="85"/>
      <c r="BY573" s="83"/>
      <c r="BZ573" s="83"/>
      <c r="CA573" s="83"/>
      <c r="CB573" s="83"/>
      <c r="CC573" s="83"/>
    </row>
    <row r="574" spans="1:100">
      <c r="A574" s="7">
        <v>71</v>
      </c>
      <c r="B574" s="7"/>
      <c r="C574" s="7" t="s">
        <v>3</v>
      </c>
      <c r="D574" s="32">
        <v>23.838332000000001</v>
      </c>
      <c r="E574" s="32">
        <v>5.3257152000000003</v>
      </c>
      <c r="F574" s="32">
        <v>8.3486980000000006</v>
      </c>
      <c r="G574" s="32">
        <v>8.8886330999999998</v>
      </c>
      <c r="H574" s="93">
        <v>1.1944555E-4</v>
      </c>
      <c r="I574" s="32">
        <v>1.4991410000000001</v>
      </c>
      <c r="J574" s="32"/>
      <c r="K574" s="66">
        <v>0.35022098000000002</v>
      </c>
      <c r="L574" s="66">
        <v>0.37287016000000001</v>
      </c>
      <c r="M574" s="66">
        <v>6.2887501999999998E-2</v>
      </c>
      <c r="N574" s="66">
        <v>0.22340953999999999</v>
      </c>
      <c r="O574" s="66"/>
      <c r="P574" s="66"/>
      <c r="Q574" s="66"/>
      <c r="R574" s="76"/>
      <c r="S574" s="83">
        <f>(F574-O571*H574)/D574</f>
        <v>0.35021724206967098</v>
      </c>
      <c r="T574" s="83">
        <f>(G574-P571*H574)/D574</f>
        <v>0.37286859918770138</v>
      </c>
      <c r="U574" s="83">
        <f>(I574-Q571*H574)/D574</f>
        <v>6.2882451716839885E-2</v>
      </c>
      <c r="V574" s="84"/>
      <c r="W574" s="83">
        <f t="shared" si="349"/>
        <v>-1.0492016254204228</v>
      </c>
      <c r="X574" s="83">
        <f t="shared" si="350"/>
        <v>-0.98652920240196873</v>
      </c>
      <c r="Y574" s="83">
        <f t="shared" si="351"/>
        <v>-2.7664881412135331</v>
      </c>
      <c r="Z574" s="83">
        <f t="shared" si="352"/>
        <v>-1.4987486895882665</v>
      </c>
      <c r="AA574" s="28"/>
      <c r="AB574" s="47">
        <f t="shared" ref="AB574:AG574" si="353">ABS(AB573/AB572)</f>
        <v>7.6261194002658923E-3</v>
      </c>
      <c r="AC574" s="47">
        <f t="shared" si="353"/>
        <v>1.180113064907325E-2</v>
      </c>
      <c r="AD574" s="47">
        <f t="shared" si="353"/>
        <v>7.0900030713065788E-3</v>
      </c>
      <c r="AE574" s="47">
        <f t="shared" si="353"/>
        <v>8.5078815776102792E-3</v>
      </c>
      <c r="AF574" s="47">
        <f t="shared" si="353"/>
        <v>1.0099619206603017E-2</v>
      </c>
      <c r="AG574" s="47">
        <f t="shared" si="353"/>
        <v>1.4690532992875531E-2</v>
      </c>
      <c r="AI574" s="27"/>
      <c r="AJ574" s="82"/>
      <c r="AK574" s="82"/>
      <c r="AL574" s="82"/>
      <c r="AM574" s="82"/>
      <c r="AN574" s="82"/>
      <c r="BB574" s="76"/>
      <c r="BC574" s="76"/>
      <c r="BE574" s="76"/>
      <c r="BF574" s="76"/>
      <c r="BH574" s="76"/>
      <c r="BI574" s="76"/>
      <c r="BK574" s="76"/>
      <c r="BL574" s="76"/>
      <c r="BN574" s="76"/>
      <c r="BO574" s="76"/>
      <c r="BQ574" s="76"/>
      <c r="BR574" s="76"/>
      <c r="BW574" s="85"/>
      <c r="BX574" s="85"/>
      <c r="BY574" s="83"/>
      <c r="BZ574" s="83"/>
      <c r="CA574" s="83"/>
      <c r="CB574" s="83"/>
      <c r="CC574" s="83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76"/>
      <c r="CO574" s="76"/>
      <c r="CP574" s="76"/>
      <c r="CQ574" s="76"/>
      <c r="CR574" s="76"/>
      <c r="CS574" s="76"/>
      <c r="CT574" s="76"/>
      <c r="CU574" s="76"/>
      <c r="CV574" s="76"/>
    </row>
    <row r="575" spans="1:100">
      <c r="A575" s="7">
        <v>71</v>
      </c>
      <c r="B575" s="7"/>
      <c r="C575" s="7" t="s">
        <v>4</v>
      </c>
      <c r="D575" s="32">
        <v>22.175892000000001</v>
      </c>
      <c r="E575" s="32">
        <v>4.9521724000000003</v>
      </c>
      <c r="F575" s="32">
        <v>7.7599352000000001</v>
      </c>
      <c r="G575" s="32">
        <v>8.2546903</v>
      </c>
      <c r="H575" s="93">
        <v>1.1435235E-4</v>
      </c>
      <c r="I575" s="32">
        <v>1.3910552</v>
      </c>
      <c r="J575" s="32"/>
      <c r="K575" s="66">
        <v>0.34992657999999999</v>
      </c>
      <c r="L575" s="66">
        <v>0.37223698</v>
      </c>
      <c r="M575" s="66">
        <v>6.2728204999999995E-2</v>
      </c>
      <c r="N575" s="66">
        <v>0.22331332000000001</v>
      </c>
      <c r="O575" s="66"/>
      <c r="P575" s="66"/>
      <c r="Q575" s="66"/>
      <c r="R575" s="76"/>
      <c r="S575" s="83">
        <f>(F575-O571*H575)/D575</f>
        <v>0.34992218059540159</v>
      </c>
      <c r="T575" s="83">
        <f>(G575-P571*H575)/D575</f>
        <v>0.37223420568663673</v>
      </c>
      <c r="U575" s="83">
        <f>(I575-Q571*H575)/D575</f>
        <v>6.2722727417493754E-2</v>
      </c>
      <c r="V575" s="84"/>
      <c r="W575" s="83">
        <f t="shared" si="349"/>
        <v>-1.0500444903761323</v>
      </c>
      <c r="X575" s="83">
        <f t="shared" si="350"/>
        <v>-0.98823203763546319</v>
      </c>
      <c r="Y575" s="83">
        <f t="shared" si="351"/>
        <v>-2.7690314182749054</v>
      </c>
      <c r="Z575" s="83">
        <f t="shared" si="352"/>
        <v>-1.4991794712209232</v>
      </c>
      <c r="AA575" s="60"/>
      <c r="AB575" s="88"/>
      <c r="AD575" s="88"/>
      <c r="AF575" s="88"/>
      <c r="AI575" s="27"/>
      <c r="AJ575" s="82"/>
      <c r="AK575" s="82"/>
      <c r="AL575" s="82"/>
      <c r="AM575" s="82"/>
      <c r="AN575" s="82"/>
      <c r="BB575" s="76"/>
      <c r="BC575" s="76"/>
      <c r="BE575" s="76"/>
      <c r="BF575" s="76"/>
      <c r="BH575" s="76"/>
      <c r="BI575" s="76"/>
      <c r="BK575" s="76"/>
      <c r="BL575" s="76"/>
      <c r="BN575" s="76"/>
      <c r="BO575" s="76"/>
      <c r="BQ575" s="76"/>
      <c r="BR575" s="76"/>
      <c r="BW575" s="85"/>
      <c r="BX575" s="85"/>
      <c r="BY575" s="83"/>
      <c r="BZ575" s="83"/>
      <c r="CA575" s="83"/>
      <c r="CB575" s="83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76"/>
      <c r="CO575" s="76"/>
      <c r="CP575" s="76"/>
      <c r="CQ575" s="76"/>
      <c r="CR575" s="76"/>
      <c r="CS575" s="76"/>
      <c r="CT575" s="76"/>
      <c r="CU575" s="76"/>
      <c r="CV575" s="76"/>
    </row>
    <row r="576" spans="1:100">
      <c r="A576" s="7">
        <v>71</v>
      </c>
      <c r="B576" s="7"/>
      <c r="C576" s="7" t="s">
        <v>5</v>
      </c>
      <c r="D576" s="32">
        <v>21.029592000000001</v>
      </c>
      <c r="E576" s="32">
        <v>4.6948996999999997</v>
      </c>
      <c r="F576" s="32">
        <v>7.3549338999999998</v>
      </c>
      <c r="G576" s="32">
        <v>7.8197904999999999</v>
      </c>
      <c r="H576" s="93">
        <v>1.0127363999999999E-4</v>
      </c>
      <c r="I576" s="32">
        <v>1.3171188</v>
      </c>
      <c r="J576" s="32"/>
      <c r="K576" s="66">
        <v>0.34974202999999998</v>
      </c>
      <c r="L576" s="66">
        <v>0.37184668999999998</v>
      </c>
      <c r="M576" s="66">
        <v>6.2631614000000002E-2</v>
      </c>
      <c r="N576" s="66">
        <v>0.22325202</v>
      </c>
      <c r="O576" s="66"/>
      <c r="P576" s="66"/>
      <c r="Q576" s="66"/>
      <c r="R576" s="76"/>
      <c r="S576" s="83">
        <f>(F576-O571*H576)/D576</f>
        <v>0.34973795380765166</v>
      </c>
      <c r="T576" s="83">
        <f>(G576-P571*H576)/D576</f>
        <v>0.37184426356375061</v>
      </c>
      <c r="U576" s="83">
        <f>(I576-Q571*H576)/D576</f>
        <v>6.2626515564639773E-2</v>
      </c>
      <c r="V576" s="84"/>
      <c r="W576" s="83">
        <f t="shared" si="349"/>
        <v>-1.0505711083237583</v>
      </c>
      <c r="X576" s="83">
        <f t="shared" si="350"/>
        <v>-0.98928015869983643</v>
      </c>
      <c r="Y576" s="83">
        <f t="shared" si="351"/>
        <v>-2.7705665192369682</v>
      </c>
      <c r="Z576" s="83">
        <f t="shared" si="352"/>
        <v>-1.4994540111141672</v>
      </c>
      <c r="AB576" s="28"/>
      <c r="AD576" s="28"/>
      <c r="AF576" s="28"/>
      <c r="AJ576" s="82"/>
      <c r="AK576" s="82"/>
      <c r="AL576" s="82"/>
      <c r="AM576" s="82"/>
      <c r="AN576" s="82"/>
      <c r="BB576" s="76"/>
      <c r="BC576" s="76"/>
      <c r="BE576" s="76"/>
      <c r="BF576" s="76"/>
      <c r="BH576" s="76"/>
      <c r="BI576" s="76"/>
      <c r="BK576" s="76"/>
      <c r="BL576" s="76"/>
      <c r="BN576" s="76"/>
      <c r="BO576" s="76"/>
      <c r="BQ576" s="76"/>
      <c r="BR576" s="76"/>
      <c r="BW576" s="85"/>
      <c r="BX576" s="85"/>
      <c r="BY576" s="83"/>
      <c r="BZ576" s="83"/>
      <c r="CA576" s="83"/>
      <c r="CB576" s="83"/>
      <c r="CC576" s="83"/>
    </row>
    <row r="577" spans="1:100">
      <c r="C577" s="7"/>
      <c r="D577" s="89"/>
      <c r="E577" s="89"/>
      <c r="F577" s="33"/>
      <c r="G577" s="33"/>
      <c r="H577" s="99"/>
      <c r="I577" s="33"/>
      <c r="J577" s="5"/>
      <c r="K577" s="84"/>
      <c r="L577" s="84"/>
      <c r="M577" s="84"/>
      <c r="N577" s="84"/>
      <c r="O577" s="83"/>
      <c r="P577" s="83"/>
      <c r="Q577" s="83"/>
      <c r="R577" s="84"/>
      <c r="S577" s="84"/>
      <c r="T577" s="84"/>
      <c r="U577" s="84"/>
      <c r="V577" s="84"/>
      <c r="W577" s="84"/>
      <c r="X577" s="84"/>
      <c r="Y577" s="84"/>
      <c r="Z577" s="90"/>
      <c r="AA577" s="28"/>
      <c r="AB577" s="91"/>
      <c r="AC577" s="91"/>
      <c r="AD577" s="91"/>
      <c r="AE577" s="92"/>
      <c r="AF577" s="92"/>
      <c r="AG577" s="92"/>
      <c r="AJ577" s="76"/>
      <c r="AK577" s="76"/>
      <c r="AL577" s="76"/>
      <c r="AM577" s="76"/>
      <c r="AN577" s="76"/>
      <c r="BB577" s="76"/>
      <c r="BC577" s="76"/>
      <c r="BE577" s="76"/>
      <c r="BF577" s="76"/>
      <c r="BH577" s="76"/>
      <c r="BI577" s="76"/>
      <c r="BK577" s="76"/>
      <c r="BL577" s="76"/>
      <c r="BN577" s="76"/>
      <c r="BO577" s="76"/>
      <c r="BQ577" s="76"/>
      <c r="BR577" s="76"/>
      <c r="BW577" s="85"/>
      <c r="BX577" s="85"/>
      <c r="BY577" s="83"/>
      <c r="BZ577" s="83"/>
      <c r="CA577" s="83"/>
      <c r="CB577" s="83"/>
      <c r="CC577" s="83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76"/>
      <c r="CO577" s="76"/>
      <c r="CP577" s="76"/>
      <c r="CQ577" s="76"/>
      <c r="CR577" s="76"/>
      <c r="CS577" s="76"/>
      <c r="CT577" s="76"/>
      <c r="CU577" s="76"/>
      <c r="CV577" s="76"/>
    </row>
    <row r="578" spans="1:100">
      <c r="A578" s="7">
        <v>72</v>
      </c>
      <c r="B578" s="31">
        <v>43655</v>
      </c>
      <c r="C578" s="7" t="s">
        <v>0</v>
      </c>
      <c r="D578" s="32">
        <v>7.6138618999999996E-4</v>
      </c>
      <c r="E578" s="32">
        <v>1.5665677000000001E-4</v>
      </c>
      <c r="F578" s="32">
        <v>2.4783036000000002E-4</v>
      </c>
      <c r="G578" s="32">
        <v>2.3094258E-4</v>
      </c>
      <c r="H578" s="93">
        <v>-9.963985999999999E-7</v>
      </c>
      <c r="I578" s="32">
        <v>4.0016289999999998E-5</v>
      </c>
      <c r="J578" s="32"/>
      <c r="K578" s="32">
        <v>0.32570265999999998</v>
      </c>
      <c r="L578" s="32">
        <v>0.30407830000000002</v>
      </c>
      <c r="M578" s="32">
        <v>5.2908927000000001E-2</v>
      </c>
      <c r="N578" s="32">
        <v>0.20633297</v>
      </c>
      <c r="O578" s="66"/>
      <c r="P578" s="66"/>
      <c r="Q578" s="66"/>
      <c r="AG578" s="78"/>
      <c r="BZ578" s="80"/>
      <c r="CA578" s="78"/>
      <c r="CB578" s="78"/>
      <c r="CC578" s="78"/>
      <c r="CE578" s="81"/>
      <c r="CF578" s="74"/>
      <c r="CG578" s="74"/>
      <c r="CH578" s="74"/>
      <c r="CI578" s="74"/>
      <c r="CJ578" s="74"/>
      <c r="CK578" s="74"/>
      <c r="CL578" s="74"/>
      <c r="CM578" s="74"/>
      <c r="CN578" s="74"/>
    </row>
    <row r="579" spans="1:100">
      <c r="A579" s="7">
        <v>72</v>
      </c>
      <c r="B579" s="7"/>
      <c r="C579" s="98" t="s">
        <v>6</v>
      </c>
      <c r="D579" s="32"/>
      <c r="E579" s="32"/>
      <c r="F579" s="32"/>
      <c r="G579" s="32"/>
      <c r="H579" s="93">
        <v>2.516594</v>
      </c>
      <c r="I579" s="32"/>
      <c r="J579" s="32"/>
      <c r="K579" s="32"/>
      <c r="L579" s="32"/>
      <c r="M579" s="32"/>
      <c r="N579" s="32"/>
      <c r="O579" s="66">
        <v>0.86325039999999997</v>
      </c>
      <c r="P579" s="66">
        <v>0.56628471000000002</v>
      </c>
      <c r="Q579" s="66">
        <v>1.0736189</v>
      </c>
      <c r="AB579" s="9"/>
      <c r="AC579" s="9"/>
      <c r="AD579" s="9"/>
      <c r="AE579" s="9"/>
      <c r="AF579" s="9"/>
      <c r="AG579" s="9"/>
      <c r="AI579" s="27"/>
      <c r="AJ579" s="20"/>
      <c r="AK579" s="20"/>
      <c r="AL579" s="20"/>
      <c r="AM579" s="20"/>
      <c r="AN579" s="82"/>
      <c r="BB579" s="78"/>
      <c r="BE579" s="78"/>
      <c r="BH579" s="78"/>
      <c r="BK579" s="78"/>
      <c r="BN579" s="78"/>
      <c r="BQ579" s="78"/>
    </row>
    <row r="580" spans="1:100">
      <c r="A580" s="7">
        <v>72</v>
      </c>
      <c r="B580" s="7"/>
      <c r="C580" s="7" t="s">
        <v>1</v>
      </c>
      <c r="D580" s="32">
        <v>25.820252</v>
      </c>
      <c r="E580" s="32">
        <v>5.7710683999999999</v>
      </c>
      <c r="F580" s="32">
        <v>9.0510280000000005</v>
      </c>
      <c r="G580" s="32">
        <v>9.6451756999999994</v>
      </c>
      <c r="H580" s="93">
        <v>1.2690123000000001E-4</v>
      </c>
      <c r="I580" s="32">
        <v>1.6282494999999999</v>
      </c>
      <c r="J580" s="32"/>
      <c r="K580" s="66">
        <v>0.35053983</v>
      </c>
      <c r="L580" s="66">
        <v>0.37355071000000001</v>
      </c>
      <c r="M580" s="66">
        <v>6.3060901000000003E-2</v>
      </c>
      <c r="N580" s="66">
        <v>0.22350937000000001</v>
      </c>
      <c r="O580" s="66"/>
      <c r="P580" s="66"/>
      <c r="Q580" s="66"/>
      <c r="R580" s="76"/>
      <c r="S580" s="83">
        <f>(F580-O579*H580)/D580</f>
        <v>0.35053563584361769</v>
      </c>
      <c r="T580" s="83">
        <f>(G580-P579*H580)/D580</f>
        <v>0.37354801331039567</v>
      </c>
      <c r="U580" s="83">
        <f>(I580-Q579*H580)/D580</f>
        <v>6.3055668722405908E-2</v>
      </c>
      <c r="V580" s="84"/>
      <c r="W580" s="83">
        <f t="shared" ref="W580:W584" si="354">LN(S580)</f>
        <v>-1.0482929062245636</v>
      </c>
      <c r="X580" s="83">
        <f t="shared" ref="X580:X584" si="355">LN(T580)</f>
        <v>-0.98470873297790773</v>
      </c>
      <c r="Y580" s="83">
        <f t="shared" ref="Y580:Y584" si="356">LN(U580)</f>
        <v>-2.7637373122478399</v>
      </c>
      <c r="Z580" s="83">
        <f>LN(N580)</f>
        <v>-1.498301941869937</v>
      </c>
      <c r="AA580" s="77"/>
      <c r="AB580" s="20">
        <f t="array" ref="AB580:AC581">LINEST(W580:W584,Z580:Z584,TRUE,TRUE)</f>
        <v>1.9836877250211633</v>
      </c>
      <c r="AC580" s="60">
        <v>1.9238585525847558</v>
      </c>
      <c r="AD580" s="20">
        <f t="array" ref="AD580:AE581">LINEST(X580:X584,Z580:Z584,TRUE,TRUE)</f>
        <v>3.9996368151418729</v>
      </c>
      <c r="AE580" s="60">
        <v>5.007924500760323</v>
      </c>
      <c r="AF580" s="20">
        <f t="array" ref="AF580:AG581">LINEST(Y580:Y584,Z580:Z584,TRUE,TRUE)</f>
        <v>5.969206660407921</v>
      </c>
      <c r="AG580" s="20">
        <v>6.1798825732419953</v>
      </c>
      <c r="AI580" s="41">
        <f>EXP(AC580)*$AI$4^AB580</f>
        <v>0.33317467485282154</v>
      </c>
      <c r="AJ580" s="41">
        <f>AI580*SQRT(AC581^2+(LN($AI$4))^2*AB581^2+(AB580/$AI$4)^2*$AJ$4^2-2*LN($AI$4)*AVERAGE(Z580:Z584)*AB581^2)</f>
        <v>5.3446451294817949E-4</v>
      </c>
      <c r="AK580" s="59"/>
      <c r="AL580" s="41">
        <f>EXP(AE580)*$AI$4^AD580</f>
        <v>0.33718196522626964</v>
      </c>
      <c r="AM580" s="41">
        <f>AL580*SQRT(AE581^2+(LN($AI$4))^2*AD581^2+(AD580/$AI$4)^2*$AJ$4^2-2*LN($AI$4)*AVERAGE(Z580:Z584)*AD581^2)</f>
        <v>1.1151297826746387E-3</v>
      </c>
      <c r="AN580" s="83"/>
      <c r="AO580" s="41">
        <f>EXP(AG580)*$AI$4^AF580</f>
        <v>5.4116988520683869E-2</v>
      </c>
      <c r="AP580" s="41">
        <f>AO580*SQRT(AG581^2+(LN($AI$4))^2*AF581^2+(AF580/$AI$4)^2*$AJ$4^2-2*LN($AI$4)*AVERAGE(Z580:Z584)*AF581^2)</f>
        <v>2.7080437601642425E-4</v>
      </c>
      <c r="BB580" s="69"/>
      <c r="BC580" s="69"/>
      <c r="BE580" s="69"/>
      <c r="BF580" s="69"/>
      <c r="BH580" s="69"/>
      <c r="BI580" s="69"/>
      <c r="BK580" s="69"/>
      <c r="BL580" s="69"/>
      <c r="BN580" s="69"/>
      <c r="BO580" s="69"/>
      <c r="BQ580" s="69"/>
      <c r="BR580" s="69"/>
      <c r="BY580" s="69"/>
      <c r="BZ580" s="69"/>
      <c r="CD580" s="86"/>
      <c r="CM580" s="78"/>
      <c r="CN580" s="78"/>
    </row>
    <row r="581" spans="1:100">
      <c r="A581" s="7">
        <v>72</v>
      </c>
      <c r="B581" s="7"/>
      <c r="C581" s="7" t="s">
        <v>2</v>
      </c>
      <c r="D581" s="32">
        <v>25.155480000000001</v>
      </c>
      <c r="E581" s="32">
        <v>5.6213154999999997</v>
      </c>
      <c r="F581" s="32">
        <v>8.8141900999999994</v>
      </c>
      <c r="G581" s="32">
        <v>9.3884851999999999</v>
      </c>
      <c r="H581" s="93">
        <v>1.2314062000000001E-4</v>
      </c>
      <c r="I581" s="32">
        <v>1.5842221999999999</v>
      </c>
      <c r="J581" s="32"/>
      <c r="K581" s="66">
        <v>0.35038855000000002</v>
      </c>
      <c r="L581" s="66">
        <v>0.37321852</v>
      </c>
      <c r="M581" s="66">
        <v>6.2977298000000001E-2</v>
      </c>
      <c r="N581" s="66">
        <v>0.22346289999999999</v>
      </c>
      <c r="O581" s="66"/>
      <c r="P581" s="66"/>
      <c r="Q581" s="66"/>
      <c r="R581" s="76"/>
      <c r="S581" s="83">
        <f>(F581-O579*H581)/D581</f>
        <v>0.35038424227287768</v>
      </c>
      <c r="T581" s="83">
        <f>(G581-P579*H581)/D581</f>
        <v>0.37321551675220327</v>
      </c>
      <c r="U581" s="83">
        <f>(I581-Q579*H581)/D581</f>
        <v>6.2971964514412379E-2</v>
      </c>
      <c r="V581" s="84"/>
      <c r="W581" s="83">
        <f t="shared" si="354"/>
        <v>-1.0487248916135388</v>
      </c>
      <c r="X581" s="83">
        <f t="shared" si="355"/>
        <v>-0.98559923329502086</v>
      </c>
      <c r="Y581" s="83">
        <f t="shared" si="356"/>
        <v>-2.7650656593436596</v>
      </c>
      <c r="Z581" s="83">
        <f t="shared" ref="Z581:Z584" si="357">LN(N581)</f>
        <v>-1.4985098742330227</v>
      </c>
      <c r="AA581" s="77"/>
      <c r="AB581" s="20">
        <v>1.6763111406525848E-2</v>
      </c>
      <c r="AC581" s="60">
        <v>2.5124320183888438E-2</v>
      </c>
      <c r="AD581" s="20">
        <v>4.3556045679399087E-2</v>
      </c>
      <c r="AE581" s="60">
        <v>6.5281200551305665E-2</v>
      </c>
      <c r="AF581" s="20">
        <v>7.2807339093920939E-2</v>
      </c>
      <c r="AG581" s="20">
        <v>0.10912263569521408</v>
      </c>
      <c r="AI581" s="27"/>
      <c r="AJ581" s="82"/>
      <c r="AK581" s="82"/>
      <c r="AL581" s="82"/>
      <c r="AM581" s="82"/>
      <c r="AN581" s="82"/>
      <c r="BB581" s="76"/>
      <c r="BC581" s="76"/>
      <c r="BE581" s="76"/>
      <c r="BF581" s="76"/>
      <c r="BH581" s="76"/>
      <c r="BI581" s="76"/>
      <c r="BK581" s="76"/>
      <c r="BL581" s="76"/>
      <c r="BN581" s="76"/>
      <c r="BO581" s="76"/>
      <c r="BQ581" s="76"/>
      <c r="BR581" s="76"/>
      <c r="BW581" s="85"/>
      <c r="BX581" s="85"/>
      <c r="BY581" s="83"/>
      <c r="BZ581" s="83"/>
      <c r="CA581" s="83"/>
      <c r="CB581" s="83"/>
      <c r="CC581" s="83"/>
    </row>
    <row r="582" spans="1:100">
      <c r="A582" s="7">
        <v>72</v>
      </c>
      <c r="B582" s="7"/>
      <c r="C582" s="7" t="s">
        <v>3</v>
      </c>
      <c r="D582" s="32">
        <v>24.299520999999999</v>
      </c>
      <c r="E582" s="32">
        <v>5.4286998999999998</v>
      </c>
      <c r="F582" s="32">
        <v>8.5101627999999998</v>
      </c>
      <c r="G582" s="32">
        <v>9.0604034999999996</v>
      </c>
      <c r="H582" s="93">
        <v>1.2219963999999999E-4</v>
      </c>
      <c r="I582" s="32">
        <v>1.5280990999999999</v>
      </c>
      <c r="J582" s="32"/>
      <c r="K582" s="32">
        <v>0.35021911</v>
      </c>
      <c r="L582" s="32">
        <v>0.37286281999999998</v>
      </c>
      <c r="M582" s="32">
        <v>6.2885847999999994E-2</v>
      </c>
      <c r="N582" s="32">
        <v>0.22340757</v>
      </c>
      <c r="O582" s="66"/>
      <c r="P582" s="66"/>
      <c r="Q582" s="66"/>
      <c r="R582" s="76"/>
      <c r="S582" s="83">
        <f>(F582-O579*H582)/D582</f>
        <v>0.35021502321432141</v>
      </c>
      <c r="T582" s="83">
        <f>(G582-P579*H582)/D582</f>
        <v>0.37286061318707892</v>
      </c>
      <c r="U582" s="83">
        <f>(I582-Q579*H582)/D582</f>
        <v>6.2880577117422301E-2</v>
      </c>
      <c r="V582" s="84"/>
      <c r="W582" s="83">
        <f t="shared" si="354"/>
        <v>-1.0492079610947187</v>
      </c>
      <c r="X582" s="83">
        <f t="shared" si="355"/>
        <v>-0.98655062036572894</v>
      </c>
      <c r="Y582" s="83">
        <f t="shared" si="356"/>
        <v>-2.7665179528272499</v>
      </c>
      <c r="Z582" s="83">
        <f t="shared" si="357"/>
        <v>-1.4987575075137931</v>
      </c>
      <c r="AA582" s="28"/>
      <c r="AB582" s="47">
        <f t="shared" ref="AB582:AG582" si="358">ABS(AB581/AB580)</f>
        <v>8.4504789716067872E-3</v>
      </c>
      <c r="AC582" s="47">
        <f t="shared" si="358"/>
        <v>1.3059338562148052E-2</v>
      </c>
      <c r="AD582" s="47">
        <f t="shared" si="358"/>
        <v>1.0890000190643333E-2</v>
      </c>
      <c r="AE582" s="47">
        <f t="shared" si="358"/>
        <v>1.3035580017509133E-2</v>
      </c>
      <c r="AF582" s="47">
        <f t="shared" si="358"/>
        <v>1.2197155038513185E-2</v>
      </c>
      <c r="AG582" s="47">
        <f t="shared" si="358"/>
        <v>1.7657719932689244E-2</v>
      </c>
      <c r="AI582" s="27"/>
      <c r="AJ582" s="82"/>
      <c r="AK582" s="82"/>
      <c r="AL582" s="82"/>
      <c r="AM582" s="82"/>
      <c r="AN582" s="82"/>
      <c r="BB582" s="76"/>
      <c r="BC582" s="76"/>
      <c r="BE582" s="76"/>
      <c r="BF582" s="76"/>
      <c r="BH582" s="76"/>
      <c r="BI582" s="76"/>
      <c r="BK582" s="76"/>
      <c r="BL582" s="76"/>
      <c r="BN582" s="76"/>
      <c r="BO582" s="76"/>
      <c r="BQ582" s="76"/>
      <c r="BR582" s="76"/>
      <c r="BW582" s="85"/>
      <c r="BX582" s="85"/>
      <c r="BY582" s="83"/>
      <c r="BZ582" s="83"/>
      <c r="CA582" s="83"/>
      <c r="CB582" s="83"/>
      <c r="CC582" s="83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76"/>
      <c r="CO582" s="76"/>
      <c r="CP582" s="76"/>
      <c r="CQ582" s="76"/>
      <c r="CR582" s="76"/>
      <c r="CS582" s="76"/>
      <c r="CT582" s="76"/>
      <c r="CU582" s="76"/>
      <c r="CV582" s="76"/>
    </row>
    <row r="583" spans="1:100">
      <c r="A583" s="7">
        <v>72</v>
      </c>
      <c r="B583" s="7"/>
      <c r="C583" s="7" t="s">
        <v>4</v>
      </c>
      <c r="D583" s="32">
        <v>22.969265</v>
      </c>
      <c r="E583" s="32">
        <v>5.1303112000000004</v>
      </c>
      <c r="F583" s="32">
        <v>8.0404166999999998</v>
      </c>
      <c r="G583" s="32">
        <v>8.5559740000000009</v>
      </c>
      <c r="H583" s="93">
        <v>1.1181165E-4</v>
      </c>
      <c r="I583" s="32">
        <v>1.4423417999999999</v>
      </c>
      <c r="J583" s="32"/>
      <c r="K583" s="32">
        <v>0.35005050999999998</v>
      </c>
      <c r="L583" s="32">
        <v>0.37249556</v>
      </c>
      <c r="M583" s="32">
        <v>6.2794122999999993E-2</v>
      </c>
      <c r="N583" s="32">
        <v>0.22335532999999999</v>
      </c>
      <c r="O583" s="66"/>
      <c r="P583" s="66"/>
      <c r="Q583" s="66"/>
      <c r="R583" s="76"/>
      <c r="S583" s="83">
        <f>(F583-O579*H583)/D583</f>
        <v>0.35004690740206151</v>
      </c>
      <c r="T583" s="83">
        <f>(G583-P579*H583)/D583</f>
        <v>0.37249388183610604</v>
      </c>
      <c r="U583" s="83">
        <f>(I583-Q579*H583)/D583</f>
        <v>6.2789199258196537E-2</v>
      </c>
      <c r="V583" s="84"/>
      <c r="W583" s="83">
        <f t="shared" si="354"/>
        <v>-1.0496881123299624</v>
      </c>
      <c r="X583" s="83">
        <f t="shared" si="355"/>
        <v>-0.98753466589846572</v>
      </c>
      <c r="Y583" s="83">
        <f t="shared" si="356"/>
        <v>-2.7679722066337797</v>
      </c>
      <c r="Z583" s="83">
        <f t="shared" si="357"/>
        <v>-1.4989913675779931</v>
      </c>
      <c r="AA583" s="60"/>
      <c r="AB583" s="88"/>
      <c r="AD583" s="88"/>
      <c r="AF583" s="88"/>
      <c r="AI583" s="27"/>
      <c r="AJ583" s="82"/>
      <c r="AK583" s="82"/>
      <c r="AL583" s="82"/>
      <c r="AM583" s="82"/>
      <c r="AN583" s="82"/>
      <c r="BB583" s="76"/>
      <c r="BC583" s="76"/>
      <c r="BE583" s="76"/>
      <c r="BF583" s="76"/>
      <c r="BH583" s="76"/>
      <c r="BI583" s="76"/>
      <c r="BK583" s="76"/>
      <c r="BL583" s="76"/>
      <c r="BN583" s="76"/>
      <c r="BO583" s="76"/>
      <c r="BQ583" s="76"/>
      <c r="BR583" s="76"/>
      <c r="BW583" s="85"/>
      <c r="BX583" s="85"/>
      <c r="BY583" s="83"/>
      <c r="BZ583" s="83"/>
      <c r="CA583" s="83"/>
      <c r="CB583" s="83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76"/>
      <c r="CO583" s="76"/>
      <c r="CP583" s="76"/>
      <c r="CQ583" s="76"/>
      <c r="CR583" s="76"/>
      <c r="CS583" s="76"/>
      <c r="CT583" s="76"/>
      <c r="CU583" s="76"/>
      <c r="CV583" s="76"/>
    </row>
    <row r="584" spans="1:100">
      <c r="A584" s="7">
        <v>72</v>
      </c>
      <c r="B584" s="7"/>
      <c r="C584" s="7" t="s">
        <v>5</v>
      </c>
      <c r="D584" s="32">
        <v>21.929400999999999</v>
      </c>
      <c r="E584" s="32">
        <v>4.8961949000000002</v>
      </c>
      <c r="F584" s="32">
        <v>7.6708601999999999</v>
      </c>
      <c r="G584" s="32">
        <v>8.1567851999999998</v>
      </c>
      <c r="H584" s="93">
        <v>1.1051874E-4</v>
      </c>
      <c r="I584" s="32">
        <v>1.3740999</v>
      </c>
      <c r="J584" s="32"/>
      <c r="K584" s="32">
        <v>0.34979797000000001</v>
      </c>
      <c r="L584" s="32">
        <v>0.37195652000000001</v>
      </c>
      <c r="M584" s="32">
        <v>6.2660173E-2</v>
      </c>
      <c r="N584" s="32">
        <v>0.22327074999999999</v>
      </c>
      <c r="O584" s="66"/>
      <c r="P584" s="66"/>
      <c r="Q584" s="66"/>
      <c r="R584" s="76"/>
      <c r="S584" s="83">
        <f>(F584-O579*H584)/D584</f>
        <v>0.34979363069029962</v>
      </c>
      <c r="T584" s="83">
        <f>(G584-P579*H584)/D584</f>
        <v>0.37195373530391324</v>
      </c>
      <c r="U584" s="83">
        <f>(I584-Q579*H584)/D584</f>
        <v>6.2654754910630342E-2</v>
      </c>
      <c r="V584" s="84"/>
      <c r="W584" s="83">
        <f t="shared" si="354"/>
        <v>-1.0504119249959449</v>
      </c>
      <c r="X584" s="83">
        <f t="shared" si="355"/>
        <v>-0.98898579990586344</v>
      </c>
      <c r="Y584" s="83">
        <f t="shared" si="356"/>
        <v>-2.7701157041013666</v>
      </c>
      <c r="Z584" s="83">
        <f t="shared" si="357"/>
        <v>-1.4993701184158801</v>
      </c>
      <c r="AB584" s="28"/>
      <c r="AD584" s="28"/>
      <c r="AF584" s="28"/>
      <c r="AJ584" s="82"/>
      <c r="AK584" s="82"/>
      <c r="AL584" s="82"/>
      <c r="AM584" s="82"/>
      <c r="AN584" s="82"/>
      <c r="BB584" s="76"/>
      <c r="BC584" s="76"/>
      <c r="BE584" s="76"/>
      <c r="BF584" s="76"/>
      <c r="BH584" s="76"/>
      <c r="BI584" s="76"/>
      <c r="BK584" s="76"/>
      <c r="BL584" s="76"/>
      <c r="BN584" s="76"/>
      <c r="BO584" s="76"/>
      <c r="BQ584" s="76"/>
      <c r="BR584" s="76"/>
      <c r="BW584" s="85"/>
      <c r="BX584" s="85"/>
      <c r="BY584" s="83"/>
      <c r="BZ584" s="83"/>
      <c r="CA584" s="83"/>
      <c r="CB584" s="83"/>
      <c r="CC584" s="83"/>
    </row>
    <row r="585" spans="1:100">
      <c r="C585" s="7"/>
      <c r="D585" s="89"/>
      <c r="E585" s="89"/>
      <c r="F585" s="33"/>
      <c r="G585" s="33"/>
      <c r="H585" s="99"/>
      <c r="I585" s="33"/>
      <c r="J585" s="5"/>
      <c r="K585" s="84"/>
      <c r="L585" s="84"/>
      <c r="M585" s="84"/>
      <c r="N585" s="84"/>
      <c r="O585" s="83"/>
      <c r="P585" s="83"/>
      <c r="Q585" s="83"/>
      <c r="R585" s="84"/>
      <c r="S585" s="84"/>
      <c r="T585" s="84"/>
      <c r="U585" s="84"/>
      <c r="V585" s="84"/>
      <c r="W585" s="84"/>
      <c r="X585" s="84"/>
      <c r="Y585" s="84"/>
      <c r="Z585" s="90"/>
      <c r="AA585" s="28"/>
      <c r="AB585" s="91"/>
      <c r="AC585" s="91"/>
      <c r="AD585" s="91"/>
      <c r="AE585" s="92"/>
      <c r="AF585" s="92"/>
      <c r="AG585" s="92"/>
      <c r="AJ585" s="76"/>
      <c r="AK585" s="76"/>
      <c r="AL585" s="76"/>
      <c r="AM585" s="76"/>
      <c r="AN585" s="76"/>
      <c r="BB585" s="76"/>
      <c r="BC585" s="76"/>
      <c r="BE585" s="76"/>
      <c r="BF585" s="76"/>
      <c r="BH585" s="76"/>
      <c r="BI585" s="76"/>
      <c r="BK585" s="76"/>
      <c r="BL585" s="76"/>
      <c r="BN585" s="76"/>
      <c r="BO585" s="76"/>
      <c r="BQ585" s="76"/>
      <c r="BR585" s="76"/>
      <c r="BW585" s="85"/>
      <c r="BX585" s="85"/>
      <c r="BY585" s="83"/>
      <c r="BZ585" s="83"/>
      <c r="CA585" s="83"/>
      <c r="CB585" s="83"/>
      <c r="CC585" s="83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76"/>
      <c r="CO585" s="76"/>
      <c r="CP585" s="76"/>
      <c r="CQ585" s="76"/>
      <c r="CR585" s="76"/>
      <c r="CS585" s="76"/>
      <c r="CT585" s="76"/>
      <c r="CU585" s="76"/>
      <c r="CV585" s="76"/>
    </row>
    <row r="586" spans="1:100">
      <c r="A586" s="7">
        <v>73</v>
      </c>
      <c r="B586" s="31">
        <v>43655</v>
      </c>
      <c r="C586" s="7" t="s">
        <v>0</v>
      </c>
      <c r="D586" s="32">
        <v>7.6138618999999996E-4</v>
      </c>
      <c r="E586" s="32">
        <v>1.5665677000000001E-4</v>
      </c>
      <c r="F586" s="32">
        <v>2.4783036000000002E-4</v>
      </c>
      <c r="G586" s="32">
        <v>2.3094258E-4</v>
      </c>
      <c r="H586" s="93">
        <v>-9.963985999999999E-7</v>
      </c>
      <c r="I586" s="32">
        <v>4.0016289999999998E-5</v>
      </c>
      <c r="J586" s="32"/>
      <c r="K586" s="32">
        <v>0.32570265999999998</v>
      </c>
      <c r="L586" s="32">
        <v>0.30407830000000002</v>
      </c>
      <c r="M586" s="32">
        <v>5.2908927000000001E-2</v>
      </c>
      <c r="N586" s="32">
        <v>0.20633297</v>
      </c>
      <c r="O586" s="66"/>
      <c r="P586" s="66"/>
      <c r="Q586" s="66"/>
      <c r="AB586" s="76"/>
      <c r="AC586" s="76"/>
      <c r="AD586" s="76"/>
      <c r="AE586" s="76"/>
      <c r="AF586" s="76"/>
      <c r="AG586" s="76"/>
      <c r="BZ586" s="80"/>
      <c r="CA586" s="78"/>
      <c r="CB586" s="78"/>
      <c r="CC586" s="78"/>
      <c r="CE586" s="81"/>
      <c r="CF586" s="74"/>
      <c r="CG586" s="74"/>
      <c r="CH586" s="74"/>
      <c r="CI586" s="74"/>
      <c r="CJ586" s="74"/>
      <c r="CK586" s="74"/>
      <c r="CL586" s="74"/>
      <c r="CM586" s="74"/>
      <c r="CN586" s="74"/>
    </row>
    <row r="587" spans="1:100">
      <c r="A587" s="7">
        <v>73</v>
      </c>
      <c r="B587" s="7"/>
      <c r="C587" s="98" t="s">
        <v>6</v>
      </c>
      <c r="D587" s="32"/>
      <c r="E587" s="32"/>
      <c r="F587" s="32"/>
      <c r="G587" s="32"/>
      <c r="H587" s="93">
        <v>2.516594</v>
      </c>
      <c r="I587" s="32"/>
      <c r="J587" s="32"/>
      <c r="K587" s="32"/>
      <c r="L587" s="32"/>
      <c r="M587" s="32"/>
      <c r="N587" s="32"/>
      <c r="O587" s="66">
        <v>0.86325039999999997</v>
      </c>
      <c r="P587" s="66">
        <v>0.56628471000000002</v>
      </c>
      <c r="Q587" s="66">
        <v>1.0736189</v>
      </c>
      <c r="AB587" s="9"/>
      <c r="AC587" s="9"/>
      <c r="AD587" s="9"/>
      <c r="AE587" s="9"/>
      <c r="AF587" s="9"/>
      <c r="AG587" s="9"/>
      <c r="AI587" s="27"/>
      <c r="AJ587" s="20"/>
      <c r="AK587" s="20"/>
      <c r="AL587" s="20"/>
      <c r="AM587" s="20"/>
      <c r="AN587" s="82"/>
      <c r="BB587" s="78"/>
      <c r="BE587" s="78"/>
      <c r="BH587" s="78"/>
      <c r="BK587" s="78"/>
      <c r="BN587" s="78"/>
      <c r="BQ587" s="78"/>
    </row>
    <row r="588" spans="1:100">
      <c r="A588" s="7">
        <v>73</v>
      </c>
      <c r="B588" s="7"/>
      <c r="C588" s="7" t="s">
        <v>1</v>
      </c>
      <c r="D588" s="32">
        <v>27.184246000000002</v>
      </c>
      <c r="E588" s="32">
        <v>6.0765459000000002</v>
      </c>
      <c r="F588" s="32">
        <v>9.5308273000000003</v>
      </c>
      <c r="G588" s="32">
        <v>10.15802</v>
      </c>
      <c r="H588" s="93">
        <v>1.2703184E-4</v>
      </c>
      <c r="I588" s="32">
        <v>1.7150920000000001</v>
      </c>
      <c r="J588" s="32"/>
      <c r="K588" s="32">
        <v>0.35060109</v>
      </c>
      <c r="L588" s="32">
        <v>0.37367299999999998</v>
      </c>
      <c r="M588" s="32">
        <v>6.3091381000000002E-2</v>
      </c>
      <c r="N588" s="32">
        <v>0.22353190000000001</v>
      </c>
      <c r="O588" s="66"/>
      <c r="P588" s="66"/>
      <c r="Q588" s="66"/>
      <c r="R588" s="76"/>
      <c r="S588" s="83">
        <f>(F588-O587*H588)/D588</f>
        <v>0.35059709361493074</v>
      </c>
      <c r="T588" s="83">
        <f>(G588-P587*H588)/D588</f>
        <v>0.37367039953255737</v>
      </c>
      <c r="U588" s="83">
        <f>(I588-Q587*H588)/D588</f>
        <v>6.3086377904896615E-2</v>
      </c>
      <c r="V588" s="84"/>
      <c r="W588" s="83">
        <f t="shared" ref="W588:W592" si="359">LN(S588)</f>
        <v>-1.0481175962757101</v>
      </c>
      <c r="X588" s="83">
        <f t="shared" ref="X588:X592" si="360">LN(T588)</f>
        <v>-0.98438115479955302</v>
      </c>
      <c r="Y588" s="83">
        <f t="shared" ref="Y588:Y592" si="361">LN(U588)</f>
        <v>-2.7632504138040859</v>
      </c>
      <c r="Z588" s="83">
        <f>LN(N588)</f>
        <v>-1.4982011458068842</v>
      </c>
      <c r="AA588" s="77"/>
      <c r="AB588" s="20">
        <f t="array" ref="AB588:AC589">LINEST(W588:W592,Z588:Z592,TRUE,TRUE)</f>
        <v>1.9871185898024004</v>
      </c>
      <c r="AC588" s="60">
        <v>1.9289935884238938</v>
      </c>
      <c r="AD588" s="20">
        <f t="array" ref="AD588:AE589">LINEST(X588:X592,Z588:Z592,TRUE,TRUE)</f>
        <v>3.9862508014327176</v>
      </c>
      <c r="AE588" s="60">
        <v>4.9878535254434881</v>
      </c>
      <c r="AF588" s="20">
        <f t="array" ref="AF588:AG589">LINEST(Y588:Y592,Z588:Z592,TRUE,TRUE)</f>
        <v>5.9848203050753108</v>
      </c>
      <c r="AG588" s="20">
        <v>6.2032552168535675</v>
      </c>
      <c r="AI588" s="41">
        <f>EXP(AC588)*$AI$4^AB588</f>
        <v>0.33314360176476532</v>
      </c>
      <c r="AJ588" s="41">
        <f>AI588*SQRT(AC589^2+(LN($AI$4))^2*AB589^2+(AB588/$AI$4)^2*$AJ$4^2-2*LN($AI$4)*AVERAGE(Z588:Z592)*AB589^2)</f>
        <v>5.240434267079426E-4</v>
      </c>
      <c r="AK588" s="59"/>
      <c r="AL588" s="41">
        <f>EXP(AE588)*$AI$4^AD588</f>
        <v>0.3372925811093177</v>
      </c>
      <c r="AM588" s="41">
        <f>AL588*SQRT(AE589^2+(LN($AI$4))^2*AD589^2+(AD588/$AI$4)^2*$AJ$4^2-2*LN($AI$4)*AVERAGE(Z588:Z592)*AD589^2)</f>
        <v>1.0796800839325126E-3</v>
      </c>
      <c r="AN588" s="83"/>
      <c r="AO588" s="41">
        <f>EXP(AG588)*$AI$4^AF588</f>
        <v>5.4094208415338685E-2</v>
      </c>
      <c r="AP588" s="41">
        <f>AO588*SQRT(AG589^2+(LN($AI$4))^2*AF589^2+(AF588/$AI$4)^2*$AJ$4^2-2*LN($AI$4)*AVERAGE(Z588:Z592)*AF589^2)</f>
        <v>2.5950253658069003E-4</v>
      </c>
      <c r="BB588" s="69"/>
      <c r="BC588" s="69"/>
      <c r="BE588" s="69"/>
      <c r="BF588" s="69"/>
      <c r="BH588" s="69"/>
      <c r="BI588" s="69"/>
      <c r="BK588" s="69"/>
      <c r="BL588" s="69"/>
      <c r="BN588" s="69"/>
      <c r="BO588" s="69"/>
      <c r="BQ588" s="69"/>
      <c r="BR588" s="69"/>
      <c r="BY588" s="69"/>
      <c r="BZ588" s="69"/>
      <c r="CD588" s="86"/>
      <c r="CM588" s="78"/>
      <c r="CN588" s="78"/>
    </row>
    <row r="589" spans="1:100">
      <c r="A589" s="7">
        <v>73</v>
      </c>
      <c r="B589" s="7"/>
      <c r="C589" s="7" t="s">
        <v>2</v>
      </c>
      <c r="D589" s="32">
        <v>25.604973000000001</v>
      </c>
      <c r="E589" s="32">
        <v>5.7219823999999999</v>
      </c>
      <c r="F589" s="32">
        <v>8.9724672999999999</v>
      </c>
      <c r="G589" s="32">
        <v>9.5580780999999995</v>
      </c>
      <c r="H589" s="93">
        <v>1.2789128999999999E-4</v>
      </c>
      <c r="I589" s="32">
        <v>1.6129723</v>
      </c>
      <c r="J589" s="32"/>
      <c r="K589" s="32">
        <v>0.35041866999999999</v>
      </c>
      <c r="L589" s="32">
        <v>0.37328943999999997</v>
      </c>
      <c r="M589" s="32">
        <v>6.2994373000000006E-2</v>
      </c>
      <c r="N589" s="32">
        <v>0.22347141000000001</v>
      </c>
      <c r="O589" s="66"/>
      <c r="P589" s="66"/>
      <c r="Q589" s="66"/>
      <c r="R589" s="76"/>
      <c r="S589" s="83">
        <f>(F589-O587*H589)/D589</f>
        <v>0.35041462054237477</v>
      </c>
      <c r="T589" s="83">
        <f>(G589-P587*H589)/D589</f>
        <v>0.37328708283027406</v>
      </c>
      <c r="U589" s="83">
        <f>(I589-Q587*H589)/D589</f>
        <v>6.2989130802594884E-2</v>
      </c>
      <c r="V589" s="84"/>
      <c r="W589" s="83">
        <f t="shared" si="359"/>
        <v>-1.0486381954982111</v>
      </c>
      <c r="X589" s="83">
        <f t="shared" si="360"/>
        <v>-0.98540749631157276</v>
      </c>
      <c r="Y589" s="83">
        <f t="shared" si="361"/>
        <v>-2.7647930944180277</v>
      </c>
      <c r="Z589" s="83">
        <f t="shared" ref="Z589:Z592" si="362">LN(N589)</f>
        <v>-1.498471792573993</v>
      </c>
      <c r="AA589" s="77"/>
      <c r="AB589" s="20">
        <v>1.0539885749449116E-2</v>
      </c>
      <c r="AC589" s="60">
        <v>1.5797037110631757E-2</v>
      </c>
      <c r="AD589" s="20">
        <v>3.0082644976941731E-2</v>
      </c>
      <c r="AE589" s="60">
        <v>4.5087458287823137E-2</v>
      </c>
      <c r="AF589" s="20">
        <v>4.3680400660263533E-2</v>
      </c>
      <c r="AG589" s="20">
        <v>6.5467589178897112E-2</v>
      </c>
      <c r="AI589" s="62"/>
      <c r="AJ589" s="82"/>
      <c r="AK589" s="82"/>
      <c r="AL589" s="82"/>
      <c r="AM589" s="82"/>
      <c r="AN589" s="82"/>
      <c r="BB589" s="76"/>
      <c r="BC589" s="76"/>
      <c r="BE589" s="76"/>
      <c r="BF589" s="76"/>
      <c r="BH589" s="76"/>
      <c r="BI589" s="76"/>
      <c r="BK589" s="76"/>
      <c r="BL589" s="76"/>
      <c r="BN589" s="76"/>
      <c r="BO589" s="76"/>
      <c r="BQ589" s="76"/>
      <c r="BR589" s="76"/>
      <c r="BW589" s="85"/>
      <c r="BX589" s="85"/>
      <c r="BY589" s="83"/>
      <c r="BZ589" s="83"/>
      <c r="CA589" s="83"/>
      <c r="CB589" s="83"/>
      <c r="CC589" s="83"/>
    </row>
    <row r="590" spans="1:100">
      <c r="A590" s="7">
        <v>73</v>
      </c>
      <c r="B590" s="7"/>
      <c r="C590" s="7" t="s">
        <v>3</v>
      </c>
      <c r="D590" s="32">
        <v>24.200901999999999</v>
      </c>
      <c r="E590" s="32">
        <v>5.4067679999999996</v>
      </c>
      <c r="F590" s="32">
        <v>8.4759360000000008</v>
      </c>
      <c r="G590" s="32">
        <v>9.0244026999999996</v>
      </c>
      <c r="H590" s="93">
        <v>1.1764209E-4</v>
      </c>
      <c r="I590" s="32">
        <v>1.5220933999999999</v>
      </c>
      <c r="J590" s="32"/>
      <c r="K590" s="32">
        <v>0.35023221999999998</v>
      </c>
      <c r="L590" s="32">
        <v>0.37289527</v>
      </c>
      <c r="M590" s="32">
        <v>6.2894078000000006E-2</v>
      </c>
      <c r="N590" s="32">
        <v>0.22341179999999999</v>
      </c>
      <c r="O590" s="66"/>
      <c r="P590" s="66"/>
      <c r="Q590" s="66"/>
      <c r="R590" s="76"/>
      <c r="S590" s="83">
        <f>(F590-O587*H590)/D590</f>
        <v>0.35022803883172421</v>
      </c>
      <c r="T590" s="83">
        <f>(G590-P587*H590)/D590</f>
        <v>0.37289255090918433</v>
      </c>
      <c r="U590" s="83">
        <f>(I590-Q587*H590)/D590</f>
        <v>6.2888858325559127E-2</v>
      </c>
      <c r="V590" s="84"/>
      <c r="W590" s="83">
        <f t="shared" si="359"/>
        <v>-1.0491707971391895</v>
      </c>
      <c r="X590" s="83">
        <f t="shared" si="360"/>
        <v>-0.98646496810526907</v>
      </c>
      <c r="Y590" s="83">
        <f t="shared" si="361"/>
        <v>-2.766386264104634</v>
      </c>
      <c r="Z590" s="83">
        <f t="shared" si="362"/>
        <v>-1.4987385736882513</v>
      </c>
      <c r="AA590" s="28"/>
      <c r="AB590" s="47">
        <f t="shared" ref="AB590:AG590" si="363">ABS(AB589/AB588)</f>
        <v>5.3041050511722131E-3</v>
      </c>
      <c r="AC590" s="47">
        <f t="shared" si="363"/>
        <v>8.1892636685946193E-3</v>
      </c>
      <c r="AD590" s="47">
        <f t="shared" si="363"/>
        <v>7.5466011737469162E-3</v>
      </c>
      <c r="AE590" s="47">
        <f t="shared" si="363"/>
        <v>9.0394511502448829E-3</v>
      </c>
      <c r="AF590" s="47">
        <f t="shared" si="363"/>
        <v>7.2985316907879785E-3</v>
      </c>
      <c r="AG590" s="47">
        <f t="shared" si="363"/>
        <v>1.0553747490676961E-2</v>
      </c>
      <c r="AI590" s="27"/>
      <c r="AJ590" s="82"/>
      <c r="AK590" s="82"/>
      <c r="AL590" s="82"/>
      <c r="AM590" s="82"/>
      <c r="AN590" s="82"/>
      <c r="BB590" s="76"/>
      <c r="BC590" s="76"/>
      <c r="BE590" s="76"/>
      <c r="BF590" s="76"/>
      <c r="BH590" s="76"/>
      <c r="BI590" s="76"/>
      <c r="BK590" s="76"/>
      <c r="BL590" s="76"/>
      <c r="BN590" s="76"/>
      <c r="BO590" s="76"/>
      <c r="BQ590" s="76"/>
      <c r="BR590" s="76"/>
      <c r="BW590" s="85"/>
      <c r="BX590" s="85"/>
      <c r="BY590" s="83"/>
      <c r="BZ590" s="83"/>
      <c r="CA590" s="83"/>
      <c r="CB590" s="83"/>
      <c r="CC590" s="83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76"/>
      <c r="CO590" s="76"/>
      <c r="CP590" s="76"/>
      <c r="CQ590" s="76"/>
      <c r="CR590" s="76"/>
      <c r="CS590" s="76"/>
      <c r="CT590" s="76"/>
      <c r="CU590" s="76"/>
      <c r="CV590" s="76"/>
    </row>
    <row r="591" spans="1:100">
      <c r="A591" s="7">
        <v>73</v>
      </c>
      <c r="B591" s="7"/>
      <c r="C591" s="7" t="s">
        <v>4</v>
      </c>
      <c r="D591" s="32">
        <v>22.424137000000002</v>
      </c>
      <c r="E591" s="32">
        <v>5.0082009000000003</v>
      </c>
      <c r="F591" s="32">
        <v>7.8484777000000001</v>
      </c>
      <c r="G591" s="32">
        <v>8.3506970000000003</v>
      </c>
      <c r="H591" s="93">
        <v>1.082107E-4</v>
      </c>
      <c r="I591" s="32">
        <v>1.4075219999999999</v>
      </c>
      <c r="J591" s="32"/>
      <c r="K591" s="32">
        <v>0.35000124999999999</v>
      </c>
      <c r="L591" s="32">
        <v>0.37239752999999998</v>
      </c>
      <c r="M591" s="32">
        <v>6.2768130000000005E-2</v>
      </c>
      <c r="N591" s="32">
        <v>0.22333968000000001</v>
      </c>
      <c r="O591" s="66"/>
      <c r="P591" s="66"/>
      <c r="Q591" s="66"/>
      <c r="R591" s="76"/>
      <c r="S591" s="83">
        <f>(F591-O587*H591)/D591</f>
        <v>0.34999716096409594</v>
      </c>
      <c r="T591" s="83">
        <f>(G591-P587*H591)/D591</f>
        <v>0.3723949653864107</v>
      </c>
      <c r="U591" s="83">
        <f>(I591-Q587*H591)/D591</f>
        <v>6.276298717526109E-2</v>
      </c>
      <c r="V591" s="84"/>
      <c r="W591" s="83">
        <f t="shared" si="359"/>
        <v>-1.0498302360627307</v>
      </c>
      <c r="X591" s="83">
        <f t="shared" si="360"/>
        <v>-0.98780025304115315</v>
      </c>
      <c r="Y591" s="83">
        <f t="shared" si="361"/>
        <v>-2.768389755448514</v>
      </c>
      <c r="Z591" s="83">
        <f t="shared" si="362"/>
        <v>-1.4990614377585683</v>
      </c>
      <c r="AA591" s="60"/>
      <c r="AB591" s="88"/>
      <c r="AD591" s="88"/>
      <c r="AF591" s="88"/>
      <c r="AI591" s="27"/>
      <c r="AJ591" s="82"/>
      <c r="AK591" s="82"/>
      <c r="AL591" s="82"/>
      <c r="AM591" s="82"/>
      <c r="AN591" s="82"/>
      <c r="BB591" s="76"/>
      <c r="BC591" s="76"/>
      <c r="BE591" s="76"/>
      <c r="BF591" s="76"/>
      <c r="BH591" s="76"/>
      <c r="BI591" s="76"/>
      <c r="BK591" s="76"/>
      <c r="BL591" s="76"/>
      <c r="BN591" s="76"/>
      <c r="BO591" s="76"/>
      <c r="BQ591" s="76"/>
      <c r="BR591" s="76"/>
      <c r="BW591" s="85"/>
      <c r="BX591" s="85"/>
      <c r="BY591" s="83"/>
      <c r="BZ591" s="83"/>
      <c r="CA591" s="83"/>
      <c r="CB591" s="83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76"/>
      <c r="CO591" s="76"/>
      <c r="CP591" s="76"/>
      <c r="CQ591" s="76"/>
      <c r="CR591" s="76"/>
      <c r="CS591" s="76"/>
      <c r="CT591" s="76"/>
      <c r="CU591" s="76"/>
      <c r="CV591" s="76"/>
    </row>
    <row r="592" spans="1:100">
      <c r="A592" s="7">
        <v>73</v>
      </c>
      <c r="B592" s="7"/>
      <c r="C592" s="7" t="s">
        <v>5</v>
      </c>
      <c r="D592" s="32">
        <v>20.160551999999999</v>
      </c>
      <c r="E592" s="32">
        <v>4.5008647000000002</v>
      </c>
      <c r="F592" s="32">
        <v>7.0507529</v>
      </c>
      <c r="G592" s="32">
        <v>7.4959768000000002</v>
      </c>
      <c r="H592" s="93">
        <v>1.0183485000000001E-4</v>
      </c>
      <c r="I592" s="32">
        <v>1.262478</v>
      </c>
      <c r="J592" s="32"/>
      <c r="K592" s="32">
        <v>0.34972990999999998</v>
      </c>
      <c r="L592" s="32">
        <v>0.37181370000000002</v>
      </c>
      <c r="M592" s="32">
        <v>6.2621148000000001E-2</v>
      </c>
      <c r="N592" s="32">
        <v>0.223251</v>
      </c>
      <c r="O592" s="66"/>
      <c r="P592" s="66"/>
      <c r="Q592" s="66"/>
      <c r="R592" s="76"/>
      <c r="S592" s="83">
        <f>(F592-O587*H592)/D592</f>
        <v>0.34972579079307969</v>
      </c>
      <c r="T592" s="83">
        <f>(G592-P587*H592)/D592</f>
        <v>0.37181120499485831</v>
      </c>
      <c r="U592" s="83">
        <f>(I592-Q587*H592)/D592</f>
        <v>6.2615778981664857E-2</v>
      </c>
      <c r="V592" s="84"/>
      <c r="W592" s="83">
        <f t="shared" si="359"/>
        <v>-1.0506058864367545</v>
      </c>
      <c r="X592" s="83">
        <f t="shared" si="360"/>
        <v>-0.98936906699221583</v>
      </c>
      <c r="Y592" s="83">
        <f t="shared" si="361"/>
        <v>-2.7707379722279906</v>
      </c>
      <c r="Z592" s="83">
        <f t="shared" si="362"/>
        <v>-1.499458579952246</v>
      </c>
      <c r="AB592" s="28"/>
      <c r="AD592" s="28"/>
      <c r="AF592" s="28"/>
      <c r="AJ592" s="82"/>
      <c r="AK592" s="82"/>
      <c r="AL592" s="82"/>
      <c r="AM592" s="82"/>
      <c r="AN592" s="82"/>
      <c r="BB592" s="76"/>
      <c r="BC592" s="76"/>
      <c r="BE592" s="76"/>
      <c r="BF592" s="76"/>
      <c r="BH592" s="76"/>
      <c r="BI592" s="76"/>
      <c r="BK592" s="76"/>
      <c r="BL592" s="76"/>
      <c r="BN592" s="76"/>
      <c r="BO592" s="76"/>
      <c r="BQ592" s="76"/>
      <c r="BR592" s="76"/>
      <c r="BW592" s="85"/>
      <c r="BX592" s="85"/>
      <c r="BY592" s="83"/>
      <c r="BZ592" s="83"/>
      <c r="CA592" s="83"/>
      <c r="CB592" s="83"/>
      <c r="CC592" s="83"/>
    </row>
    <row r="593" spans="1:100">
      <c r="C593" s="7"/>
      <c r="D593" s="89"/>
      <c r="E593" s="89"/>
      <c r="F593" s="33"/>
      <c r="G593" s="33"/>
      <c r="H593" s="99"/>
      <c r="I593" s="33"/>
      <c r="J593" s="5"/>
      <c r="K593" s="84"/>
      <c r="L593" s="84"/>
      <c r="M593" s="84"/>
      <c r="N593" s="84"/>
      <c r="O593" s="83"/>
      <c r="P593" s="83"/>
      <c r="Q593" s="83"/>
      <c r="R593" s="84"/>
      <c r="S593" s="84"/>
      <c r="T593" s="84"/>
      <c r="U593" s="84"/>
      <c r="V593" s="84"/>
      <c r="W593" s="84"/>
      <c r="X593" s="84"/>
      <c r="Y593" s="84"/>
      <c r="Z593" s="90"/>
      <c r="AA593" s="28"/>
      <c r="AB593" s="91"/>
      <c r="AC593" s="91"/>
      <c r="AD593" s="91"/>
      <c r="AE593" s="92"/>
      <c r="AF593" s="92"/>
      <c r="AG593" s="92"/>
      <c r="AJ593" s="76"/>
      <c r="AK593" s="76"/>
      <c r="AL593" s="76"/>
      <c r="AM593" s="76"/>
      <c r="AN593" s="76"/>
      <c r="BB593" s="76"/>
      <c r="BC593" s="76"/>
      <c r="BE593" s="76"/>
      <c r="BF593" s="76"/>
      <c r="BH593" s="76"/>
      <c r="BI593" s="76"/>
      <c r="BK593" s="76"/>
      <c r="BL593" s="76"/>
      <c r="BN593" s="76"/>
      <c r="BO593" s="76"/>
      <c r="BQ593" s="76"/>
      <c r="BR593" s="76"/>
      <c r="BW593" s="85"/>
      <c r="BX593" s="85"/>
      <c r="BY593" s="83"/>
      <c r="BZ593" s="83"/>
      <c r="CA593" s="83"/>
      <c r="CB593" s="83"/>
      <c r="CC593" s="83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76"/>
      <c r="CO593" s="76"/>
      <c r="CP593" s="76"/>
      <c r="CQ593" s="76"/>
      <c r="CR593" s="76"/>
      <c r="CS593" s="76"/>
      <c r="CT593" s="76"/>
      <c r="CU593" s="76"/>
      <c r="CV593" s="76"/>
    </row>
    <row r="594" spans="1:100">
      <c r="A594" s="7">
        <v>74</v>
      </c>
      <c r="B594" s="31">
        <v>43656</v>
      </c>
      <c r="C594" s="7" t="s">
        <v>0</v>
      </c>
      <c r="D594" s="32">
        <v>2.9272188000000003E-4</v>
      </c>
      <c r="E594" s="32">
        <v>5.3158646000000002E-5</v>
      </c>
      <c r="F594" s="32">
        <v>9.4987961999999995E-5</v>
      </c>
      <c r="G594" s="32">
        <v>7.8828084999999997E-5</v>
      </c>
      <c r="H594" s="93">
        <v>-7.6398797E-6</v>
      </c>
      <c r="I594" s="32">
        <v>1.6487895000000001E-5</v>
      </c>
      <c r="J594" s="32"/>
      <c r="K594" s="32">
        <v>0.32503777</v>
      </c>
      <c r="L594" s="32">
        <v>0.27286482000000001</v>
      </c>
      <c r="M594" s="32">
        <v>5.8029756000000002E-2</v>
      </c>
      <c r="N594" s="32">
        <v>0.18598463000000001</v>
      </c>
      <c r="O594" s="66"/>
      <c r="P594" s="66"/>
      <c r="Q594" s="66"/>
      <c r="AG594" s="78"/>
      <c r="BZ594" s="80"/>
      <c r="CA594" s="78"/>
      <c r="CB594" s="78"/>
      <c r="CC594" s="78"/>
      <c r="CE594" s="81"/>
      <c r="CF594" s="74"/>
      <c r="CG594" s="74"/>
      <c r="CH594" s="74"/>
      <c r="CI594" s="74"/>
      <c r="CJ594" s="74"/>
      <c r="CK594" s="74"/>
      <c r="CL594" s="74"/>
      <c r="CM594" s="74"/>
      <c r="CN594" s="74"/>
    </row>
    <row r="595" spans="1:100">
      <c r="A595" s="7">
        <v>74</v>
      </c>
      <c r="B595" s="7"/>
      <c r="C595" s="98" t="s">
        <v>6</v>
      </c>
      <c r="D595" s="32"/>
      <c r="E595" s="32"/>
      <c r="F595" s="32"/>
      <c r="G595" s="32"/>
      <c r="H595" s="93"/>
      <c r="I595" s="32">
        <v>3.1999328</v>
      </c>
      <c r="J595" s="32"/>
      <c r="K595" s="32"/>
      <c r="L595" s="32"/>
      <c r="M595" s="32"/>
      <c r="N595" s="32"/>
      <c r="O595" s="66">
        <v>0.86451142000000003</v>
      </c>
      <c r="P595" s="66">
        <v>0.56655622999999999</v>
      </c>
      <c r="Q595" s="66">
        <v>1.0731067000000001</v>
      </c>
      <c r="AB595" s="9"/>
      <c r="AC595" s="9"/>
      <c r="AD595" s="9"/>
      <c r="AE595" s="9"/>
      <c r="AF595" s="9"/>
      <c r="AG595" s="9"/>
      <c r="AI595" s="27"/>
      <c r="AJ595" s="20"/>
      <c r="AK595" s="20"/>
      <c r="AL595" s="20"/>
      <c r="AM595" s="20"/>
      <c r="AN595" s="82"/>
      <c r="BB595" s="78"/>
      <c r="BE595" s="78"/>
      <c r="BH595" s="78"/>
      <c r="BK595" s="78"/>
      <c r="BN595" s="78"/>
      <c r="BQ595" s="78"/>
    </row>
    <row r="596" spans="1:100">
      <c r="A596" s="7">
        <v>74</v>
      </c>
      <c r="B596" s="7"/>
      <c r="C596" s="7" t="s">
        <v>1</v>
      </c>
      <c r="D596" s="32">
        <v>29.435935000000001</v>
      </c>
      <c r="E596" s="32">
        <v>6.5744619000000002</v>
      </c>
      <c r="F596" s="32">
        <v>10.303312</v>
      </c>
      <c r="G596" s="32">
        <v>10.963691000000001</v>
      </c>
      <c r="H596" s="93">
        <v>1.2951029999999999E-4</v>
      </c>
      <c r="I596" s="32">
        <v>1.8481402</v>
      </c>
      <c r="J596" s="32"/>
      <c r="K596" s="66">
        <v>0.35002462000000001</v>
      </c>
      <c r="L596" s="66">
        <v>0.37245859999999997</v>
      </c>
      <c r="M596" s="66">
        <v>6.2784952000000005E-2</v>
      </c>
      <c r="N596" s="66">
        <v>0.22334802000000001</v>
      </c>
      <c r="O596" s="66"/>
      <c r="P596" s="66"/>
      <c r="Q596" s="66"/>
      <c r="R596" s="76"/>
      <c r="S596" s="83">
        <f>(F596-O595*H596)/D596</f>
        <v>0.35002115736655354</v>
      </c>
      <c r="T596" s="83">
        <f>(G596-P595*H596)/D596</f>
        <v>0.37245691788396346</v>
      </c>
      <c r="U596" s="83">
        <f>(I596-Q595*H596)/D596</f>
        <v>6.2780449190058041E-2</v>
      </c>
      <c r="V596" s="84"/>
      <c r="W596" s="83">
        <f t="shared" ref="W596:W600" si="364">LN(S596)</f>
        <v>-1.049761676706958</v>
      </c>
      <c r="X596" s="83">
        <f t="shared" ref="X596:X600" si="365">LN(T596)</f>
        <v>-0.98763390453861966</v>
      </c>
      <c r="Y596" s="83">
        <f t="shared" ref="Y596:Y600" si="366">LN(U596)</f>
        <v>-2.7681115726073378</v>
      </c>
      <c r="Z596" s="83">
        <f>LN(N596)</f>
        <v>-1.4990240962333776</v>
      </c>
      <c r="AA596" s="77"/>
      <c r="AB596" s="20">
        <f t="array" ref="AB596:AC597">LINEST(W596:W600,Z596:Z600,TRUE,TRUE)</f>
        <v>1.9883112857039715</v>
      </c>
      <c r="AC596" s="60">
        <v>1.9307757845770093</v>
      </c>
      <c r="AD596" s="20">
        <f t="array" ref="AD596:AE597">LINEST(X596:X600,Z596:Z600,TRUE,TRUE)</f>
        <v>3.9812189668390845</v>
      </c>
      <c r="AE596" s="60">
        <v>4.9803261078250953</v>
      </c>
      <c r="AF596" s="20">
        <f t="array" ref="AF596:AG597">LINEST(Y596:Y600,Z596:Z600,TRUE,TRUE)</f>
        <v>5.9736366583189353</v>
      </c>
      <c r="AG596" s="20">
        <v>6.1865388612725303</v>
      </c>
      <c r="AI596" s="41">
        <f>EXP(AC596)*$AI$4^AB596</f>
        <v>0.33313182326074942</v>
      </c>
      <c r="AJ596" s="41">
        <f>AI596*SQRT(AC597^2+(LN($AI$4))^2*AB597^2+(AB596/$AI$4)^2*$AJ$4^2-2*LN($AI$4)*AVERAGE(Z596:Z600)*AB597^2)</f>
        <v>5.2221642326355153E-4</v>
      </c>
      <c r="AK596" s="59"/>
      <c r="AL596" s="41">
        <f>EXP(AE596)*$AI$4^AD596</f>
        <v>0.33734001058826635</v>
      </c>
      <c r="AM596" s="41">
        <f>AL596*SQRT(AE597^2+(LN($AI$4))^2*AD597^2+(AD596/$AI$4)^2*$AJ$4^2-2*LN($AI$4)*AVERAGE(Z596:Z600)*AD597^2)</f>
        <v>1.053061309181362E-3</v>
      </c>
      <c r="AN596" s="83"/>
      <c r="AO596" s="41">
        <f>EXP(AG596)*$AI$4^AF596</f>
        <v>5.4111869435763869E-2</v>
      </c>
      <c r="AP596" s="41">
        <f>AO596*SQRT(AG597^2+(LN($AI$4))^2*AF597^2+(AF596/$AI$4)^2*$AJ$4^2-2*LN($AI$4)*AVERAGE(Z596:Z600)*AF597^2)</f>
        <v>2.5355604895178137E-4</v>
      </c>
      <c r="BB596" s="69"/>
      <c r="BC596" s="69"/>
      <c r="BE596" s="69"/>
      <c r="BF596" s="69"/>
      <c r="BH596" s="69"/>
      <c r="BI596" s="69"/>
      <c r="BK596" s="69"/>
      <c r="BL596" s="69"/>
      <c r="BN596" s="69"/>
      <c r="BO596" s="69"/>
      <c r="BQ596" s="69"/>
      <c r="BR596" s="69"/>
      <c r="BY596" s="69"/>
      <c r="BZ596" s="69"/>
      <c r="CD596" s="86"/>
      <c r="CM596" s="78"/>
      <c r="CN596" s="78"/>
    </row>
    <row r="597" spans="1:100">
      <c r="A597" s="7">
        <v>74</v>
      </c>
      <c r="B597" s="7"/>
      <c r="C597" s="7" t="s">
        <v>2</v>
      </c>
      <c r="D597" s="32">
        <v>28.853273000000002</v>
      </c>
      <c r="E597" s="32">
        <v>6.4436159999999996</v>
      </c>
      <c r="F597" s="32">
        <v>10.097424999999999</v>
      </c>
      <c r="G597" s="32">
        <v>10.742392000000001</v>
      </c>
      <c r="H597" s="93">
        <v>1.2801743000000001E-4</v>
      </c>
      <c r="I597" s="32">
        <v>1.8104787</v>
      </c>
      <c r="J597" s="32"/>
      <c r="K597" s="66">
        <v>0.34995764000000001</v>
      </c>
      <c r="L597" s="66">
        <v>0.37231085000000003</v>
      </c>
      <c r="M597" s="66">
        <v>6.2747765999999996E-2</v>
      </c>
      <c r="N597" s="66">
        <v>0.22332353999999999</v>
      </c>
      <c r="O597" s="66"/>
      <c r="P597" s="66"/>
      <c r="Q597" s="66"/>
      <c r="R597" s="76"/>
      <c r="S597" s="83">
        <f>(F597-O595*H597)/D597</f>
        <v>0.34995386233893827</v>
      </c>
      <c r="T597" s="83">
        <f>(G597-P595*H597)/D597</f>
        <v>0.37230852357469063</v>
      </c>
      <c r="U597" s="83">
        <f>(I597-Q595*H597)/D597</f>
        <v>6.2743014410813994E-2</v>
      </c>
      <c r="V597" s="84"/>
      <c r="W597" s="83">
        <f t="shared" si="364"/>
        <v>-1.0499539550766943</v>
      </c>
      <c r="X597" s="83">
        <f t="shared" si="365"/>
        <v>-0.9880324039935513</v>
      </c>
      <c r="Y597" s="83">
        <f t="shared" si="366"/>
        <v>-2.7687080312976891</v>
      </c>
      <c r="Z597" s="83">
        <f t="shared" ref="Z597:Z600" si="367">LN(N597)</f>
        <v>-1.4991337069729758</v>
      </c>
      <c r="AA597" s="77"/>
      <c r="AB597" s="20">
        <v>9.242086877931259E-3</v>
      </c>
      <c r="AC597" s="60">
        <v>1.3860129088082099E-2</v>
      </c>
      <c r="AD597" s="20">
        <v>1.2632015686109483E-2</v>
      </c>
      <c r="AE597" s="60">
        <v>1.8943921471916033E-2</v>
      </c>
      <c r="AF597" s="20">
        <v>1.9723110884335468E-2</v>
      </c>
      <c r="AG597" s="20">
        <v>2.9578261542661067E-2</v>
      </c>
      <c r="AI597" s="27"/>
      <c r="AJ597" s="82"/>
      <c r="AK597" s="82"/>
      <c r="AL597" s="82"/>
      <c r="AM597" s="82"/>
      <c r="AN597" s="82"/>
      <c r="BB597" s="76"/>
      <c r="BC597" s="76"/>
      <c r="BE597" s="76"/>
      <c r="BF597" s="76"/>
      <c r="BH597" s="76"/>
      <c r="BI597" s="76"/>
      <c r="BK597" s="76"/>
      <c r="BL597" s="76"/>
      <c r="BN597" s="76"/>
      <c r="BO597" s="76"/>
      <c r="BQ597" s="76"/>
      <c r="BR597" s="76"/>
      <c r="BW597" s="85"/>
      <c r="BX597" s="85"/>
      <c r="BY597" s="83"/>
      <c r="BZ597" s="83"/>
      <c r="CA597" s="83"/>
      <c r="CB597" s="83"/>
      <c r="CC597" s="83"/>
    </row>
    <row r="598" spans="1:100">
      <c r="A598" s="7">
        <v>74</v>
      </c>
      <c r="B598" s="7"/>
      <c r="C598" s="7" t="s">
        <v>3</v>
      </c>
      <c r="D598" s="32">
        <v>26.583123000000001</v>
      </c>
      <c r="E598" s="32">
        <v>5.9336412999999997</v>
      </c>
      <c r="F598" s="32">
        <v>9.2934824999999996</v>
      </c>
      <c r="G598" s="32">
        <v>9.8770539999999993</v>
      </c>
      <c r="H598" s="93">
        <v>1.262023E-4</v>
      </c>
      <c r="I598" s="32">
        <v>1.6629446000000001</v>
      </c>
      <c r="J598" s="32"/>
      <c r="K598" s="66">
        <v>0.34960040999999997</v>
      </c>
      <c r="L598" s="66">
        <v>0.37155275999999998</v>
      </c>
      <c r="M598" s="66">
        <v>6.2556224999999993E-2</v>
      </c>
      <c r="N598" s="66">
        <v>0.22321072</v>
      </c>
      <c r="O598" s="66"/>
      <c r="P598" s="66"/>
      <c r="Q598" s="66"/>
      <c r="R598" s="76"/>
      <c r="S598" s="83">
        <f>(F598-O595*H598)/D598</f>
        <v>0.34959674966219806</v>
      </c>
      <c r="T598" s="83">
        <f>(G598-P595*H598)/D598</f>
        <v>0.37155087080252736</v>
      </c>
      <c r="U598" s="83">
        <f>(I598-Q595*H598)/D598</f>
        <v>6.255131014765701E-2</v>
      </c>
      <c r="V598" s="84"/>
      <c r="W598" s="83">
        <f t="shared" si="364"/>
        <v>-1.0509749325489024</v>
      </c>
      <c r="X598" s="83">
        <f t="shared" si="365"/>
        <v>-0.99006949067927275</v>
      </c>
      <c r="Y598" s="83">
        <f t="shared" si="366"/>
        <v>-2.7717680966825458</v>
      </c>
      <c r="Z598" s="83">
        <f t="shared" si="367"/>
        <v>-1.4996390209544859</v>
      </c>
      <c r="AA598" s="28"/>
      <c r="AB598" s="47">
        <f t="shared" ref="AB598:AG598" si="368">ABS(AB597/AB596)</f>
        <v>4.6482092338268107E-3</v>
      </c>
      <c r="AC598" s="47">
        <f t="shared" si="368"/>
        <v>7.1785285473313261E-3</v>
      </c>
      <c r="AD598" s="47">
        <f t="shared" si="368"/>
        <v>3.172901513663479E-3</v>
      </c>
      <c r="AE598" s="47">
        <f t="shared" si="368"/>
        <v>3.8037512126266825E-3</v>
      </c>
      <c r="AF598" s="47">
        <f t="shared" si="368"/>
        <v>3.301692421628775E-3</v>
      </c>
      <c r="AG598" s="47">
        <f t="shared" si="368"/>
        <v>4.7810677676042293E-3</v>
      </c>
      <c r="AI598" s="27"/>
      <c r="AJ598" s="82"/>
      <c r="AK598" s="82"/>
      <c r="AL598" s="82"/>
      <c r="AM598" s="82"/>
      <c r="AN598" s="82"/>
      <c r="BB598" s="76"/>
      <c r="BC598" s="76"/>
      <c r="BE598" s="76"/>
      <c r="BF598" s="76"/>
      <c r="BH598" s="76"/>
      <c r="BI598" s="76"/>
      <c r="BK598" s="76"/>
      <c r="BL598" s="76"/>
      <c r="BN598" s="76"/>
      <c r="BO598" s="76"/>
      <c r="BQ598" s="76"/>
      <c r="BR598" s="76"/>
      <c r="BW598" s="85"/>
      <c r="BX598" s="85"/>
      <c r="BY598" s="83"/>
      <c r="BZ598" s="83"/>
      <c r="CA598" s="83"/>
      <c r="CB598" s="83"/>
      <c r="CC598" s="83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76"/>
      <c r="CO598" s="76"/>
      <c r="CP598" s="76"/>
      <c r="CQ598" s="76"/>
      <c r="CR598" s="76"/>
      <c r="CS598" s="76"/>
      <c r="CT598" s="76"/>
      <c r="CU598" s="76"/>
      <c r="CV598" s="76"/>
    </row>
    <row r="599" spans="1:100">
      <c r="A599" s="7">
        <v>74</v>
      </c>
      <c r="B599" s="7"/>
      <c r="C599" s="7" t="s">
        <v>4</v>
      </c>
      <c r="D599" s="32">
        <v>24.387681000000001</v>
      </c>
      <c r="E599" s="32">
        <v>5.4411702000000002</v>
      </c>
      <c r="F599" s="32">
        <v>8.5183502999999998</v>
      </c>
      <c r="G599" s="32">
        <v>9.0452887000000004</v>
      </c>
      <c r="H599" s="93">
        <v>1.091995E-4</v>
      </c>
      <c r="I599" s="32">
        <v>1.5215493</v>
      </c>
      <c r="J599" s="32"/>
      <c r="K599" s="66">
        <v>0.34928839</v>
      </c>
      <c r="L599" s="66">
        <v>0.37089443</v>
      </c>
      <c r="M599" s="66">
        <v>6.2389690999999997E-2</v>
      </c>
      <c r="N599" s="66">
        <v>0.22311121</v>
      </c>
      <c r="O599" s="66"/>
      <c r="P599" s="66"/>
      <c r="Q599" s="66"/>
      <c r="R599" s="76"/>
      <c r="S599" s="83">
        <f>(F599-O595*H599)/D599</f>
        <v>0.34928519426612115</v>
      </c>
      <c r="T599" s="83">
        <f>(G599-P595*H599)/D599</f>
        <v>0.37089327322031818</v>
      </c>
      <c r="U599" s="83">
        <f>(I599-Q595*H599)/D599</f>
        <v>6.238527219069797E-2</v>
      </c>
      <c r="V599" s="84"/>
      <c r="W599" s="83">
        <f t="shared" si="364"/>
        <v>-1.0518665149382374</v>
      </c>
      <c r="X599" s="83">
        <f t="shared" si="365"/>
        <v>-0.99184093102118953</v>
      </c>
      <c r="Y599" s="83">
        <f t="shared" si="366"/>
        <v>-2.7744260540494374</v>
      </c>
      <c r="Z599" s="83">
        <f t="shared" si="367"/>
        <v>-1.5000849322797432</v>
      </c>
      <c r="AA599" s="60"/>
      <c r="AB599" s="88"/>
      <c r="AD599" s="88"/>
      <c r="AF599" s="88"/>
      <c r="AI599" s="27"/>
      <c r="AJ599" s="82"/>
      <c r="AK599" s="82"/>
      <c r="AL599" s="82"/>
      <c r="AM599" s="82"/>
      <c r="AN599" s="82"/>
      <c r="BB599" s="76"/>
      <c r="BC599" s="76"/>
      <c r="BE599" s="76"/>
      <c r="BF599" s="76"/>
      <c r="BH599" s="76"/>
      <c r="BI599" s="76"/>
      <c r="BK599" s="76"/>
      <c r="BL599" s="76"/>
      <c r="BN599" s="76"/>
      <c r="BO599" s="76"/>
      <c r="BQ599" s="76"/>
      <c r="BR599" s="76"/>
      <c r="BW599" s="85"/>
      <c r="BX599" s="85"/>
      <c r="BY599" s="83"/>
      <c r="BZ599" s="83"/>
      <c r="CA599" s="83"/>
      <c r="CB599" s="83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76"/>
      <c r="CO599" s="76"/>
      <c r="CP599" s="76"/>
      <c r="CQ599" s="76"/>
      <c r="CR599" s="76"/>
      <c r="CS599" s="76"/>
      <c r="CT599" s="76"/>
      <c r="CU599" s="76"/>
      <c r="CV599" s="76"/>
    </row>
    <row r="600" spans="1:100">
      <c r="A600" s="7">
        <v>74</v>
      </c>
      <c r="B600" s="7"/>
      <c r="C600" s="7" t="s">
        <v>5</v>
      </c>
      <c r="D600" s="32">
        <v>22.205666999999998</v>
      </c>
      <c r="E600" s="32">
        <v>4.9523121999999997</v>
      </c>
      <c r="F600" s="32">
        <v>7.7499760999999996</v>
      </c>
      <c r="G600" s="32">
        <v>8.2225953999999994</v>
      </c>
      <c r="H600" s="93">
        <v>1.0282702E-4</v>
      </c>
      <c r="I600" s="32">
        <v>1.3820429999999999</v>
      </c>
      <c r="J600" s="32"/>
      <c r="K600" s="66">
        <v>0.34900810999999998</v>
      </c>
      <c r="L600" s="66">
        <v>0.37029104000000002</v>
      </c>
      <c r="M600" s="66">
        <v>6.2237927999999998E-2</v>
      </c>
      <c r="N600" s="66">
        <v>0.22301994999999999</v>
      </c>
      <c r="O600" s="66"/>
      <c r="P600" s="66"/>
      <c r="Q600" s="66"/>
      <c r="R600" s="76"/>
      <c r="S600" s="83">
        <f>(F600-O595*H600)/D600</f>
        <v>0.34900492765504076</v>
      </c>
      <c r="T600" s="83">
        <f>(G600-P595*H600)/D600</f>
        <v>0.37029003194145016</v>
      </c>
      <c r="U600" s="83">
        <f>(I600-Q595*H600)/D600</f>
        <v>6.2233332402755429E-2</v>
      </c>
      <c r="V600" s="84"/>
      <c r="W600" s="83">
        <f t="shared" si="364"/>
        <v>-1.0526692375239695</v>
      </c>
      <c r="X600" s="83">
        <f t="shared" si="365"/>
        <v>-0.99346871029755979</v>
      </c>
      <c r="Y600" s="83">
        <f t="shared" si="366"/>
        <v>-2.7768645320556162</v>
      </c>
      <c r="Z600" s="83">
        <f t="shared" si="367"/>
        <v>-1.5004940496400858</v>
      </c>
      <c r="AB600" s="28"/>
      <c r="AD600" s="28"/>
      <c r="AF600" s="28"/>
      <c r="AJ600" s="82"/>
      <c r="AK600" s="82"/>
      <c r="AL600" s="82"/>
      <c r="AM600" s="82"/>
      <c r="AN600" s="82"/>
      <c r="BB600" s="76"/>
      <c r="BC600" s="76"/>
      <c r="BE600" s="76"/>
      <c r="BF600" s="76"/>
      <c r="BH600" s="76"/>
      <c r="BI600" s="76"/>
      <c r="BK600" s="76"/>
      <c r="BL600" s="76"/>
      <c r="BN600" s="76"/>
      <c r="BO600" s="76"/>
      <c r="BQ600" s="76"/>
      <c r="BR600" s="76"/>
      <c r="BW600" s="85"/>
      <c r="BX600" s="85"/>
      <c r="BY600" s="83"/>
      <c r="BZ600" s="83"/>
      <c r="CA600" s="83"/>
      <c r="CB600" s="83"/>
      <c r="CC600" s="83"/>
    </row>
    <row r="601" spans="1:100">
      <c r="C601" s="7"/>
      <c r="D601" s="89"/>
      <c r="E601" s="89"/>
      <c r="F601" s="33"/>
      <c r="G601" s="33"/>
      <c r="H601" s="99"/>
      <c r="I601" s="33"/>
      <c r="J601" s="5"/>
      <c r="K601" s="84"/>
      <c r="L601" s="84"/>
      <c r="M601" s="84"/>
      <c r="N601" s="84"/>
      <c r="O601" s="83"/>
      <c r="P601" s="83"/>
      <c r="Q601" s="83"/>
      <c r="R601" s="84"/>
      <c r="S601" s="84"/>
      <c r="T601" s="84"/>
      <c r="U601" s="84"/>
      <c r="V601" s="84"/>
      <c r="W601" s="84"/>
      <c r="X601" s="84"/>
      <c r="Y601" s="84"/>
      <c r="Z601" s="90"/>
      <c r="AA601" s="28"/>
      <c r="AB601" s="91"/>
      <c r="AC601" s="91"/>
      <c r="AD601" s="91"/>
      <c r="AE601" s="92"/>
      <c r="AF601" s="92"/>
      <c r="AG601" s="92"/>
      <c r="AJ601" s="76"/>
      <c r="AK601" s="76"/>
      <c r="AL601" s="76"/>
      <c r="AM601" s="76"/>
      <c r="AN601" s="76"/>
      <c r="BB601" s="76"/>
      <c r="BC601" s="76"/>
      <c r="BE601" s="76"/>
      <c r="BF601" s="76"/>
      <c r="BH601" s="76"/>
      <c r="BI601" s="76"/>
      <c r="BK601" s="76"/>
      <c r="BL601" s="76"/>
      <c r="BN601" s="76"/>
      <c r="BO601" s="76"/>
      <c r="BQ601" s="76"/>
      <c r="BR601" s="76"/>
      <c r="BW601" s="85"/>
      <c r="BX601" s="85"/>
      <c r="BY601" s="83"/>
      <c r="BZ601" s="83"/>
      <c r="CA601" s="83"/>
      <c r="CB601" s="83"/>
      <c r="CC601" s="83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76"/>
      <c r="CO601" s="76"/>
      <c r="CP601" s="76"/>
      <c r="CQ601" s="76"/>
      <c r="CR601" s="76"/>
      <c r="CS601" s="76"/>
      <c r="CT601" s="76"/>
      <c r="CU601" s="76"/>
      <c r="CV601" s="76"/>
    </row>
    <row r="602" spans="1:100">
      <c r="A602" s="7">
        <v>75</v>
      </c>
      <c r="B602" s="31">
        <v>43656</v>
      </c>
      <c r="C602" s="7" t="s">
        <v>0</v>
      </c>
      <c r="D602" s="32">
        <v>2.9272188000000003E-4</v>
      </c>
      <c r="E602" s="32">
        <v>5.3158646000000002E-5</v>
      </c>
      <c r="F602" s="32">
        <v>9.4987961999999995E-5</v>
      </c>
      <c r="G602" s="32">
        <v>7.8828084999999997E-5</v>
      </c>
      <c r="H602" s="93">
        <v>-7.6398797E-6</v>
      </c>
      <c r="I602" s="32">
        <v>1.6487895000000001E-5</v>
      </c>
      <c r="J602" s="32"/>
      <c r="K602" s="32">
        <v>0.32503777</v>
      </c>
      <c r="L602" s="32">
        <v>0.27286482000000001</v>
      </c>
      <c r="M602" s="32">
        <v>5.8029756000000002E-2</v>
      </c>
      <c r="N602" s="32">
        <v>0.18598463000000001</v>
      </c>
      <c r="O602" s="66"/>
      <c r="P602" s="66"/>
      <c r="Q602" s="66"/>
      <c r="AG602" s="78"/>
      <c r="BZ602" s="80"/>
      <c r="CA602" s="78"/>
      <c r="CB602" s="78"/>
      <c r="CC602" s="78"/>
      <c r="CE602" s="81"/>
      <c r="CF602" s="74"/>
      <c r="CG602" s="74"/>
      <c r="CH602" s="74"/>
      <c r="CI602" s="74"/>
      <c r="CJ602" s="74"/>
      <c r="CK602" s="74"/>
      <c r="CL602" s="74"/>
      <c r="CM602" s="74"/>
      <c r="CN602" s="74"/>
    </row>
    <row r="603" spans="1:100">
      <c r="A603" s="7">
        <v>75</v>
      </c>
      <c r="B603" s="7"/>
      <c r="C603" s="98" t="s">
        <v>6</v>
      </c>
      <c r="D603" s="32"/>
      <c r="E603" s="32"/>
      <c r="F603" s="32"/>
      <c r="G603" s="32"/>
      <c r="H603" s="93"/>
      <c r="I603" s="32">
        <v>3.1999328</v>
      </c>
      <c r="J603" s="32"/>
      <c r="K603" s="32"/>
      <c r="L603" s="32"/>
      <c r="M603" s="32"/>
      <c r="N603" s="32"/>
      <c r="O603" s="66">
        <v>0.86451142000000003</v>
      </c>
      <c r="P603" s="66">
        <v>0.56655622999999999</v>
      </c>
      <c r="Q603" s="66">
        <v>1.0731067000000001</v>
      </c>
      <c r="AB603" s="9"/>
      <c r="AC603" s="9"/>
      <c r="AD603" s="9"/>
      <c r="AE603" s="9"/>
      <c r="AF603" s="9"/>
      <c r="AG603" s="9"/>
      <c r="AI603" s="27"/>
      <c r="AJ603" s="20"/>
      <c r="AK603" s="20"/>
      <c r="AL603" s="20"/>
      <c r="AM603" s="20"/>
      <c r="AN603" s="82"/>
      <c r="BB603" s="78"/>
      <c r="BE603" s="78"/>
      <c r="BH603" s="78"/>
      <c r="BK603" s="78"/>
      <c r="BN603" s="78"/>
      <c r="BQ603" s="78"/>
    </row>
    <row r="604" spans="1:100">
      <c r="A604" s="7">
        <v>75</v>
      </c>
      <c r="B604" s="7"/>
      <c r="C604" s="7" t="s">
        <v>1</v>
      </c>
      <c r="D604" s="32">
        <v>29.881406999999999</v>
      </c>
      <c r="E604" s="32">
        <v>6.6748010999999998</v>
      </c>
      <c r="F604" s="32">
        <v>10.462094</v>
      </c>
      <c r="G604" s="32">
        <v>11.135671</v>
      </c>
      <c r="H604" s="93">
        <v>1.2761859E-4</v>
      </c>
      <c r="I604" s="32">
        <v>1.8776272000000001</v>
      </c>
      <c r="J604" s="32"/>
      <c r="K604" s="66">
        <v>0.3501205</v>
      </c>
      <c r="L604" s="66">
        <v>0.37266212999999998</v>
      </c>
      <c r="M604" s="66">
        <v>6.2835953E-2</v>
      </c>
      <c r="N604" s="66">
        <v>0.22337639000000001</v>
      </c>
      <c r="O604" s="66"/>
      <c r="P604" s="66"/>
      <c r="Q604" s="66"/>
      <c r="R604" s="76"/>
      <c r="S604" s="83">
        <f>(F604-O603*H604)/D604</f>
        <v>0.35011683593987197</v>
      </c>
      <c r="T604" s="83">
        <f>(G604-P603*H604)/D604</f>
        <v>0.37265978462435767</v>
      </c>
      <c r="U604" s="83">
        <f>(I604-Q603*H604)/D604</f>
        <v>6.2831387144388032E-2</v>
      </c>
      <c r="V604" s="84"/>
      <c r="W604" s="83">
        <f t="shared" ref="W604:W608" si="369">LN(S604)</f>
        <v>-1.0494883632321037</v>
      </c>
      <c r="X604" s="83">
        <f t="shared" ref="X604:X608" si="370">LN(T604)</f>
        <v>-0.987089381124438</v>
      </c>
      <c r="Y604" s="83">
        <f t="shared" ref="Y604:Y608" si="371">LN(U604)</f>
        <v>-2.7673005350712483</v>
      </c>
      <c r="Z604" s="83">
        <f>LN(N604)</f>
        <v>-1.4988970828022641</v>
      </c>
      <c r="AA604" s="77"/>
      <c r="AB604" s="20">
        <f t="array" ref="AB604:AC605">LINEST(W604:W608,Z604:Z608,TRUE,TRUE)</f>
        <v>2.00712588594922</v>
      </c>
      <c r="AC604" s="60">
        <v>1.9589846034429743</v>
      </c>
      <c r="AD604" s="20">
        <f t="array" ref="AD604:AE605">LINEST(X604:X608,Z604:Z608,TRUE,TRUE)</f>
        <v>4.0192658294092505</v>
      </c>
      <c r="AE604" s="60">
        <v>5.037368153827031</v>
      </c>
      <c r="AF604" s="20">
        <f t="array" ref="AF604:AG605">LINEST(Y604:Y608,Z604:Z608,TRUE,TRUE)</f>
        <v>6.040133609565105</v>
      </c>
      <c r="AG604" s="20">
        <v>6.286235050514474</v>
      </c>
      <c r="AI604" s="41">
        <f>EXP(AC604)*$AI$4^AB604</f>
        <v>0.33297768558195584</v>
      </c>
      <c r="AJ604" s="41">
        <f>AI604*SQRT(AC605^2+(LN($AI$4))^2*AB605^2+(AB604/$AI$4)^2*$AJ$4^2-2*LN($AI$4)*AVERAGE(Z604:Z608)*AB605^2)</f>
        <v>5.2234009070368929E-4</v>
      </c>
      <c r="AK604" s="59"/>
      <c r="AL604" s="41">
        <f>EXP(AE604)*$AI$4^AD604</f>
        <v>0.33702384600278873</v>
      </c>
      <c r="AM604" s="41">
        <f>AL604*SQRT(AE605^2+(LN($AI$4))^2*AD605^2+(AD604/$AI$4)^2*$AJ$4^2-2*LN($AI$4)*AVERAGE(Z604:Z608)*AD605^2)</f>
        <v>1.0587751230318975E-3</v>
      </c>
      <c r="AN604" s="83"/>
      <c r="AO604" s="41">
        <f>EXP(AG604)*$AI$4^AF604</f>
        <v>5.4023269509538042E-2</v>
      </c>
      <c r="AP604" s="41">
        <f>AO604*SQRT(AG605^2+(LN($AI$4))^2*AF605^2+(AF604/$AI$4)^2*$AJ$4^2-2*LN($AI$4)*AVERAGE(Z604:Z608)*AF605^2)</f>
        <v>2.5490407595264025E-4</v>
      </c>
      <c r="BB604" s="69"/>
      <c r="BC604" s="69"/>
      <c r="BE604" s="69"/>
      <c r="BF604" s="69"/>
      <c r="BH604" s="69"/>
      <c r="BI604" s="69"/>
      <c r="BK604" s="69"/>
      <c r="BL604" s="69"/>
      <c r="BN604" s="69"/>
      <c r="BO604" s="69"/>
      <c r="BQ604" s="69"/>
      <c r="BR604" s="69"/>
      <c r="BY604" s="69"/>
      <c r="BZ604" s="69"/>
      <c r="CD604" s="86"/>
      <c r="CM604" s="78"/>
      <c r="CN604" s="78"/>
    </row>
    <row r="605" spans="1:100">
      <c r="A605" s="7">
        <v>75</v>
      </c>
      <c r="B605" s="7"/>
      <c r="C605" s="7" t="s">
        <v>2</v>
      </c>
      <c r="D605" s="32">
        <v>28.855111999999998</v>
      </c>
      <c r="E605" s="32">
        <v>6.4445233999999996</v>
      </c>
      <c r="F605" s="32">
        <v>10.099461</v>
      </c>
      <c r="G605" s="32">
        <v>10.746085000000001</v>
      </c>
      <c r="H605" s="93">
        <v>1.2620639999999999E-4</v>
      </c>
      <c r="I605" s="32">
        <v>1.8113676999999999</v>
      </c>
      <c r="J605" s="32"/>
      <c r="K605" s="66">
        <v>0.35000582000000002</v>
      </c>
      <c r="L605" s="66">
        <v>0.37241489999999999</v>
      </c>
      <c r="M605" s="66">
        <v>6.2774485000000005E-2</v>
      </c>
      <c r="N605" s="66">
        <v>0.22334074000000001</v>
      </c>
      <c r="O605" s="66"/>
      <c r="P605" s="66"/>
      <c r="Q605" s="66"/>
      <c r="R605" s="76"/>
      <c r="S605" s="83">
        <f>(F605-O603*H605)/D605</f>
        <v>0.35000217268697215</v>
      </c>
      <c r="T605" s="83">
        <f>(G605-P603*H605)/D605</f>
        <v>0.37241281534370119</v>
      </c>
      <c r="U605" s="83">
        <f>(I605-Q603*H605)/D605</f>
        <v>6.2769892110159792E-2</v>
      </c>
      <c r="V605" s="84"/>
      <c r="W605" s="83">
        <f t="shared" si="369"/>
        <v>-1.049815916840882</v>
      </c>
      <c r="X605" s="83">
        <f t="shared" si="370"/>
        <v>-0.9877523213257341</v>
      </c>
      <c r="Y605" s="83">
        <f t="shared" si="371"/>
        <v>-2.7682797454663488</v>
      </c>
      <c r="Z605" s="83">
        <f t="shared" ref="Z605:Z608" si="372">LN(N605)</f>
        <v>-1.4990566916360497</v>
      </c>
      <c r="AA605" s="77"/>
      <c r="AB605" s="20">
        <v>3.6389658988141612E-3</v>
      </c>
      <c r="AC605" s="60">
        <v>5.456957753776393E-3</v>
      </c>
      <c r="AD605" s="20">
        <v>7.4576961927686116E-3</v>
      </c>
      <c r="AE605" s="60">
        <v>1.1183488440410824E-2</v>
      </c>
      <c r="AF605" s="20">
        <v>9.0974293475259219E-3</v>
      </c>
      <c r="AG605" s="20">
        <v>1.3642416279194098E-2</v>
      </c>
      <c r="AI605" s="27"/>
      <c r="AJ605" s="82"/>
      <c r="AK605" s="82"/>
      <c r="AL605" s="82"/>
      <c r="AM605" s="82"/>
      <c r="AN605" s="82"/>
      <c r="BB605" s="76"/>
      <c r="BC605" s="76"/>
      <c r="BE605" s="76"/>
      <c r="BF605" s="76"/>
      <c r="BH605" s="76"/>
      <c r="BI605" s="76"/>
      <c r="BK605" s="76"/>
      <c r="BL605" s="76"/>
      <c r="BN605" s="76"/>
      <c r="BO605" s="76"/>
      <c r="BQ605" s="76"/>
      <c r="BR605" s="76"/>
      <c r="BW605" s="85"/>
      <c r="BX605" s="85"/>
      <c r="BY605" s="83"/>
      <c r="BZ605" s="83"/>
      <c r="CA605" s="83"/>
      <c r="CB605" s="83"/>
      <c r="CC605" s="83"/>
    </row>
    <row r="606" spans="1:100">
      <c r="A606" s="7">
        <v>75</v>
      </c>
      <c r="B606" s="7"/>
      <c r="C606" s="7" t="s">
        <v>3</v>
      </c>
      <c r="D606" s="32">
        <v>26.779599000000001</v>
      </c>
      <c r="E606" s="32">
        <v>5.9779987999999999</v>
      </c>
      <c r="F606" s="32">
        <v>9.3637145000000004</v>
      </c>
      <c r="G606" s="32">
        <v>9.9533526999999999</v>
      </c>
      <c r="H606" s="93">
        <v>1.2204544E-4</v>
      </c>
      <c r="I606" s="32">
        <v>1.6760649000000001</v>
      </c>
      <c r="J606" s="32"/>
      <c r="K606" s="66">
        <v>0.34965827999999999</v>
      </c>
      <c r="L606" s="66">
        <v>0.37167611</v>
      </c>
      <c r="M606" s="66">
        <v>6.2587289000000004E-2</v>
      </c>
      <c r="N606" s="66">
        <v>0.22322944</v>
      </c>
      <c r="O606" s="66"/>
      <c r="P606" s="66"/>
      <c r="Q606" s="66"/>
      <c r="R606" s="76"/>
      <c r="S606" s="83">
        <f>(F606-O603*H606)/D606</f>
        <v>0.34965456317412974</v>
      </c>
      <c r="T606" s="83">
        <f>(G606-P603*H606)/D606</f>
        <v>0.37167410738284862</v>
      </c>
      <c r="U606" s="83">
        <f>(I606-Q603*H606)/D606</f>
        <v>6.2582487968570091E-2</v>
      </c>
      <c r="V606" s="84"/>
      <c r="W606" s="83">
        <f t="shared" si="369"/>
        <v>-1.050809574226359</v>
      </c>
      <c r="X606" s="83">
        <f t="shared" si="370"/>
        <v>-0.98973786409225573</v>
      </c>
      <c r="Y606" s="83">
        <f t="shared" si="371"/>
        <v>-2.7712697849230117</v>
      </c>
      <c r="Z606" s="83">
        <f t="shared" si="372"/>
        <v>-1.499555157531397</v>
      </c>
      <c r="AA606" s="28"/>
      <c r="AB606" s="47">
        <f t="shared" ref="AB606:AG606" si="373">ABS(AB605/AB604)</f>
        <v>1.8130232509522956E-3</v>
      </c>
      <c r="AC606" s="47">
        <f t="shared" si="373"/>
        <v>2.7856052284360102E-3</v>
      </c>
      <c r="AD606" s="47">
        <f t="shared" si="373"/>
        <v>1.8554871733539307E-3</v>
      </c>
      <c r="AE606" s="47">
        <f t="shared" si="373"/>
        <v>2.2201054397650907E-3</v>
      </c>
      <c r="AF606" s="47">
        <f t="shared" si="373"/>
        <v>1.5061635943150842E-3</v>
      </c>
      <c r="AG606" s="47">
        <f t="shared" si="373"/>
        <v>2.1702046088902744E-3</v>
      </c>
      <c r="AI606" s="27"/>
      <c r="AJ606" s="82"/>
      <c r="AK606" s="82"/>
      <c r="AL606" s="82"/>
      <c r="AM606" s="82"/>
      <c r="AN606" s="82"/>
      <c r="BB606" s="76"/>
      <c r="BC606" s="76"/>
      <c r="BE606" s="76"/>
      <c r="BF606" s="76"/>
      <c r="BH606" s="76"/>
      <c r="BI606" s="76"/>
      <c r="BK606" s="76"/>
      <c r="BL606" s="76"/>
      <c r="BN606" s="76"/>
      <c r="BO606" s="76"/>
      <c r="BQ606" s="76"/>
      <c r="BR606" s="76"/>
      <c r="BW606" s="85"/>
      <c r="BX606" s="85"/>
      <c r="BY606" s="83"/>
      <c r="BZ606" s="83"/>
      <c r="CA606" s="83"/>
      <c r="CB606" s="83"/>
      <c r="CC606" s="83"/>
      <c r="CD606" s="76"/>
      <c r="CE606" s="76"/>
      <c r="CF606" s="76"/>
      <c r="CG606" s="76"/>
      <c r="CH606" s="76"/>
      <c r="CI606" s="76"/>
      <c r="CJ606" s="76"/>
      <c r="CK606" s="76"/>
      <c r="CL606" s="76"/>
      <c r="CM606" s="76"/>
      <c r="CN606" s="76"/>
      <c r="CO606" s="76"/>
      <c r="CP606" s="76"/>
      <c r="CQ606" s="76"/>
      <c r="CR606" s="76"/>
      <c r="CS606" s="76"/>
      <c r="CT606" s="76"/>
      <c r="CU606" s="76"/>
      <c r="CV606" s="76"/>
    </row>
    <row r="607" spans="1:100">
      <c r="A607" s="7">
        <v>75</v>
      </c>
      <c r="B607" s="7"/>
      <c r="C607" s="7" t="s">
        <v>4</v>
      </c>
      <c r="D607" s="32">
        <v>24.878105000000001</v>
      </c>
      <c r="E607" s="32">
        <v>5.5510770999999997</v>
      </c>
      <c r="F607" s="32">
        <v>8.6911395999999996</v>
      </c>
      <c r="G607" s="32">
        <v>9.2301526999999997</v>
      </c>
      <c r="H607" s="93">
        <v>1.1485716E-4</v>
      </c>
      <c r="I607" s="32">
        <v>1.5529006000000001</v>
      </c>
      <c r="J607" s="32"/>
      <c r="K607" s="66">
        <v>0.34934787</v>
      </c>
      <c r="L607" s="66">
        <v>0.37101283000000002</v>
      </c>
      <c r="M607" s="66">
        <v>6.2419821E-2</v>
      </c>
      <c r="N607" s="66">
        <v>0.22313063</v>
      </c>
      <c r="O607" s="66"/>
      <c r="P607" s="66"/>
      <c r="Q607" s="66"/>
      <c r="R607" s="76"/>
      <c r="S607" s="83">
        <f>(F607-O603*H607)/D607</f>
        <v>0.34934494828579227</v>
      </c>
      <c r="T607" s="83">
        <f>(G607-P603*H607)/D607</f>
        <v>0.37101248776626844</v>
      </c>
      <c r="U607" s="83">
        <f>(I607-Q603*H607)/D607</f>
        <v>6.2415418940150826E-2</v>
      </c>
      <c r="V607" s="84"/>
      <c r="W607" s="83">
        <f t="shared" si="369"/>
        <v>-1.0516954544122814</v>
      </c>
      <c r="X607" s="83">
        <f t="shared" si="370"/>
        <v>-0.99151955719382423</v>
      </c>
      <c r="Y607" s="83">
        <f t="shared" si="371"/>
        <v>-2.7739429357306835</v>
      </c>
      <c r="Z607" s="83">
        <f t="shared" si="372"/>
        <v>-1.4999978942735703</v>
      </c>
      <c r="AA607" s="60"/>
      <c r="AB607" s="88"/>
      <c r="AD607" s="88"/>
      <c r="AF607" s="88"/>
      <c r="AI607" s="27"/>
      <c r="AJ607" s="82"/>
      <c r="AK607" s="82"/>
      <c r="AL607" s="82"/>
      <c r="AM607" s="82"/>
      <c r="AN607" s="82"/>
      <c r="BB607" s="76"/>
      <c r="BC607" s="76"/>
      <c r="BE607" s="76"/>
      <c r="BF607" s="76"/>
      <c r="BH607" s="76"/>
      <c r="BI607" s="76"/>
      <c r="BK607" s="76"/>
      <c r="BL607" s="76"/>
      <c r="BN607" s="76"/>
      <c r="BO607" s="76"/>
      <c r="BQ607" s="76"/>
      <c r="BR607" s="76"/>
      <c r="BW607" s="85"/>
      <c r="BX607" s="85"/>
      <c r="BY607" s="83"/>
      <c r="BZ607" s="83"/>
      <c r="CA607" s="83"/>
      <c r="CB607" s="83"/>
      <c r="CD607" s="76"/>
      <c r="CE607" s="76"/>
      <c r="CF607" s="76"/>
      <c r="CG607" s="76"/>
      <c r="CH607" s="76"/>
      <c r="CI607" s="76"/>
      <c r="CJ607" s="76"/>
      <c r="CK607" s="76"/>
      <c r="CL607" s="76"/>
      <c r="CM607" s="76"/>
      <c r="CN607" s="76"/>
      <c r="CO607" s="76"/>
      <c r="CP607" s="76"/>
      <c r="CQ607" s="76"/>
      <c r="CR607" s="76"/>
      <c r="CS607" s="76"/>
      <c r="CT607" s="76"/>
      <c r="CU607" s="76"/>
      <c r="CV607" s="76"/>
    </row>
    <row r="608" spans="1:100">
      <c r="A608" s="7">
        <v>75</v>
      </c>
      <c r="B608" s="7"/>
      <c r="C608" s="7" t="s">
        <v>5</v>
      </c>
      <c r="D608" s="32">
        <v>22.193273999999999</v>
      </c>
      <c r="E608" s="32">
        <v>4.9497954999999996</v>
      </c>
      <c r="F608" s="32">
        <v>7.7461982000000003</v>
      </c>
      <c r="G608" s="32">
        <v>8.2192532000000007</v>
      </c>
      <c r="H608" s="93">
        <v>1.0239949E-4</v>
      </c>
      <c r="I608" s="32">
        <v>1.3815599999999999</v>
      </c>
      <c r="J608" s="32"/>
      <c r="K608" s="66">
        <v>0.34903303000000002</v>
      </c>
      <c r="L608" s="66">
        <v>0.37034766000000002</v>
      </c>
      <c r="M608" s="66">
        <v>6.2250953999999997E-2</v>
      </c>
      <c r="N608" s="66">
        <v>0.22303115000000001</v>
      </c>
      <c r="O608" s="66"/>
      <c r="P608" s="66"/>
      <c r="Q608" s="66"/>
      <c r="R608" s="76"/>
      <c r="S608" s="83">
        <f>(F608-O603*H608)/D608</f>
        <v>0.34902960574773662</v>
      </c>
      <c r="T608" s="83">
        <f>(G608-P603*H608)/D608</f>
        <v>0.3703462222352138</v>
      </c>
      <c r="U608" s="83">
        <f>(I608-Q603*H608)/D608</f>
        <v>6.2246341590754227E-2</v>
      </c>
      <c r="V608" s="84"/>
      <c r="W608" s="83">
        <f t="shared" si="369"/>
        <v>-1.0525985301548488</v>
      </c>
      <c r="X608" s="83">
        <f t="shared" si="370"/>
        <v>-0.99331697510081629</v>
      </c>
      <c r="Y608" s="83">
        <f t="shared" si="371"/>
        <v>-2.7766555149907601</v>
      </c>
      <c r="Z608" s="83">
        <f t="shared" si="372"/>
        <v>-1.5004438311785582</v>
      </c>
      <c r="AB608" s="28"/>
      <c r="AD608" s="28"/>
      <c r="AF608" s="28"/>
      <c r="AJ608" s="82"/>
      <c r="AK608" s="82"/>
      <c r="AL608" s="82"/>
      <c r="AM608" s="82"/>
      <c r="AN608" s="82"/>
      <c r="BB608" s="76"/>
      <c r="BC608" s="76"/>
      <c r="BE608" s="76"/>
      <c r="BF608" s="76"/>
      <c r="BH608" s="76"/>
      <c r="BI608" s="76"/>
      <c r="BK608" s="76"/>
      <c r="BL608" s="76"/>
      <c r="BN608" s="76"/>
      <c r="BO608" s="76"/>
      <c r="BQ608" s="76"/>
      <c r="BR608" s="76"/>
      <c r="BW608" s="85"/>
      <c r="BX608" s="85"/>
      <c r="BY608" s="83"/>
      <c r="BZ608" s="83"/>
      <c r="CA608" s="83"/>
      <c r="CB608" s="83"/>
      <c r="CC608" s="83"/>
    </row>
    <row r="609" spans="1:100">
      <c r="C609" s="7"/>
      <c r="D609" s="89"/>
      <c r="E609" s="89"/>
      <c r="F609" s="33"/>
      <c r="G609" s="33"/>
      <c r="H609" s="99"/>
      <c r="I609" s="33"/>
      <c r="J609" s="5"/>
      <c r="K609" s="84"/>
      <c r="L609" s="84"/>
      <c r="M609" s="84"/>
      <c r="N609" s="84"/>
      <c r="O609" s="83"/>
      <c r="P609" s="83"/>
      <c r="Q609" s="83"/>
      <c r="R609" s="84"/>
      <c r="S609" s="84"/>
      <c r="T609" s="84"/>
      <c r="U609" s="84"/>
      <c r="V609" s="84"/>
      <c r="W609" s="84"/>
      <c r="X609" s="84"/>
      <c r="Y609" s="84"/>
      <c r="Z609" s="90"/>
      <c r="AA609" s="28"/>
      <c r="AB609" s="91"/>
      <c r="AC609" s="91"/>
      <c r="AD609" s="91"/>
      <c r="AE609" s="92"/>
      <c r="AF609" s="92"/>
      <c r="AG609" s="92"/>
      <c r="AJ609" s="76"/>
      <c r="AK609" s="76"/>
      <c r="AL609" s="76"/>
      <c r="AM609" s="76"/>
      <c r="AN609" s="76"/>
      <c r="BB609" s="76"/>
      <c r="BC609" s="76"/>
      <c r="BE609" s="76"/>
      <c r="BF609" s="76"/>
      <c r="BH609" s="76"/>
      <c r="BI609" s="76"/>
      <c r="BK609" s="76"/>
      <c r="BL609" s="76"/>
      <c r="BN609" s="76"/>
      <c r="BO609" s="76"/>
      <c r="BQ609" s="76"/>
      <c r="BR609" s="76"/>
      <c r="BW609" s="85"/>
      <c r="BX609" s="85"/>
      <c r="BY609" s="83"/>
      <c r="BZ609" s="83"/>
      <c r="CA609" s="83"/>
      <c r="CB609" s="83"/>
      <c r="CC609" s="83"/>
      <c r="CD609" s="76"/>
      <c r="CE609" s="76"/>
      <c r="CF609" s="76"/>
      <c r="CG609" s="76"/>
      <c r="CH609" s="76"/>
      <c r="CI609" s="76"/>
      <c r="CJ609" s="76"/>
      <c r="CK609" s="76"/>
      <c r="CL609" s="76"/>
      <c r="CM609" s="76"/>
      <c r="CN609" s="76"/>
      <c r="CO609" s="76"/>
      <c r="CP609" s="76"/>
      <c r="CQ609" s="76"/>
      <c r="CR609" s="76"/>
      <c r="CS609" s="76"/>
      <c r="CT609" s="76"/>
      <c r="CU609" s="76"/>
      <c r="CV609" s="76"/>
    </row>
    <row r="610" spans="1:100">
      <c r="A610" s="7">
        <v>76</v>
      </c>
      <c r="B610" s="31">
        <v>43656</v>
      </c>
      <c r="C610" s="7" t="s">
        <v>0</v>
      </c>
      <c r="D610" s="32">
        <v>2.9272188000000003E-4</v>
      </c>
      <c r="E610" s="32">
        <v>5.3158646000000002E-5</v>
      </c>
      <c r="F610" s="32">
        <v>9.4987961999999995E-5</v>
      </c>
      <c r="G610" s="32">
        <v>7.8828084999999997E-5</v>
      </c>
      <c r="H610" s="93">
        <v>-7.6398797E-6</v>
      </c>
      <c r="I610" s="32">
        <v>1.6487895000000001E-5</v>
      </c>
      <c r="J610" s="32"/>
      <c r="K610" s="32">
        <v>0.32503777</v>
      </c>
      <c r="L610" s="32">
        <v>0.27286482000000001</v>
      </c>
      <c r="M610" s="32">
        <v>5.8029756000000002E-2</v>
      </c>
      <c r="N610" s="32">
        <v>0.18598463000000001</v>
      </c>
      <c r="O610" s="66"/>
      <c r="P610" s="66"/>
      <c r="Q610" s="66"/>
      <c r="AG610" s="78"/>
      <c r="BZ610" s="80"/>
      <c r="CA610" s="78"/>
      <c r="CB610" s="78"/>
      <c r="CC610" s="78"/>
      <c r="CE610" s="81"/>
      <c r="CF610" s="74"/>
      <c r="CG610" s="74"/>
      <c r="CH610" s="74"/>
      <c r="CI610" s="74"/>
      <c r="CJ610" s="74"/>
      <c r="CK610" s="74"/>
      <c r="CL610" s="74"/>
      <c r="CM610" s="74"/>
      <c r="CN610" s="74"/>
    </row>
    <row r="611" spans="1:100">
      <c r="A611" s="7">
        <v>76</v>
      </c>
      <c r="C611" s="98" t="s">
        <v>6</v>
      </c>
      <c r="D611" s="32"/>
      <c r="E611" s="32"/>
      <c r="F611" s="32"/>
      <c r="G611" s="32"/>
      <c r="H611" s="93"/>
      <c r="I611" s="32">
        <v>3.1999328</v>
      </c>
      <c r="J611" s="32"/>
      <c r="K611" s="32"/>
      <c r="L611" s="32"/>
      <c r="M611" s="32"/>
      <c r="N611" s="32"/>
      <c r="O611" s="66">
        <v>0.86451142000000003</v>
      </c>
      <c r="P611" s="66">
        <v>0.56655622999999999</v>
      </c>
      <c r="Q611" s="66">
        <v>1.0731067000000001</v>
      </c>
      <c r="AB611" s="9"/>
      <c r="AC611" s="9"/>
      <c r="AD611" s="9"/>
      <c r="AE611" s="9"/>
      <c r="AF611" s="9"/>
      <c r="AG611" s="9"/>
      <c r="AI611" s="27"/>
      <c r="AJ611" s="20"/>
      <c r="AK611" s="20"/>
      <c r="AL611" s="20"/>
      <c r="AM611" s="20"/>
      <c r="AN611" s="82"/>
      <c r="BB611" s="78"/>
      <c r="BE611" s="78"/>
      <c r="BH611" s="78"/>
      <c r="BK611" s="78"/>
      <c r="BN611" s="78"/>
      <c r="BQ611" s="78"/>
    </row>
    <row r="612" spans="1:100">
      <c r="A612" s="7">
        <v>76</v>
      </c>
      <c r="B612" s="7"/>
      <c r="C612" s="7" t="s">
        <v>1</v>
      </c>
      <c r="D612" s="32">
        <v>29.964054999999998</v>
      </c>
      <c r="E612" s="32">
        <v>6.6936347999999999</v>
      </c>
      <c r="F612" s="32">
        <v>10.492067</v>
      </c>
      <c r="G612" s="32">
        <v>11.168711</v>
      </c>
      <c r="H612" s="93">
        <v>1.3929198000000001E-4</v>
      </c>
      <c r="I612" s="32">
        <v>1.8834059999999999</v>
      </c>
      <c r="J612" s="32"/>
      <c r="K612" s="66">
        <v>0.35015512999999998</v>
      </c>
      <c r="L612" s="66">
        <v>0.37273700999999998</v>
      </c>
      <c r="M612" s="66">
        <v>6.2855547999999997E-2</v>
      </c>
      <c r="N612" s="66">
        <v>0.2233888</v>
      </c>
      <c r="O612" s="66"/>
      <c r="P612" s="66"/>
      <c r="Q612" s="66"/>
      <c r="R612" s="76"/>
      <c r="S612" s="83">
        <f>(F612-O611*H612)/D612</f>
        <v>0.35015109204987693</v>
      </c>
      <c r="T612" s="83">
        <f>(G612-P611*H612)/D612</f>
        <v>0.37273433396317496</v>
      </c>
      <c r="U612" s="83">
        <f>(I612-Q611*H612)/D612</f>
        <v>6.2850522896283748E-2</v>
      </c>
      <c r="V612" s="84"/>
      <c r="W612" s="83">
        <f t="shared" ref="W612:W616" si="374">LN(S612)</f>
        <v>-1.0493905260795993</v>
      </c>
      <c r="X612" s="83">
        <f t="shared" ref="X612:X616" si="375">LN(T612)</f>
        <v>-0.98688935448830861</v>
      </c>
      <c r="Y612" s="83">
        <f t="shared" ref="Y612:Y616" si="376">LN(U612)</f>
        <v>-2.7669960242305494</v>
      </c>
      <c r="Z612" s="83">
        <f>LN(N612)</f>
        <v>-1.4988415278920744</v>
      </c>
      <c r="AA612" s="77"/>
      <c r="AB612" s="20">
        <f t="array" ref="AB612:AC613">LINEST(W612:W616,Z612:Z616,TRUE,TRUE)</f>
        <v>1.9944533710422427</v>
      </c>
      <c r="AC612" s="60">
        <v>1.9399768936472848</v>
      </c>
      <c r="AD612" s="20">
        <f t="array" ref="AD612:AE613">LINEST(X612:X616,Z612:Z616,TRUE,TRUE)</f>
        <v>3.9960642619982201</v>
      </c>
      <c r="AE612" s="60">
        <v>5.0025628858527629</v>
      </c>
      <c r="AF612" s="20">
        <f t="array" ref="AF612:AG613">LINEST(Y612:Y616,Z612:Z616,TRUE,TRUE)</f>
        <v>5.9902248241062743</v>
      </c>
      <c r="AG612" s="20">
        <v>6.2113787755368222</v>
      </c>
      <c r="AI612" s="41">
        <f>EXP(AC612)*$AI$4^AB612</f>
        <v>0.33307891583669891</v>
      </c>
      <c r="AJ612" s="41">
        <f>AI612*SQRT(AC613^2+(LN($AI$4))^2*AB613^2+(AB612/$AI$4)^2*$AJ$4^2-2*LN($AI$4)*AVERAGE(Z612:Z616)*AB613^2)</f>
        <v>5.186790117752833E-4</v>
      </c>
      <c r="AK612" s="59"/>
      <c r="AL612" s="41">
        <f>EXP(AE612)*$AI$4^AD612</f>
        <v>0.33720982037322028</v>
      </c>
      <c r="AM612" s="41">
        <f>AL612*SQRT(AE613^2+(LN($AI$4))^2*AD613^2+(AD612/$AI$4)^2*$AJ$4^2-2*LN($AI$4)*AVERAGE(Z612:Z616)*AD613^2)</f>
        <v>1.0562593971428201E-3</v>
      </c>
      <c r="AN612" s="83"/>
      <c r="AO612" s="41">
        <f>EXP(AG612)*$AI$4^AF612</f>
        <v>5.4088128457057773E-2</v>
      </c>
      <c r="AP612" s="41">
        <f>AO612*SQRT(AG613^2+(LN($AI$4))^2*AF613^2+(AF612/$AI$4)^2*$AJ$4^2-2*LN($AI$4)*AVERAGE(Z612:Z616)*AF613^2)</f>
        <v>2.538420184555137E-4</v>
      </c>
      <c r="BB612" s="69"/>
      <c r="BC612" s="69"/>
      <c r="BE612" s="69"/>
      <c r="BF612" s="69"/>
      <c r="BH612" s="69"/>
      <c r="BI612" s="69"/>
      <c r="BK612" s="69"/>
      <c r="BL612" s="69"/>
      <c r="BN612" s="69"/>
      <c r="BO612" s="69"/>
      <c r="BQ612" s="69"/>
      <c r="BR612" s="69"/>
      <c r="BY612" s="69"/>
      <c r="BZ612" s="69"/>
      <c r="CD612" s="86"/>
      <c r="CM612" s="78"/>
      <c r="CN612" s="78"/>
    </row>
    <row r="613" spans="1:100">
      <c r="A613" s="7">
        <v>76</v>
      </c>
      <c r="B613" s="7"/>
      <c r="C613" s="7" t="s">
        <v>2</v>
      </c>
      <c r="D613" s="32">
        <v>28.201951000000001</v>
      </c>
      <c r="E613" s="32">
        <v>6.2977207999999996</v>
      </c>
      <c r="F613" s="32">
        <v>9.8679050000000004</v>
      </c>
      <c r="G613" s="32">
        <v>10.496506999999999</v>
      </c>
      <c r="H613" s="93">
        <v>1.3129527999999999E-4</v>
      </c>
      <c r="I613" s="32">
        <v>1.7687455999999999</v>
      </c>
      <c r="J613" s="32"/>
      <c r="K613" s="66">
        <v>0.34990118999999997</v>
      </c>
      <c r="L613" s="66">
        <v>0.37219008999999997</v>
      </c>
      <c r="M613" s="66">
        <v>6.2716930000000004E-2</v>
      </c>
      <c r="N613" s="66">
        <v>0.22330785</v>
      </c>
      <c r="O613" s="66"/>
      <c r="P613" s="66"/>
      <c r="Q613" s="66"/>
      <c r="R613" s="76"/>
      <c r="S613" s="83">
        <f>(F613-O611*H613)/D613</f>
        <v>0.34989747672886345</v>
      </c>
      <c r="T613" s="83">
        <f>(G613-P611*H613)/D613</f>
        <v>0.37218817286226563</v>
      </c>
      <c r="U613" s="83">
        <f>(I613-Q611*H613)/D613</f>
        <v>6.2712140240061887E-2</v>
      </c>
      <c r="V613" s="84"/>
      <c r="W613" s="83">
        <f t="shared" si="374"/>
        <v>-1.0501150910410033</v>
      </c>
      <c r="X613" s="83">
        <f t="shared" si="375"/>
        <v>-0.98835571157583968</v>
      </c>
      <c r="Y613" s="83">
        <f t="shared" si="376"/>
        <v>-2.7692002258426052</v>
      </c>
      <c r="Z613" s="83">
        <f t="shared" ref="Z613:Z616" si="377">LN(N613)</f>
        <v>-1.4992039662532581</v>
      </c>
      <c r="AA613" s="77"/>
      <c r="AB613" s="20">
        <v>2.1954465944784064E-3</v>
      </c>
      <c r="AC613" s="60">
        <v>3.2921847749930221E-3</v>
      </c>
      <c r="AD613" s="20">
        <v>1.2210225707561702E-2</v>
      </c>
      <c r="AE613" s="60">
        <v>1.8309859722738256E-2</v>
      </c>
      <c r="AF613" s="20">
        <v>1.7247538990002635E-2</v>
      </c>
      <c r="AG613" s="20">
        <v>2.5863569358413604E-2</v>
      </c>
      <c r="AI613" s="62"/>
      <c r="AJ613" s="82"/>
      <c r="AK613" s="82"/>
      <c r="AL613" s="82"/>
      <c r="AM613" s="82"/>
      <c r="AN613" s="82"/>
      <c r="BB613" s="76"/>
      <c r="BC613" s="76"/>
      <c r="BE613" s="76"/>
      <c r="BF613" s="76"/>
      <c r="BH613" s="76"/>
      <c r="BI613" s="76"/>
      <c r="BK613" s="76"/>
      <c r="BL613" s="76"/>
      <c r="BN613" s="76"/>
      <c r="BO613" s="76"/>
      <c r="BQ613" s="76"/>
      <c r="BR613" s="76"/>
      <c r="BW613" s="85"/>
      <c r="BX613" s="85"/>
      <c r="BY613" s="83"/>
      <c r="BZ613" s="83"/>
      <c r="CA613" s="83"/>
      <c r="CB613" s="83"/>
      <c r="CC613" s="83"/>
    </row>
    <row r="614" spans="1:100">
      <c r="A614" s="7">
        <v>76</v>
      </c>
      <c r="B614" s="7"/>
      <c r="C614" s="7" t="s">
        <v>3</v>
      </c>
      <c r="D614" s="32">
        <v>27.036224000000001</v>
      </c>
      <c r="E614" s="32">
        <v>6.0362701000000003</v>
      </c>
      <c r="F614" s="32">
        <v>9.4564214</v>
      </c>
      <c r="G614" s="32">
        <v>10.054921</v>
      </c>
      <c r="H614" s="93">
        <v>1.2327415000000001E-4</v>
      </c>
      <c r="I614" s="32">
        <v>1.6936979000000001</v>
      </c>
      <c r="J614" s="32"/>
      <c r="K614" s="66">
        <v>0.34976789000000003</v>
      </c>
      <c r="L614" s="66">
        <v>0.37190412</v>
      </c>
      <c r="M614" s="66">
        <v>6.2645184000000007E-2</v>
      </c>
      <c r="N614" s="66">
        <v>0.22326582</v>
      </c>
      <c r="O614" s="66"/>
      <c r="P614" s="66"/>
      <c r="Q614" s="66"/>
      <c r="R614" s="76"/>
      <c r="S614" s="83">
        <f>(F614-O611*H614)/D614</f>
        <v>0.34976462793360247</v>
      </c>
      <c r="T614" s="83">
        <f>(G614-P611*H614)/D614</f>
        <v>0.37190293874848496</v>
      </c>
      <c r="U614" s="83">
        <f>(I614-Q611*H614)/D614</f>
        <v>6.264061185776898E-2</v>
      </c>
      <c r="V614" s="84"/>
      <c r="W614" s="83">
        <f t="shared" si="374"/>
        <v>-1.0504948423408729</v>
      </c>
      <c r="X614" s="83">
        <f t="shared" si="375"/>
        <v>-0.98912237609662479</v>
      </c>
      <c r="Y614" s="83">
        <f t="shared" si="376"/>
        <v>-2.7703414595029621</v>
      </c>
      <c r="Z614" s="83">
        <f t="shared" si="377"/>
        <v>-1.499392199474102</v>
      </c>
      <c r="AA614" s="28"/>
      <c r="AB614" s="47">
        <f t="shared" ref="AB614:AG614" si="378">ABS(AB613/AB612)</f>
        <v>1.1007760955229204E-3</v>
      </c>
      <c r="AC614" s="47">
        <f t="shared" si="378"/>
        <v>1.6970226737100446E-3</v>
      </c>
      <c r="AD614" s="47">
        <f t="shared" si="378"/>
        <v>3.0555629006466514E-3</v>
      </c>
      <c r="AE614" s="47">
        <f t="shared" si="378"/>
        <v>3.6600958629662609E-3</v>
      </c>
      <c r="AF614" s="47">
        <f t="shared" si="378"/>
        <v>2.8792807442875774E-3</v>
      </c>
      <c r="AG614" s="47">
        <f t="shared" si="378"/>
        <v>4.1639014932201308E-3</v>
      </c>
      <c r="AI614" s="27"/>
      <c r="AJ614" s="82"/>
      <c r="AK614" s="82"/>
      <c r="AL614" s="82"/>
      <c r="AM614" s="82"/>
      <c r="AN614" s="82"/>
      <c r="BB614" s="76"/>
      <c r="BC614" s="76"/>
      <c r="BE614" s="76"/>
      <c r="BF614" s="76"/>
      <c r="BH614" s="76"/>
      <c r="BI614" s="76"/>
      <c r="BK614" s="76"/>
      <c r="BL614" s="76"/>
      <c r="BN614" s="76"/>
      <c r="BO614" s="76"/>
      <c r="BQ614" s="76"/>
      <c r="BR614" s="76"/>
      <c r="BW614" s="85"/>
      <c r="BX614" s="85"/>
      <c r="BY614" s="83"/>
      <c r="BZ614" s="83"/>
      <c r="CA614" s="83"/>
      <c r="CB614" s="83"/>
      <c r="CC614" s="83"/>
      <c r="CD614" s="76"/>
      <c r="CE614" s="76"/>
      <c r="CF614" s="76"/>
      <c r="CG614" s="76"/>
      <c r="CH614" s="76"/>
      <c r="CI614" s="76"/>
      <c r="CJ614" s="76"/>
      <c r="CK614" s="76"/>
      <c r="CL614" s="76"/>
      <c r="CM614" s="76"/>
      <c r="CN614" s="76"/>
      <c r="CO614" s="76"/>
      <c r="CP614" s="76"/>
      <c r="CQ614" s="76"/>
      <c r="CR614" s="76"/>
      <c r="CS614" s="76"/>
      <c r="CT614" s="76"/>
      <c r="CU614" s="76"/>
      <c r="CV614" s="76"/>
    </row>
    <row r="615" spans="1:100">
      <c r="A615" s="7">
        <v>76</v>
      </c>
      <c r="B615" s="7"/>
      <c r="C615" s="7" t="s">
        <v>4</v>
      </c>
      <c r="D615" s="32">
        <v>24.711433</v>
      </c>
      <c r="E615" s="32">
        <v>5.5141318000000004</v>
      </c>
      <c r="F615" s="32">
        <v>8.6336697999999998</v>
      </c>
      <c r="G615" s="32">
        <v>9.1699091999999993</v>
      </c>
      <c r="H615" s="99">
        <v>1.0575713999999999E-4</v>
      </c>
      <c r="I615" s="32">
        <v>1.5429092</v>
      </c>
      <c r="J615" s="32"/>
      <c r="K615" s="66">
        <v>0.34937947000000003</v>
      </c>
      <c r="L615" s="66">
        <v>0.37107931</v>
      </c>
      <c r="M615" s="66">
        <v>6.2437022000000002E-2</v>
      </c>
      <c r="N615" s="66">
        <v>0.2231409</v>
      </c>
      <c r="O615" s="66"/>
      <c r="P615" s="66"/>
      <c r="Q615" s="66"/>
      <c r="R615" s="76"/>
      <c r="S615" s="83">
        <f>(F615-O611*H615)/D615</f>
        <v>0.34937586872217097</v>
      </c>
      <c r="T615" s="83">
        <f>(G615-P611*H615)/D615</f>
        <v>0.37107719664146821</v>
      </c>
      <c r="U615" s="83">
        <f>(I615-Q611*H615)/D615</f>
        <v>6.2432466433836244E-2</v>
      </c>
      <c r="V615" s="84"/>
      <c r="W615" s="83">
        <f t="shared" si="374"/>
        <v>-1.0516069485723343</v>
      </c>
      <c r="X615" s="83">
        <f t="shared" si="375"/>
        <v>-0.99134516081903723</v>
      </c>
      <c r="Y615" s="83">
        <f t="shared" si="376"/>
        <v>-2.7736698434994409</v>
      </c>
      <c r="Z615" s="83">
        <f t="shared" si="377"/>
        <v>-1.4999518684829409</v>
      </c>
      <c r="AA615" s="60"/>
      <c r="AB615" s="88"/>
      <c r="AD615" s="88"/>
      <c r="AF615" s="88"/>
      <c r="AI615" s="27"/>
      <c r="AJ615" s="82"/>
      <c r="AK615" s="82"/>
      <c r="AL615" s="82"/>
      <c r="AM615" s="82"/>
      <c r="AN615" s="82"/>
      <c r="BB615" s="76"/>
      <c r="BC615" s="76"/>
      <c r="BE615" s="76"/>
      <c r="BF615" s="76"/>
      <c r="BH615" s="76"/>
      <c r="BI615" s="76"/>
      <c r="BK615" s="76"/>
      <c r="BL615" s="76"/>
      <c r="BN615" s="76"/>
      <c r="BO615" s="76"/>
      <c r="BQ615" s="76"/>
      <c r="BR615" s="76"/>
      <c r="BW615" s="85"/>
      <c r="BX615" s="85"/>
      <c r="BY615" s="83"/>
      <c r="BZ615" s="83"/>
      <c r="CA615" s="83"/>
      <c r="CB615" s="83"/>
      <c r="CD615" s="76"/>
      <c r="CE615" s="76"/>
      <c r="CF615" s="76"/>
      <c r="CG615" s="76"/>
      <c r="CH615" s="76"/>
      <c r="CI615" s="76"/>
      <c r="CJ615" s="76"/>
      <c r="CK615" s="76"/>
      <c r="CL615" s="76"/>
      <c r="CM615" s="76"/>
      <c r="CN615" s="76"/>
      <c r="CO615" s="76"/>
      <c r="CP615" s="76"/>
      <c r="CQ615" s="76"/>
      <c r="CR615" s="76"/>
      <c r="CS615" s="76"/>
      <c r="CT615" s="76"/>
      <c r="CU615" s="76"/>
      <c r="CV615" s="76"/>
    </row>
    <row r="616" spans="1:100">
      <c r="A616" s="7">
        <v>76</v>
      </c>
      <c r="B616" s="7"/>
      <c r="C616" s="7" t="s">
        <v>5</v>
      </c>
      <c r="D616" s="32">
        <v>22.512509999999999</v>
      </c>
      <c r="E616" s="32">
        <v>5.0213846000000002</v>
      </c>
      <c r="F616" s="32">
        <v>7.8589251999999998</v>
      </c>
      <c r="G616" s="32">
        <v>8.3402285999999997</v>
      </c>
      <c r="H616" s="93">
        <v>1.0435103000000001E-4</v>
      </c>
      <c r="I616" s="32">
        <v>1.4021524999999999</v>
      </c>
      <c r="J616" s="32"/>
      <c r="K616" s="66">
        <v>0.34909077999999999</v>
      </c>
      <c r="L616" s="66">
        <v>0.3704692</v>
      </c>
      <c r="M616" s="66">
        <v>6.2282811E-2</v>
      </c>
      <c r="N616" s="66">
        <v>0.22304842</v>
      </c>
      <c r="O616" s="66"/>
      <c r="P616" s="66"/>
      <c r="Q616" s="66"/>
      <c r="R616" s="76"/>
      <c r="S616" s="83">
        <f>(F616-O611*H616)/D616</f>
        <v>0.34908746236394239</v>
      </c>
      <c r="T616" s="83">
        <f>(G616-P611*H616)/D616</f>
        <v>0.3704682187492131</v>
      </c>
      <c r="U616" s="83">
        <f>(I616-Q611*H616)/D616</f>
        <v>6.2278285282740799E-2</v>
      </c>
      <c r="V616" s="84"/>
      <c r="W616" s="83">
        <f t="shared" si="374"/>
        <v>-1.0524327796841011</v>
      </c>
      <c r="X616" s="83">
        <f t="shared" si="375"/>
        <v>-0.99298761727960527</v>
      </c>
      <c r="Y616" s="83">
        <f t="shared" si="376"/>
        <v>-2.7761424647855231</v>
      </c>
      <c r="Z616" s="83">
        <f t="shared" si="377"/>
        <v>-1.5003664010464917</v>
      </c>
      <c r="AB616" s="28"/>
      <c r="AD616" s="28"/>
      <c r="AF616" s="28"/>
      <c r="AJ616" s="82"/>
      <c r="AK616" s="82"/>
      <c r="AL616" s="82"/>
      <c r="AM616" s="82"/>
      <c r="AN616" s="82"/>
      <c r="BB616" s="76"/>
      <c r="BC616" s="76"/>
      <c r="BE616" s="76"/>
      <c r="BF616" s="76"/>
      <c r="BH616" s="76"/>
      <c r="BI616" s="76"/>
      <c r="BK616" s="76"/>
      <c r="BL616" s="76"/>
      <c r="BN616" s="76"/>
      <c r="BO616" s="76"/>
      <c r="BQ616" s="76"/>
      <c r="BR616" s="76"/>
      <c r="BW616" s="85"/>
      <c r="BX616" s="85"/>
      <c r="BY616" s="83"/>
      <c r="BZ616" s="83"/>
      <c r="CA616" s="83"/>
      <c r="CB616" s="83"/>
      <c r="CC616" s="83"/>
    </row>
    <row r="617" spans="1:100">
      <c r="C617" s="7"/>
      <c r="D617" s="89"/>
      <c r="E617" s="89"/>
      <c r="F617" s="33"/>
      <c r="G617" s="33"/>
      <c r="H617" s="99"/>
      <c r="I617" s="33"/>
      <c r="J617" s="5"/>
      <c r="K617" s="84"/>
      <c r="L617" s="84"/>
      <c r="M617" s="84"/>
      <c r="N617" s="84"/>
      <c r="O617" s="83"/>
      <c r="P617" s="83"/>
      <c r="Q617" s="83"/>
      <c r="R617" s="84"/>
      <c r="S617" s="84"/>
      <c r="T617" s="84"/>
      <c r="U617" s="84"/>
      <c r="V617" s="84"/>
      <c r="W617" s="84"/>
      <c r="X617" s="84"/>
      <c r="Y617" s="84"/>
      <c r="Z617" s="90"/>
      <c r="AA617" s="28"/>
      <c r="AB617" s="91"/>
      <c r="AC617" s="91"/>
      <c r="AD617" s="91"/>
      <c r="AE617" s="92"/>
      <c r="AF617" s="92"/>
      <c r="AG617" s="92"/>
      <c r="AJ617" s="76"/>
      <c r="AK617" s="76"/>
      <c r="AL617" s="76"/>
      <c r="AM617" s="76"/>
      <c r="AN617" s="76"/>
      <c r="BB617" s="76"/>
      <c r="BC617" s="76"/>
      <c r="BE617" s="76"/>
      <c r="BF617" s="76"/>
      <c r="BH617" s="76"/>
      <c r="BI617" s="76"/>
      <c r="BK617" s="76"/>
      <c r="BL617" s="76"/>
      <c r="BN617" s="76"/>
      <c r="BO617" s="76"/>
      <c r="BQ617" s="76"/>
      <c r="BR617" s="76"/>
      <c r="BW617" s="85"/>
      <c r="BX617" s="85"/>
      <c r="BY617" s="83"/>
      <c r="BZ617" s="83"/>
      <c r="CA617" s="83"/>
      <c r="CB617" s="83"/>
      <c r="CC617" s="83"/>
      <c r="CD617" s="76"/>
      <c r="CE617" s="76"/>
      <c r="CF617" s="76"/>
      <c r="CG617" s="76"/>
      <c r="CH617" s="76"/>
      <c r="CI617" s="76"/>
      <c r="CJ617" s="76"/>
      <c r="CK617" s="76"/>
      <c r="CL617" s="76"/>
      <c r="CM617" s="76"/>
      <c r="CN617" s="76"/>
      <c r="CO617" s="76"/>
      <c r="CP617" s="76"/>
      <c r="CQ617" s="76"/>
      <c r="CR617" s="76"/>
      <c r="CS617" s="76"/>
      <c r="CT617" s="76"/>
      <c r="CU617" s="76"/>
      <c r="CV617" s="76"/>
    </row>
    <row r="618" spans="1:100">
      <c r="A618" s="7">
        <v>77</v>
      </c>
      <c r="B618" s="31">
        <v>43656</v>
      </c>
      <c r="C618" s="7" t="s">
        <v>0</v>
      </c>
      <c r="D618" s="32">
        <v>2.9272188000000003E-4</v>
      </c>
      <c r="E618" s="32">
        <v>5.3158646000000002E-5</v>
      </c>
      <c r="F618" s="32">
        <v>9.4987961999999995E-5</v>
      </c>
      <c r="G618" s="32">
        <v>7.8828084999999997E-5</v>
      </c>
      <c r="H618" s="93">
        <v>-7.6398797E-6</v>
      </c>
      <c r="I618" s="32">
        <v>1.6487895000000001E-5</v>
      </c>
      <c r="J618" s="32"/>
      <c r="K618" s="32">
        <v>0.32503777</v>
      </c>
      <c r="L618" s="32">
        <v>0.27286482000000001</v>
      </c>
      <c r="M618" s="32">
        <v>5.8029756000000002E-2</v>
      </c>
      <c r="N618" s="32">
        <v>0.18598463000000001</v>
      </c>
      <c r="O618" s="66"/>
      <c r="P618" s="66"/>
      <c r="Q618" s="66"/>
      <c r="AG618" s="78"/>
      <c r="BZ618" s="80"/>
      <c r="CA618" s="78"/>
      <c r="CB618" s="78"/>
      <c r="CC618" s="78"/>
      <c r="CE618" s="81"/>
      <c r="CF618" s="74"/>
      <c r="CG618" s="74"/>
      <c r="CH618" s="74"/>
      <c r="CI618" s="74"/>
      <c r="CJ618" s="74"/>
      <c r="CK618" s="74"/>
      <c r="CL618" s="74"/>
      <c r="CM618" s="74"/>
      <c r="CN618" s="74"/>
    </row>
    <row r="619" spans="1:100">
      <c r="A619" s="7">
        <v>77</v>
      </c>
      <c r="B619" s="7"/>
      <c r="C619" s="98" t="s">
        <v>6</v>
      </c>
      <c r="D619" s="32"/>
      <c r="E619" s="32"/>
      <c r="F619" s="32"/>
      <c r="G619" s="32"/>
      <c r="H619" s="93"/>
      <c r="I619" s="32">
        <v>3.1999328</v>
      </c>
      <c r="J619" s="32"/>
      <c r="K619" s="32"/>
      <c r="L619" s="32"/>
      <c r="M619" s="32"/>
      <c r="N619" s="32"/>
      <c r="O619" s="66">
        <v>0.86451142000000003</v>
      </c>
      <c r="P619" s="66">
        <v>0.56655622999999999</v>
      </c>
      <c r="Q619" s="66">
        <v>1.0731067000000001</v>
      </c>
      <c r="AB619" s="9"/>
      <c r="AC619" s="9"/>
      <c r="AD619" s="9"/>
      <c r="AE619" s="9"/>
      <c r="AF619" s="9"/>
      <c r="AG619" s="9"/>
      <c r="AI619" s="27"/>
      <c r="AJ619" s="20"/>
      <c r="AK619" s="20"/>
      <c r="AL619" s="20"/>
      <c r="AM619" s="20"/>
      <c r="AN619" s="82"/>
      <c r="BB619" s="78"/>
      <c r="BE619" s="78"/>
      <c r="BH619" s="78"/>
      <c r="BK619" s="78"/>
      <c r="BN619" s="78"/>
      <c r="BQ619" s="78"/>
    </row>
    <row r="620" spans="1:100">
      <c r="A620" s="7">
        <v>77</v>
      </c>
      <c r="B620" s="7"/>
      <c r="C620" s="7" t="s">
        <v>1</v>
      </c>
      <c r="D620" s="32">
        <v>29.52093</v>
      </c>
      <c r="E620" s="32">
        <v>6.5947098000000004</v>
      </c>
      <c r="F620" s="32">
        <v>10.337085999999999</v>
      </c>
      <c r="G620" s="32">
        <v>11.003871</v>
      </c>
      <c r="H620" s="93">
        <v>1.3434189E-4</v>
      </c>
      <c r="I620" s="32">
        <v>1.8555959</v>
      </c>
      <c r="J620" s="32"/>
      <c r="K620" s="66">
        <v>0.35016118000000002</v>
      </c>
      <c r="L620" s="66">
        <v>0.37274789000000003</v>
      </c>
      <c r="M620" s="66">
        <v>6.2856920999999996E-2</v>
      </c>
      <c r="N620" s="66">
        <v>0.22339096999999999</v>
      </c>
      <c r="O620" s="66"/>
      <c r="P620" s="66"/>
      <c r="Q620" s="66"/>
      <c r="R620" s="76"/>
      <c r="S620" s="83">
        <f>(F620-O619*H620)/D620</f>
        <v>0.35015732430861457</v>
      </c>
      <c r="T620" s="83">
        <f>(G620-P619*H620)/D620</f>
        <v>0.37274553639622027</v>
      </c>
      <c r="U620" s="83">
        <f>(I620-Q619*H620)/D620</f>
        <v>6.2852076029371373E-2</v>
      </c>
      <c r="V620" s="84"/>
      <c r="W620" s="83">
        <f t="shared" ref="W620:W624" si="379">LN(S620)</f>
        <v>-1.0493727274680384</v>
      </c>
      <c r="X620" s="83">
        <f t="shared" ref="X620:X624" si="380">LN(T620)</f>
        <v>-0.98685930020115331</v>
      </c>
      <c r="Y620" s="83">
        <f t="shared" ref="Y620:Y624" si="381">LN(U620)</f>
        <v>-2.7669713129978306</v>
      </c>
      <c r="Z620" s="83">
        <f>LN(N620)</f>
        <v>-1.4988318139338974</v>
      </c>
      <c r="AA620" s="77"/>
      <c r="AB620" s="20">
        <f t="array" ref="AB620:AC621">LINEST(W620:W624,Z620:Z624,TRUE,TRUE)</f>
        <v>2.0020236110639273</v>
      </c>
      <c r="AC620" s="60">
        <v>1.9513271351293004</v>
      </c>
      <c r="AD620" s="20">
        <f t="array" ref="AD620:AE621">LINEST(X620:X624,Z620:Z624,TRUE,TRUE)</f>
        <v>4.0023432566700015</v>
      </c>
      <c r="AE620" s="60">
        <v>5.0119739768541471</v>
      </c>
      <c r="AF620" s="20">
        <f t="array" ref="AF620:AG621">LINEST(Y620:Y624,Z620:Z624,TRUE,TRUE)</f>
        <v>5.9769251760947082</v>
      </c>
      <c r="AG620" s="20">
        <v>6.1914291162879849</v>
      </c>
      <c r="AI620" s="41">
        <f>EXP(AC620)*$AI$4^AB620</f>
        <v>0.33301694655623387</v>
      </c>
      <c r="AJ620" s="41">
        <f>AI620*SQRT(AC621^2+(LN($AI$4))^2*AB621^2+(AB620/$AI$4)^2*$AJ$4^2-2*LN($AI$4)*AVERAGE(Z620:Z624)*AB621^2)</f>
        <v>5.2053169092939472E-4</v>
      </c>
      <c r="AK620" s="59"/>
      <c r="AL620" s="41">
        <f>EXP(AE620)*$AI$4^AD620</f>
        <v>0.33715671891198923</v>
      </c>
      <c r="AM620" s="41">
        <f>AL620*SQRT(AE621^2+(LN($AI$4))^2*AD621^2+(AD620/$AI$4)^2*$AJ$4^2-2*LN($AI$4)*AVERAGE(Z620:Z624)*AD621^2)</f>
        <v>1.0560219263620993E-3</v>
      </c>
      <c r="AN620" s="83"/>
      <c r="AO620" s="41">
        <f>EXP(AG620)*$AI$4^AF620</f>
        <v>5.4105315486344827E-2</v>
      </c>
      <c r="AP620" s="41">
        <f>AO620*SQRT(AG621^2+(LN($AI$4))^2*AF621^2+(AF620/$AI$4)^2*$AJ$4^2-2*LN($AI$4)*AVERAGE(Z620:Z624)*AF621^2)</f>
        <v>2.5276179495546436E-4</v>
      </c>
      <c r="BB620" s="69"/>
      <c r="BC620" s="69"/>
      <c r="BE620" s="69"/>
      <c r="BF620" s="69"/>
      <c r="BH620" s="69"/>
      <c r="BI620" s="69"/>
      <c r="BK620" s="69"/>
      <c r="BL620" s="69"/>
      <c r="BN620" s="69"/>
      <c r="BO620" s="69"/>
      <c r="BQ620" s="69"/>
      <c r="BR620" s="69"/>
      <c r="BY620" s="69"/>
      <c r="BZ620" s="69"/>
      <c r="CD620" s="86"/>
      <c r="CM620" s="78"/>
      <c r="CN620" s="78"/>
    </row>
    <row r="621" spans="1:100">
      <c r="A621" s="7">
        <v>77</v>
      </c>
      <c r="B621" s="7"/>
      <c r="C621" s="7" t="s">
        <v>2</v>
      </c>
      <c r="D621" s="32">
        <v>28.819526</v>
      </c>
      <c r="E621" s="32">
        <v>6.4371600999999998</v>
      </c>
      <c r="F621" s="32">
        <v>10.088825999999999</v>
      </c>
      <c r="G621" s="32">
        <v>10.736497</v>
      </c>
      <c r="H621" s="93">
        <v>1.2950991999999999E-4</v>
      </c>
      <c r="I621" s="32">
        <v>1.8100278999999999</v>
      </c>
      <c r="J621" s="32"/>
      <c r="K621" s="66">
        <v>0.35006902000000001</v>
      </c>
      <c r="L621" s="66">
        <v>0.37254237000000001</v>
      </c>
      <c r="M621" s="66">
        <v>6.2805598000000004E-2</v>
      </c>
      <c r="N621" s="66">
        <v>0.22336105000000001</v>
      </c>
      <c r="O621" s="66"/>
      <c r="P621" s="66"/>
      <c r="Q621" s="66"/>
      <c r="R621" s="76"/>
      <c r="S621" s="83">
        <f>(F621-O619*H621)/D621</f>
        <v>0.35006523137109047</v>
      </c>
      <c r="T621" s="83">
        <f>(G621-P619*H621)/D621</f>
        <v>0.3725399101063625</v>
      </c>
      <c r="U621" s="83">
        <f>(I621-Q619*H621)/D621</f>
        <v>6.2800787286964102E-2</v>
      </c>
      <c r="V621" s="84"/>
      <c r="W621" s="83">
        <f t="shared" si="379"/>
        <v>-1.0496357665184322</v>
      </c>
      <c r="X621" s="83">
        <f t="shared" si="380"/>
        <v>-0.98741110567659973</v>
      </c>
      <c r="Y621" s="83">
        <f t="shared" si="381"/>
        <v>-2.7677876691699383</v>
      </c>
      <c r="Z621" s="83">
        <f t="shared" ref="Z621:Z624" si="382">LN(N621)</f>
        <v>-1.4989657584879466</v>
      </c>
      <c r="AA621" s="77"/>
      <c r="AB621" s="20">
        <v>2.1297770862854222E-3</v>
      </c>
      <c r="AC621" s="60">
        <v>3.1936125629657038E-3</v>
      </c>
      <c r="AD621" s="20">
        <v>9.7445930180456285E-3</v>
      </c>
      <c r="AE621" s="60">
        <v>1.4612071321368226E-2</v>
      </c>
      <c r="AF621" s="20">
        <v>1.1031168047538596E-2</v>
      </c>
      <c r="AG621" s="20">
        <v>1.6541297719682508E-2</v>
      </c>
      <c r="AI621" s="27"/>
      <c r="AJ621" s="82"/>
      <c r="AK621" s="82"/>
      <c r="AL621" s="82"/>
      <c r="AM621" s="82"/>
      <c r="AN621" s="82"/>
      <c r="BB621" s="76"/>
      <c r="BC621" s="76"/>
      <c r="BE621" s="76"/>
      <c r="BF621" s="76"/>
      <c r="BH621" s="76"/>
      <c r="BI621" s="76"/>
      <c r="BK621" s="76"/>
      <c r="BL621" s="76"/>
      <c r="BN621" s="76"/>
      <c r="BO621" s="76"/>
      <c r="BQ621" s="76"/>
      <c r="BR621" s="76"/>
      <c r="BW621" s="85"/>
      <c r="BX621" s="85"/>
      <c r="BY621" s="83"/>
      <c r="BZ621" s="83"/>
      <c r="CA621" s="83"/>
      <c r="CB621" s="83"/>
      <c r="CC621" s="83"/>
    </row>
    <row r="622" spans="1:100">
      <c r="A622" s="7">
        <v>77</v>
      </c>
      <c r="B622" s="7"/>
      <c r="C622" s="7" t="s">
        <v>3</v>
      </c>
      <c r="D622" s="32">
        <v>26.851458000000001</v>
      </c>
      <c r="E622" s="32">
        <v>5.9945772000000002</v>
      </c>
      <c r="F622" s="32">
        <v>9.3904654000000001</v>
      </c>
      <c r="G622" s="32">
        <v>9.9835052999999991</v>
      </c>
      <c r="H622" s="93">
        <v>1.2213824000000001E-4</v>
      </c>
      <c r="I622" s="32">
        <v>1.681432</v>
      </c>
      <c r="J622" s="32"/>
      <c r="K622" s="66">
        <v>0.34971816999999999</v>
      </c>
      <c r="L622" s="66">
        <v>0.37180313999999998</v>
      </c>
      <c r="M622" s="66">
        <v>6.2619274000000003E-2</v>
      </c>
      <c r="N622" s="66">
        <v>0.22324935000000001</v>
      </c>
      <c r="O622" s="66"/>
      <c r="P622" s="66"/>
      <c r="Q622" s="66"/>
      <c r="R622" s="76"/>
      <c r="S622" s="83">
        <f>(F622-O619*H622)/D622</f>
        <v>0.34971508102452764</v>
      </c>
      <c r="T622" s="83">
        <f>(G622-P619*H622)/D622</f>
        <v>0.37180238413196059</v>
      </c>
      <c r="U622" s="83">
        <f>(I622-Q619*H622)/D622</f>
        <v>6.2614884176357563E-2</v>
      </c>
      <c r="V622" s="84"/>
      <c r="W622" s="83">
        <f t="shared" si="379"/>
        <v>-1.0506365102363762</v>
      </c>
      <c r="X622" s="83">
        <f t="shared" si="380"/>
        <v>-0.98939279131094027</v>
      </c>
      <c r="Y622" s="83">
        <f t="shared" si="381"/>
        <v>-2.7707522627425458</v>
      </c>
      <c r="Z622" s="83">
        <f t="shared" si="382"/>
        <v>-1.4994659707639215</v>
      </c>
      <c r="AA622" s="28"/>
      <c r="AB622" s="47">
        <f t="shared" ref="AB622:AG622" si="383">ABS(AB621/AB620)</f>
        <v>1.0638121721020079E-3</v>
      </c>
      <c r="AC622" s="47">
        <f t="shared" si="383"/>
        <v>1.6366361669818555E-3</v>
      </c>
      <c r="AD622" s="47">
        <f t="shared" si="383"/>
        <v>2.4347219598933774E-3</v>
      </c>
      <c r="AE622" s="47">
        <f t="shared" si="383"/>
        <v>2.9154324002575423E-3</v>
      </c>
      <c r="AF622" s="47">
        <f t="shared" si="383"/>
        <v>1.8456259234528854E-3</v>
      </c>
      <c r="AG622" s="47">
        <f t="shared" si="383"/>
        <v>2.6716445281052808E-3</v>
      </c>
      <c r="AI622" s="27"/>
      <c r="AJ622" s="82"/>
      <c r="AK622" s="82"/>
      <c r="AL622" s="82"/>
      <c r="AM622" s="82"/>
      <c r="AN622" s="82"/>
      <c r="BB622" s="76"/>
      <c r="BC622" s="76"/>
      <c r="BE622" s="76"/>
      <c r="BF622" s="76"/>
      <c r="BH622" s="76"/>
      <c r="BI622" s="76"/>
      <c r="BK622" s="76"/>
      <c r="BL622" s="76"/>
      <c r="BN622" s="76"/>
      <c r="BO622" s="76"/>
      <c r="BQ622" s="76"/>
      <c r="BR622" s="76"/>
      <c r="BW622" s="85"/>
      <c r="BX622" s="85"/>
      <c r="BY622" s="83"/>
      <c r="BZ622" s="83"/>
      <c r="CA622" s="83"/>
      <c r="CB622" s="83"/>
      <c r="CC622" s="83"/>
      <c r="CD622" s="76"/>
      <c r="CE622" s="76"/>
      <c r="CF622" s="76"/>
      <c r="CG622" s="76"/>
      <c r="CH622" s="76"/>
      <c r="CI622" s="76"/>
      <c r="CJ622" s="76"/>
      <c r="CK622" s="76"/>
      <c r="CL622" s="76"/>
      <c r="CM622" s="76"/>
      <c r="CN622" s="76"/>
      <c r="CO622" s="76"/>
      <c r="CP622" s="76"/>
      <c r="CQ622" s="76"/>
      <c r="CR622" s="76"/>
      <c r="CS622" s="76"/>
      <c r="CT622" s="76"/>
      <c r="CU622" s="76"/>
      <c r="CV622" s="76"/>
    </row>
    <row r="623" spans="1:100">
      <c r="A623" s="7">
        <v>77</v>
      </c>
      <c r="B623" s="7"/>
      <c r="C623" s="7" t="s">
        <v>4</v>
      </c>
      <c r="D623" s="32">
        <v>24.486477000000001</v>
      </c>
      <c r="E623" s="32">
        <v>5.4640654</v>
      </c>
      <c r="F623" s="32">
        <v>8.5554261</v>
      </c>
      <c r="G623" s="32">
        <v>9.0871271</v>
      </c>
      <c r="H623" s="93">
        <v>1.0435868E-4</v>
      </c>
      <c r="I623" s="32">
        <v>1.5290513999999999</v>
      </c>
      <c r="J623" s="32"/>
      <c r="K623" s="66">
        <v>0.34939326999999998</v>
      </c>
      <c r="L623" s="66">
        <v>0.37110665999999998</v>
      </c>
      <c r="M623" s="66">
        <v>6.2444451999999998E-2</v>
      </c>
      <c r="N623" s="66">
        <v>0.22314608</v>
      </c>
      <c r="O623" s="66"/>
      <c r="P623" s="66"/>
      <c r="Q623" s="66"/>
      <c r="R623" s="76"/>
      <c r="S623" s="83">
        <f>(F623-O619*H623)/D623</f>
        <v>0.34939023203416991</v>
      </c>
      <c r="T623" s="83">
        <f>(G623-P619*H623)/D623</f>
        <v>0.37110556879781809</v>
      </c>
      <c r="U623" s="83">
        <f>(I623-Q619*H623)/D623</f>
        <v>6.2440154702584967E-2</v>
      </c>
      <c r="V623" s="84"/>
      <c r="W623" s="83">
        <f t="shared" si="379"/>
        <v>-1.0515658380720241</v>
      </c>
      <c r="X623" s="83">
        <f t="shared" si="380"/>
        <v>-0.99126870483626617</v>
      </c>
      <c r="Y623" s="83">
        <f t="shared" si="381"/>
        <v>-2.7735467057181005</v>
      </c>
      <c r="Z623" s="83">
        <f t="shared" si="382"/>
        <v>-1.4999286547203516</v>
      </c>
      <c r="AA623" s="60"/>
      <c r="AB623" s="88"/>
      <c r="AD623" s="88"/>
      <c r="AF623" s="88"/>
      <c r="AI623" s="27"/>
      <c r="AJ623" s="82"/>
      <c r="AK623" s="82"/>
      <c r="AL623" s="82"/>
      <c r="AM623" s="82"/>
      <c r="AN623" s="82"/>
      <c r="BB623" s="76"/>
      <c r="BC623" s="76"/>
      <c r="BE623" s="76"/>
      <c r="BF623" s="76"/>
      <c r="BH623" s="76"/>
      <c r="BI623" s="76"/>
      <c r="BK623" s="76"/>
      <c r="BL623" s="76"/>
      <c r="BN623" s="76"/>
      <c r="BO623" s="76"/>
      <c r="BQ623" s="76"/>
      <c r="BR623" s="76"/>
      <c r="BW623" s="85"/>
      <c r="BX623" s="85"/>
      <c r="BY623" s="83"/>
      <c r="BZ623" s="83"/>
      <c r="CA623" s="83"/>
      <c r="CB623" s="83"/>
      <c r="CD623" s="76"/>
      <c r="CE623" s="76"/>
      <c r="CF623" s="76"/>
      <c r="CG623" s="76"/>
      <c r="CH623" s="76"/>
      <c r="CI623" s="76"/>
      <c r="CJ623" s="76"/>
      <c r="CK623" s="76"/>
      <c r="CL623" s="76"/>
      <c r="CM623" s="76"/>
      <c r="CN623" s="76"/>
      <c r="CO623" s="76"/>
      <c r="CP623" s="76"/>
      <c r="CQ623" s="76"/>
      <c r="CR623" s="76"/>
      <c r="CS623" s="76"/>
      <c r="CT623" s="76"/>
      <c r="CU623" s="76"/>
      <c r="CV623" s="76"/>
    </row>
    <row r="624" spans="1:100">
      <c r="A624" s="7">
        <v>77</v>
      </c>
      <c r="B624" s="7"/>
      <c r="C624" s="7" t="s">
        <v>5</v>
      </c>
      <c r="D624" s="32">
        <v>22.243893</v>
      </c>
      <c r="E624" s="32">
        <v>4.9616220000000002</v>
      </c>
      <c r="F624" s="32">
        <v>7.7655678000000004</v>
      </c>
      <c r="G624" s="32">
        <v>8.2416391000000004</v>
      </c>
      <c r="H624" s="93">
        <v>1.0843041000000001E-4</v>
      </c>
      <c r="I624" s="32">
        <v>1.3856866999999999</v>
      </c>
      <c r="J624" s="32"/>
      <c r="K624" s="66">
        <v>0.34910985</v>
      </c>
      <c r="L624" s="66">
        <v>0.37051197000000002</v>
      </c>
      <c r="M624" s="66">
        <v>6.2295075999999998E-2</v>
      </c>
      <c r="N624" s="66">
        <v>0.22305542</v>
      </c>
      <c r="O624" s="66"/>
      <c r="P624" s="66"/>
      <c r="Q624" s="66"/>
      <c r="R624" s="76"/>
      <c r="S624" s="83">
        <f>(F624-O619*H624)/D624</f>
        <v>0.3491058899030075</v>
      </c>
      <c r="T624" s="83">
        <f>(G624-P619*H624)/D624</f>
        <v>0.37050967958152353</v>
      </c>
      <c r="U624" s="83">
        <f>(I624-Q619*H624)/D624</f>
        <v>6.2289921220199412E-2</v>
      </c>
      <c r="V624" s="84"/>
      <c r="W624" s="83">
        <f t="shared" si="379"/>
        <v>-1.0523799933348483</v>
      </c>
      <c r="X624" s="83">
        <f t="shared" si="380"/>
        <v>-0.99287570886115695</v>
      </c>
      <c r="Y624" s="83">
        <f t="shared" si="381"/>
        <v>-2.7759556444431723</v>
      </c>
      <c r="Z624" s="83">
        <f t="shared" si="382"/>
        <v>-1.5003350182186703</v>
      </c>
      <c r="AB624" s="28"/>
      <c r="AD624" s="28"/>
      <c r="AF624" s="28"/>
      <c r="AJ624" s="82"/>
      <c r="AK624" s="82"/>
      <c r="AL624" s="82"/>
      <c r="AM624" s="82"/>
      <c r="AN624" s="82"/>
      <c r="BB624" s="76"/>
      <c r="BC624" s="76"/>
      <c r="BE624" s="76"/>
      <c r="BF624" s="76"/>
      <c r="BH624" s="76"/>
      <c r="BI624" s="76"/>
      <c r="BK624" s="76"/>
      <c r="BL624" s="76"/>
      <c r="BN624" s="76"/>
      <c r="BO624" s="76"/>
      <c r="BQ624" s="76"/>
      <c r="BR624" s="76"/>
      <c r="BW624" s="85"/>
      <c r="BX624" s="85"/>
      <c r="BY624" s="83"/>
      <c r="BZ624" s="83"/>
      <c r="CA624" s="83"/>
      <c r="CB624" s="83"/>
      <c r="CC624" s="83"/>
    </row>
    <row r="625" spans="1:100">
      <c r="C625" s="7"/>
      <c r="D625" s="89"/>
      <c r="E625" s="89"/>
      <c r="F625" s="33"/>
      <c r="G625" s="33"/>
      <c r="H625" s="99"/>
      <c r="I625" s="33"/>
      <c r="J625" s="5"/>
      <c r="K625" s="84"/>
      <c r="L625" s="84"/>
      <c r="M625" s="84"/>
      <c r="N625" s="84"/>
      <c r="O625" s="83"/>
      <c r="P625" s="83"/>
      <c r="Q625" s="83"/>
      <c r="R625" s="84"/>
      <c r="S625" s="84"/>
      <c r="T625" s="84"/>
      <c r="U625" s="84"/>
      <c r="V625" s="84"/>
      <c r="W625" s="84"/>
      <c r="X625" s="84"/>
      <c r="Y625" s="84"/>
      <c r="Z625" s="90"/>
      <c r="AA625" s="28"/>
      <c r="AB625" s="91"/>
      <c r="AC625" s="91"/>
      <c r="AD625" s="91"/>
      <c r="AE625" s="92"/>
      <c r="AF625" s="92"/>
      <c r="AG625" s="92"/>
      <c r="AJ625" s="76"/>
      <c r="AK625" s="76"/>
      <c r="AL625" s="76"/>
      <c r="AM625" s="76"/>
      <c r="AN625" s="76"/>
      <c r="BB625" s="76"/>
      <c r="BC625" s="76"/>
      <c r="BE625" s="76"/>
      <c r="BF625" s="76"/>
      <c r="BH625" s="76"/>
      <c r="BI625" s="76"/>
      <c r="BK625" s="76"/>
      <c r="BL625" s="76"/>
      <c r="BN625" s="76"/>
      <c r="BO625" s="76"/>
      <c r="BQ625" s="76"/>
      <c r="BR625" s="76"/>
      <c r="BW625" s="85"/>
      <c r="BX625" s="85"/>
      <c r="BY625" s="83"/>
      <c r="BZ625" s="83"/>
      <c r="CA625" s="83"/>
      <c r="CB625" s="83"/>
      <c r="CC625" s="83"/>
      <c r="CD625" s="76"/>
      <c r="CE625" s="76"/>
      <c r="CF625" s="76"/>
      <c r="CG625" s="76"/>
      <c r="CH625" s="76"/>
      <c r="CI625" s="76"/>
      <c r="CJ625" s="76"/>
      <c r="CK625" s="76"/>
      <c r="CL625" s="76"/>
      <c r="CM625" s="76"/>
      <c r="CN625" s="76"/>
      <c r="CO625" s="76"/>
      <c r="CP625" s="76"/>
      <c r="CQ625" s="76"/>
      <c r="CR625" s="76"/>
      <c r="CS625" s="76"/>
      <c r="CT625" s="76"/>
      <c r="CU625" s="76"/>
      <c r="CV625" s="76"/>
    </row>
    <row r="626" spans="1:100">
      <c r="A626" s="7">
        <v>78</v>
      </c>
      <c r="B626" s="31">
        <v>43656</v>
      </c>
      <c r="C626" s="7" t="s">
        <v>0</v>
      </c>
      <c r="D626" s="32">
        <v>2.9272188000000003E-4</v>
      </c>
      <c r="E626" s="32">
        <v>5.3158646000000002E-5</v>
      </c>
      <c r="F626" s="32">
        <v>9.4987961999999995E-5</v>
      </c>
      <c r="G626" s="32">
        <v>7.8828084999999997E-5</v>
      </c>
      <c r="H626" s="93">
        <v>-7.6398797E-6</v>
      </c>
      <c r="I626" s="32">
        <v>1.6487895000000001E-5</v>
      </c>
      <c r="J626" s="32"/>
      <c r="K626" s="32">
        <v>0.32503777</v>
      </c>
      <c r="L626" s="32">
        <v>0.27286482000000001</v>
      </c>
      <c r="M626" s="32">
        <v>5.8029756000000002E-2</v>
      </c>
      <c r="N626" s="32">
        <v>0.18598463000000001</v>
      </c>
      <c r="O626" s="66"/>
      <c r="P626" s="66"/>
      <c r="Q626" s="66"/>
      <c r="AG626" s="78"/>
      <c r="BZ626" s="80"/>
      <c r="CA626" s="78"/>
      <c r="CB626" s="78"/>
      <c r="CC626" s="78"/>
      <c r="CE626" s="81"/>
      <c r="CF626" s="74"/>
      <c r="CG626" s="74"/>
      <c r="CH626" s="74"/>
      <c r="CI626" s="74"/>
      <c r="CJ626" s="74"/>
      <c r="CK626" s="74"/>
      <c r="CL626" s="74"/>
      <c r="CM626" s="74"/>
      <c r="CN626" s="74"/>
    </row>
    <row r="627" spans="1:100">
      <c r="A627" s="7">
        <v>78</v>
      </c>
      <c r="B627" s="7"/>
      <c r="C627" s="98" t="s">
        <v>6</v>
      </c>
      <c r="D627" s="32"/>
      <c r="E627" s="32"/>
      <c r="F627" s="32"/>
      <c r="G627" s="32"/>
      <c r="H627" s="93"/>
      <c r="I627" s="32">
        <v>3.1999328</v>
      </c>
      <c r="J627" s="32"/>
      <c r="K627" s="32"/>
      <c r="L627" s="32"/>
      <c r="M627" s="32"/>
      <c r="N627" s="32"/>
      <c r="O627" s="66">
        <v>0.86451142000000003</v>
      </c>
      <c r="P627" s="66">
        <v>0.56655622999999999</v>
      </c>
      <c r="Q627" s="66">
        <v>1.0731067000000001</v>
      </c>
      <c r="AB627" s="9"/>
      <c r="AC627" s="9"/>
      <c r="AD627" s="9"/>
      <c r="AE627" s="9"/>
      <c r="AF627" s="9"/>
      <c r="AG627" s="9"/>
      <c r="AI627" s="27"/>
      <c r="AJ627" s="20"/>
      <c r="AK627" s="20"/>
      <c r="AL627" s="20"/>
      <c r="AM627" s="20"/>
      <c r="AN627" s="82"/>
      <c r="BB627" s="78"/>
      <c r="BE627" s="78"/>
      <c r="BH627" s="78"/>
      <c r="BK627" s="78"/>
      <c r="BN627" s="78"/>
      <c r="BQ627" s="78"/>
    </row>
    <row r="628" spans="1:100">
      <c r="A628" s="7">
        <v>78</v>
      </c>
      <c r="B628" s="7"/>
      <c r="C628" s="7" t="s">
        <v>1</v>
      </c>
      <c r="D628" s="32">
        <v>29.518176</v>
      </c>
      <c r="E628" s="32">
        <v>6.5942961999999996</v>
      </c>
      <c r="F628" s="32">
        <v>10.336821</v>
      </c>
      <c r="G628" s="32">
        <v>11.004263999999999</v>
      </c>
      <c r="H628" s="93">
        <v>1.3695427000000001E-4</v>
      </c>
      <c r="I628" s="32">
        <v>1.8558133999999999</v>
      </c>
      <c r="J628" s="32"/>
      <c r="K628" s="66">
        <v>0.35018485999999999</v>
      </c>
      <c r="L628" s="66">
        <v>0.37279605999999998</v>
      </c>
      <c r="M628" s="66">
        <v>6.2870163000000007E-2</v>
      </c>
      <c r="N628" s="66">
        <v>0.22339780000000001</v>
      </c>
      <c r="O628" s="66"/>
      <c r="P628" s="66"/>
      <c r="Q628" s="66"/>
      <c r="R628" s="76"/>
      <c r="S628" s="83">
        <f>(F628-O627*H628)/D628</f>
        <v>0.35018093941406025</v>
      </c>
      <c r="T628" s="83">
        <f>(G628-P627*H628)/D628</f>
        <v>0.3727935766662922</v>
      </c>
      <c r="U628" s="83">
        <f>(I628-Q627*H628)/D628</f>
        <v>6.2865213401236894E-2</v>
      </c>
      <c r="V628" s="84"/>
      <c r="W628" s="83">
        <f t="shared" ref="W628:W632" si="384">LN(S628)</f>
        <v>-1.0493052883270464</v>
      </c>
      <c r="X628" s="83">
        <f t="shared" ref="X628:X632" si="385">LN(T628)</f>
        <v>-0.98673042629153074</v>
      </c>
      <c r="Y628" s="83">
        <f t="shared" ref="Y628:Y632" si="386">LN(U628)</f>
        <v>-2.7667623143474005</v>
      </c>
      <c r="Z628" s="83">
        <f>LN(N628)</f>
        <v>-1.4988012402021516</v>
      </c>
      <c r="AA628" s="77"/>
      <c r="AB628" s="20">
        <f t="array" ref="AB628:AC629">LINEST(W628:W632,Z628:Z632,TRUE,TRUE)</f>
        <v>1.9877661898906422</v>
      </c>
      <c r="AC628" s="60">
        <v>1.9299550732545643</v>
      </c>
      <c r="AD628" s="20">
        <f t="array" ref="AD628:AE629">LINEST(X628:X632,Z628:Z632,TRUE,TRUE)</f>
        <v>3.9922583604056867</v>
      </c>
      <c r="AE628" s="60">
        <v>4.9968613201362304</v>
      </c>
      <c r="AF628" s="20">
        <f t="array" ref="AF628:AG629">LINEST(Y628:Y632,Z628:Z632,TRUE,TRUE)</f>
        <v>5.9842254962207102</v>
      </c>
      <c r="AG628" s="20">
        <v>6.2023874506110879</v>
      </c>
      <c r="AI628" s="41">
        <f>EXP(AC628)*$AI$4^AB628</f>
        <v>0.33313514180924464</v>
      </c>
      <c r="AJ628" s="41">
        <f>AI628*SQRT(AC629^2+(LN($AI$4))^2*AB629^2+(AB628/$AI$4)^2*$AJ$4^2-2*LN($AI$4)*AVERAGE(Z628:Z632)*AB629^2)</f>
        <v>5.2026343632143946E-4</v>
      </c>
      <c r="AK628" s="59"/>
      <c r="AL628" s="41">
        <f>EXP(AE628)*$AI$4^AD628</f>
        <v>0.33724295546523608</v>
      </c>
      <c r="AM628" s="41">
        <f>AL628*SQRT(AE629^2+(LN($AI$4))^2*AD629^2+(AD628/$AI$4)^2*$AJ$4^2-2*LN($AI$4)*AVERAGE(Z628:Z632)*AD629^2)</f>
        <v>1.0576611576211881E-3</v>
      </c>
      <c r="AN628" s="83"/>
      <c r="AO628" s="41">
        <f>EXP(AG628)*$AI$4^AF628</f>
        <v>5.4096299983026508E-2</v>
      </c>
      <c r="AP628" s="41">
        <f>AO628*SQRT(AG629^2+(LN($AI$4))^2*AF629^2+(AF628/$AI$4)^2*$AJ$4^2-2*LN($AI$4)*AVERAGE(Z628:Z632)*AF629^2)</f>
        <v>2.540716382616649E-4</v>
      </c>
      <c r="BB628" s="69"/>
      <c r="BC628" s="69"/>
      <c r="BE628" s="69"/>
      <c r="BF628" s="69"/>
      <c r="BH628" s="69"/>
      <c r="BI628" s="69"/>
      <c r="BK628" s="69"/>
      <c r="BL628" s="69"/>
      <c r="BN628" s="69"/>
      <c r="BO628" s="69"/>
      <c r="BQ628" s="69"/>
      <c r="BR628" s="69"/>
      <c r="BY628" s="69"/>
      <c r="BZ628" s="69"/>
      <c r="CD628" s="86"/>
      <c r="CM628" s="78"/>
      <c r="CN628" s="78"/>
    </row>
    <row r="629" spans="1:100">
      <c r="A629" s="7">
        <v>78</v>
      </c>
      <c r="B629" s="7"/>
      <c r="C629" s="7" t="s">
        <v>2</v>
      </c>
      <c r="D629" s="32">
        <v>28.380779</v>
      </c>
      <c r="E629" s="32">
        <v>6.3390018000000001</v>
      </c>
      <c r="F629" s="32">
        <v>9.9346831000000009</v>
      </c>
      <c r="G629" s="32">
        <v>10.572101999999999</v>
      </c>
      <c r="H629" s="93">
        <v>1.3145183999999999E-4</v>
      </c>
      <c r="I629" s="32">
        <v>1.7822254</v>
      </c>
      <c r="J629" s="32"/>
      <c r="K629" s="66">
        <v>0.35004954999999999</v>
      </c>
      <c r="L629" s="66">
        <v>0.37250886</v>
      </c>
      <c r="M629" s="66">
        <v>6.2796837999999994E-2</v>
      </c>
      <c r="N629" s="66">
        <v>0.22335537</v>
      </c>
      <c r="O629" s="66"/>
      <c r="P629" s="66"/>
      <c r="Q629" s="66"/>
      <c r="R629" s="76"/>
      <c r="S629" s="83">
        <f>(F629-O627*H629)/D629</f>
        <v>0.35004569319197126</v>
      </c>
      <c r="T629" s="83">
        <f>(G629-P627*H629)/D629</f>
        <v>0.37250660121560097</v>
      </c>
      <c r="U629" s="83">
        <f>(I629-Q627*H629)/D629</f>
        <v>6.2791945850033531E-2</v>
      </c>
      <c r="V629" s="84"/>
      <c r="W629" s="83">
        <f t="shared" si="384"/>
        <v>-1.0496915810427847</v>
      </c>
      <c r="X629" s="83">
        <f t="shared" si="385"/>
        <v>-0.98750051993538102</v>
      </c>
      <c r="Y629" s="83">
        <f t="shared" si="386"/>
        <v>-2.767928464528465</v>
      </c>
      <c r="Z629" s="83">
        <f t="shared" ref="Z629:Z632" si="387">LN(N629)</f>
        <v>-1.4989911884911702</v>
      </c>
      <c r="AA629" s="77"/>
      <c r="AB629" s="20">
        <v>7.4540396347184679E-3</v>
      </c>
      <c r="AC629" s="60">
        <v>1.1177384081564858E-2</v>
      </c>
      <c r="AD629" s="20">
        <v>1.4836748503862553E-2</v>
      </c>
      <c r="AE629" s="60">
        <v>2.2247807185897524E-2</v>
      </c>
      <c r="AF629" s="20">
        <v>2.0629192749512471E-2</v>
      </c>
      <c r="AG629" s="20">
        <v>3.0933617468300815E-2</v>
      </c>
      <c r="AI629" s="27"/>
      <c r="AJ629" s="82"/>
      <c r="AK629" s="82"/>
      <c r="AL629" s="82"/>
      <c r="AM629" s="82"/>
      <c r="AN629" s="82"/>
      <c r="BB629" s="76"/>
      <c r="BC629" s="76"/>
      <c r="BE629" s="76"/>
      <c r="BF629" s="76"/>
      <c r="BH629" s="76"/>
      <c r="BI629" s="76"/>
      <c r="BK629" s="76"/>
      <c r="BL629" s="76"/>
      <c r="BN629" s="76"/>
      <c r="BO629" s="76"/>
      <c r="BQ629" s="76"/>
      <c r="BR629" s="76"/>
      <c r="BW629" s="85"/>
      <c r="BX629" s="85"/>
      <c r="BY629" s="83"/>
      <c r="BZ629" s="83"/>
      <c r="CA629" s="83"/>
      <c r="CB629" s="83"/>
      <c r="CC629" s="83"/>
    </row>
    <row r="630" spans="1:100">
      <c r="A630" s="7">
        <v>78</v>
      </c>
      <c r="B630" s="7"/>
      <c r="C630" s="7" t="s">
        <v>3</v>
      </c>
      <c r="D630" s="32">
        <v>26.854441000000001</v>
      </c>
      <c r="E630" s="32">
        <v>5.9956174000000004</v>
      </c>
      <c r="F630" s="32">
        <v>9.3926084999999997</v>
      </c>
      <c r="G630" s="32">
        <v>9.9868524000000001</v>
      </c>
      <c r="H630" s="93">
        <v>1.2633709000000001E-4</v>
      </c>
      <c r="I630" s="32">
        <v>1.6822124000000001</v>
      </c>
      <c r="J630" s="32"/>
      <c r="K630" s="66">
        <v>0.34975943999999998</v>
      </c>
      <c r="L630" s="66">
        <v>0.37188734000000001</v>
      </c>
      <c r="M630" s="66">
        <v>6.2641649999999993E-2</v>
      </c>
      <c r="N630" s="66">
        <v>0.22326335</v>
      </c>
      <c r="O630" s="66"/>
      <c r="P630" s="66"/>
      <c r="Q630" s="66"/>
      <c r="R630" s="76"/>
      <c r="S630" s="83">
        <f>(F630-O627*H630)/D630</f>
        <v>0.34975590369365439</v>
      </c>
      <c r="T630" s="83">
        <f>(G630-P627*H630)/D630</f>
        <v>0.37188563422096854</v>
      </c>
      <c r="U630" s="83">
        <f>(I630-Q627*H630)/D630</f>
        <v>6.2636821478513086E-2</v>
      </c>
      <c r="V630" s="84"/>
      <c r="W630" s="83">
        <f t="shared" si="384"/>
        <v>-1.0505197858258859</v>
      </c>
      <c r="X630" s="83">
        <f t="shared" si="385"/>
        <v>-0.98916890686665382</v>
      </c>
      <c r="Y630" s="83">
        <f t="shared" si="386"/>
        <v>-2.7704019712672299</v>
      </c>
      <c r="Z630" s="83">
        <f t="shared" si="387"/>
        <v>-1.4994032625811327</v>
      </c>
      <c r="AA630" s="28"/>
      <c r="AB630" s="47">
        <f t="shared" ref="AB630:AG630" si="388">ABS(AB629/AB628)</f>
        <v>3.7499579541236459E-3</v>
      </c>
      <c r="AC630" s="47">
        <f t="shared" si="388"/>
        <v>5.7915255315845078E-3</v>
      </c>
      <c r="AD630" s="47">
        <f t="shared" si="388"/>
        <v>3.7163798443031796E-3</v>
      </c>
      <c r="AE630" s="47">
        <f t="shared" si="388"/>
        <v>4.4523563414185325E-3</v>
      </c>
      <c r="AF630" s="47">
        <f t="shared" si="388"/>
        <v>3.4472619326495423E-3</v>
      </c>
      <c r="AG630" s="47">
        <f t="shared" si="388"/>
        <v>4.9873726391041718E-3</v>
      </c>
      <c r="AI630" s="27"/>
      <c r="AJ630" s="82"/>
      <c r="AK630" s="82"/>
      <c r="AL630" s="82"/>
      <c r="AM630" s="82"/>
      <c r="AN630" s="82"/>
      <c r="BB630" s="76"/>
      <c r="BC630" s="76"/>
      <c r="BE630" s="76"/>
      <c r="BF630" s="76"/>
      <c r="BH630" s="76"/>
      <c r="BI630" s="76"/>
      <c r="BK630" s="76"/>
      <c r="BL630" s="76"/>
      <c r="BN630" s="76"/>
      <c r="BO630" s="76"/>
      <c r="BQ630" s="76"/>
      <c r="BR630" s="76"/>
      <c r="BW630" s="85"/>
      <c r="BX630" s="85"/>
      <c r="BY630" s="83"/>
      <c r="BZ630" s="83"/>
      <c r="CA630" s="83"/>
      <c r="CB630" s="83"/>
      <c r="CC630" s="83"/>
      <c r="CD630" s="76"/>
      <c r="CE630" s="76"/>
      <c r="CF630" s="76"/>
      <c r="CG630" s="76"/>
      <c r="CH630" s="76"/>
      <c r="CI630" s="76"/>
      <c r="CJ630" s="76"/>
      <c r="CK630" s="76"/>
      <c r="CL630" s="76"/>
      <c r="CM630" s="76"/>
      <c r="CN630" s="76"/>
      <c r="CO630" s="76"/>
      <c r="CP630" s="76"/>
      <c r="CQ630" s="76"/>
      <c r="CR630" s="76"/>
      <c r="CS630" s="76"/>
      <c r="CT630" s="76"/>
      <c r="CU630" s="76"/>
      <c r="CV630" s="76"/>
    </row>
    <row r="631" spans="1:100">
      <c r="A631" s="7">
        <v>78</v>
      </c>
      <c r="B631" s="7"/>
      <c r="C631" s="7" t="s">
        <v>4</v>
      </c>
      <c r="D631" s="32">
        <v>24.035906000000001</v>
      </c>
      <c r="E631" s="32">
        <v>5.3637886999999997</v>
      </c>
      <c r="F631" s="32">
        <v>8.3990370999999993</v>
      </c>
      <c r="G631" s="32">
        <v>8.9221152999999997</v>
      </c>
      <c r="H631" s="93">
        <v>1.1417039E-4</v>
      </c>
      <c r="I631" s="32">
        <v>1.5014586999999999</v>
      </c>
      <c r="J631" s="32"/>
      <c r="K631" s="66">
        <v>0.34943624000000001</v>
      </c>
      <c r="L631" s="66">
        <v>0.37119772000000001</v>
      </c>
      <c r="M631" s="66">
        <v>6.2466843000000001E-2</v>
      </c>
      <c r="N631" s="66">
        <v>0.2231571</v>
      </c>
      <c r="O631" s="66"/>
      <c r="P631" s="66"/>
      <c r="Q631" s="66"/>
      <c r="R631" s="76"/>
      <c r="S631" s="83">
        <f>(F631-O627*H631)/D631</f>
        <v>0.34943298573367765</v>
      </c>
      <c r="T631" s="83">
        <f>(G631-P627*H631)/D631</f>
        <v>0.37119676770471077</v>
      </c>
      <c r="U631" s="83">
        <f>(I631-Q627*H631)/D631</f>
        <v>6.246222559655331E-2</v>
      </c>
      <c r="V631" s="84"/>
      <c r="W631" s="83">
        <f t="shared" si="384"/>
        <v>-1.0514434789446394</v>
      </c>
      <c r="X631" s="83">
        <f t="shared" si="385"/>
        <v>-0.99102298580005443</v>
      </c>
      <c r="Y631" s="83">
        <f t="shared" si="386"/>
        <v>-2.7731932954124647</v>
      </c>
      <c r="Z631" s="83">
        <f t="shared" si="387"/>
        <v>-1.4998792712496702</v>
      </c>
      <c r="AA631" s="60"/>
      <c r="AB631" s="88"/>
      <c r="AD631" s="88"/>
      <c r="AF631" s="88"/>
      <c r="AI631" s="27"/>
      <c r="AJ631" s="82"/>
      <c r="AK631" s="82"/>
      <c r="AL631" s="82"/>
      <c r="AM631" s="82"/>
      <c r="AN631" s="82"/>
      <c r="BB631" s="76"/>
      <c r="BC631" s="76"/>
      <c r="BE631" s="76"/>
      <c r="BF631" s="76"/>
      <c r="BH631" s="76"/>
      <c r="BI631" s="76"/>
      <c r="BK631" s="76"/>
      <c r="BL631" s="76"/>
      <c r="BN631" s="76"/>
      <c r="BO631" s="76"/>
      <c r="BQ631" s="76"/>
      <c r="BR631" s="76"/>
      <c r="BW631" s="85"/>
      <c r="BX631" s="85"/>
      <c r="BY631" s="83"/>
      <c r="BZ631" s="83"/>
      <c r="CA631" s="83"/>
      <c r="CB631" s="83"/>
      <c r="CD631" s="76"/>
      <c r="CE631" s="76"/>
      <c r="CF631" s="76"/>
      <c r="CG631" s="76"/>
      <c r="CH631" s="76"/>
      <c r="CI631" s="76"/>
      <c r="CJ631" s="76"/>
      <c r="CK631" s="76"/>
      <c r="CL631" s="76"/>
      <c r="CM631" s="76"/>
      <c r="CN631" s="76"/>
      <c r="CO631" s="76"/>
      <c r="CP631" s="76"/>
      <c r="CQ631" s="76"/>
      <c r="CR631" s="76"/>
      <c r="CS631" s="76"/>
      <c r="CT631" s="76"/>
      <c r="CU631" s="76"/>
      <c r="CV631" s="76"/>
    </row>
    <row r="632" spans="1:100">
      <c r="A632" s="7">
        <v>78</v>
      </c>
      <c r="B632" s="7"/>
      <c r="C632" s="7" t="s">
        <v>5</v>
      </c>
      <c r="D632" s="32">
        <v>21.985675000000001</v>
      </c>
      <c r="E632" s="32">
        <v>4.9034167999999996</v>
      </c>
      <c r="F632" s="32">
        <v>7.6736623000000002</v>
      </c>
      <c r="G632" s="32">
        <v>8.1419934000000005</v>
      </c>
      <c r="H632" s="93">
        <v>1.0694754E-4</v>
      </c>
      <c r="I632" s="32">
        <v>1.3685666000000001</v>
      </c>
      <c r="J632" s="32"/>
      <c r="K632" s="66">
        <v>0.34902987000000002</v>
      </c>
      <c r="L632" s="66">
        <v>0.37033127999999998</v>
      </c>
      <c r="M632" s="66">
        <v>6.2247994000000001E-2</v>
      </c>
      <c r="N632" s="66">
        <v>0.22302775</v>
      </c>
      <c r="O632" s="66"/>
      <c r="P632" s="66"/>
      <c r="Q632" s="66"/>
      <c r="R632" s="76"/>
      <c r="S632" s="83">
        <f>(F632-O627*H632)/D632</f>
        <v>0.34902589266103173</v>
      </c>
      <c r="T632" s="83">
        <f>(G632-P627*H632)/D632</f>
        <v>0.37032898959003674</v>
      </c>
      <c r="U632" s="83">
        <f>(I632-Q627*H632)/D632</f>
        <v>6.224288469097617E-2</v>
      </c>
      <c r="V632" s="84"/>
      <c r="W632" s="83">
        <f t="shared" si="384"/>
        <v>-1.0526091685259049</v>
      </c>
      <c r="X632" s="83">
        <f t="shared" si="385"/>
        <v>-0.99336350735923407</v>
      </c>
      <c r="Y632" s="83">
        <f t="shared" si="386"/>
        <v>-2.7767110523233023</v>
      </c>
      <c r="Z632" s="83">
        <f t="shared" si="387"/>
        <v>-1.5004590758020824</v>
      </c>
      <c r="AB632" s="28"/>
      <c r="AD632" s="28"/>
      <c r="AF632" s="28"/>
      <c r="AJ632" s="82"/>
      <c r="AK632" s="82"/>
      <c r="AL632" s="82"/>
      <c r="AM632" s="82"/>
      <c r="AN632" s="82"/>
      <c r="BB632" s="76"/>
      <c r="BC632" s="76"/>
      <c r="BE632" s="76"/>
      <c r="BF632" s="76"/>
      <c r="BH632" s="76"/>
      <c r="BI632" s="76"/>
      <c r="BK632" s="76"/>
      <c r="BL632" s="76"/>
      <c r="BN632" s="76"/>
      <c r="BO632" s="76"/>
      <c r="BQ632" s="76"/>
      <c r="BR632" s="76"/>
      <c r="BW632" s="85"/>
      <c r="BX632" s="85"/>
      <c r="BY632" s="83"/>
      <c r="BZ632" s="83"/>
      <c r="CA632" s="83"/>
      <c r="CB632" s="83"/>
      <c r="CC632" s="83"/>
    </row>
    <row r="633" spans="1:100">
      <c r="C633" s="7"/>
      <c r="D633" s="89"/>
      <c r="E633" s="89"/>
      <c r="F633" s="33"/>
      <c r="G633" s="33"/>
      <c r="H633" s="99"/>
      <c r="I633" s="33"/>
      <c r="J633" s="5"/>
      <c r="K633" s="84"/>
      <c r="L633" s="84"/>
      <c r="M633" s="84"/>
      <c r="N633" s="84"/>
      <c r="O633" s="83"/>
      <c r="P633" s="83"/>
      <c r="Q633" s="83"/>
      <c r="R633" s="84"/>
      <c r="S633" s="84"/>
      <c r="T633" s="84"/>
      <c r="U633" s="84"/>
      <c r="V633" s="84"/>
      <c r="W633" s="84"/>
      <c r="X633" s="84"/>
      <c r="Y633" s="84"/>
      <c r="Z633" s="90"/>
      <c r="AA633" s="28"/>
      <c r="AB633" s="91"/>
      <c r="AC633" s="91"/>
      <c r="AD633" s="91"/>
      <c r="AE633" s="92"/>
      <c r="AF633" s="92"/>
      <c r="AG633" s="92"/>
      <c r="AJ633" s="76"/>
      <c r="AK633" s="76"/>
      <c r="AL633" s="76"/>
      <c r="AM633" s="76"/>
      <c r="AN633" s="76"/>
      <c r="BB633" s="76"/>
      <c r="BC633" s="76"/>
      <c r="BE633" s="76"/>
      <c r="BF633" s="76"/>
      <c r="BH633" s="76"/>
      <c r="BI633" s="76"/>
      <c r="BK633" s="76"/>
      <c r="BL633" s="76"/>
      <c r="BN633" s="76"/>
      <c r="BO633" s="76"/>
      <c r="BQ633" s="76"/>
      <c r="BR633" s="76"/>
      <c r="BW633" s="85"/>
      <c r="BX633" s="85"/>
      <c r="BY633" s="83"/>
      <c r="BZ633" s="83"/>
      <c r="CA633" s="83"/>
      <c r="CB633" s="83"/>
      <c r="CC633" s="83"/>
      <c r="CD633" s="76"/>
      <c r="CE633" s="76"/>
      <c r="CF633" s="76"/>
      <c r="CG633" s="76"/>
      <c r="CH633" s="76"/>
      <c r="CI633" s="76"/>
      <c r="CJ633" s="76"/>
      <c r="CK633" s="76"/>
      <c r="CL633" s="76"/>
      <c r="CM633" s="76"/>
      <c r="CN633" s="76"/>
      <c r="CO633" s="76"/>
      <c r="CP633" s="76"/>
      <c r="CQ633" s="76"/>
      <c r="CR633" s="76"/>
      <c r="CS633" s="76"/>
      <c r="CT633" s="76"/>
      <c r="CU633" s="76"/>
      <c r="CV633" s="76"/>
    </row>
    <row r="634" spans="1:100">
      <c r="A634" s="7">
        <v>79</v>
      </c>
      <c r="B634" s="31">
        <v>43656</v>
      </c>
      <c r="C634" s="7" t="s">
        <v>0</v>
      </c>
      <c r="D634" s="32">
        <v>2.9272188000000003E-4</v>
      </c>
      <c r="E634" s="32">
        <v>5.3158646000000002E-5</v>
      </c>
      <c r="F634" s="32">
        <v>9.4987961999999995E-5</v>
      </c>
      <c r="G634" s="32">
        <v>7.8828084999999997E-5</v>
      </c>
      <c r="H634" s="93">
        <v>-7.6398797E-6</v>
      </c>
      <c r="I634" s="32">
        <v>1.6487895000000001E-5</v>
      </c>
      <c r="J634" s="32"/>
      <c r="K634" s="32">
        <v>0.32503777</v>
      </c>
      <c r="L634" s="32">
        <v>0.27286482000000001</v>
      </c>
      <c r="M634" s="32">
        <v>5.8029756000000002E-2</v>
      </c>
      <c r="N634" s="32">
        <v>0.18598463000000001</v>
      </c>
      <c r="O634" s="66"/>
      <c r="P634" s="66"/>
      <c r="Q634" s="66"/>
      <c r="AG634" s="78"/>
      <c r="BZ634" s="80"/>
      <c r="CA634" s="78"/>
      <c r="CB634" s="78"/>
      <c r="CC634" s="78"/>
      <c r="CE634" s="81"/>
      <c r="CF634" s="74"/>
      <c r="CG634" s="74"/>
      <c r="CH634" s="74"/>
      <c r="CI634" s="74"/>
      <c r="CJ634" s="74"/>
      <c r="CK634" s="74"/>
      <c r="CL634" s="74"/>
      <c r="CM634" s="74"/>
      <c r="CN634" s="74"/>
    </row>
    <row r="635" spans="1:100">
      <c r="A635" s="7">
        <v>79</v>
      </c>
      <c r="C635" s="98" t="s">
        <v>6</v>
      </c>
      <c r="D635" s="32"/>
      <c r="E635" s="32"/>
      <c r="F635" s="32"/>
      <c r="G635" s="32"/>
      <c r="H635" s="93"/>
      <c r="I635" s="32">
        <v>3.1999328</v>
      </c>
      <c r="J635" s="32"/>
      <c r="K635" s="32"/>
      <c r="L635" s="32"/>
      <c r="M635" s="32"/>
      <c r="N635" s="32"/>
      <c r="O635" s="66">
        <v>0.86451142000000003</v>
      </c>
      <c r="P635" s="66">
        <v>0.56655622999999999</v>
      </c>
      <c r="Q635" s="66">
        <v>1.0731067000000001</v>
      </c>
      <c r="AB635" s="9"/>
      <c r="AC635" s="9"/>
      <c r="AD635" s="9"/>
      <c r="AE635" s="9"/>
      <c r="AF635" s="9"/>
      <c r="AG635" s="9"/>
      <c r="AI635" s="27"/>
      <c r="AJ635" s="20"/>
      <c r="AK635" s="20"/>
      <c r="AL635" s="20"/>
      <c r="AM635" s="20"/>
      <c r="AN635" s="82"/>
      <c r="BB635" s="78"/>
      <c r="BE635" s="78"/>
      <c r="BH635" s="78"/>
      <c r="BK635" s="78"/>
      <c r="BN635" s="78"/>
      <c r="BQ635" s="78"/>
    </row>
    <row r="636" spans="1:100">
      <c r="A636" s="7">
        <v>79</v>
      </c>
      <c r="B636" s="7"/>
      <c r="C636" s="7" t="s">
        <v>1</v>
      </c>
      <c r="D636" s="32">
        <v>29.549309999999998</v>
      </c>
      <c r="E636" s="32">
        <v>6.6019218000000004</v>
      </c>
      <c r="F636" s="32">
        <v>10.349541</v>
      </c>
      <c r="G636" s="32">
        <v>11.019757999999999</v>
      </c>
      <c r="H636" s="93">
        <v>1.3463285E-4</v>
      </c>
      <c r="I636" s="32">
        <v>1.8587479</v>
      </c>
      <c r="J636" s="32"/>
      <c r="K636" s="66">
        <v>0.35024648000000003</v>
      </c>
      <c r="L636" s="66">
        <v>0.37292777999999999</v>
      </c>
      <c r="M636" s="66">
        <v>6.2903282000000005E-2</v>
      </c>
      <c r="N636" s="66">
        <v>0.22342053000000001</v>
      </c>
      <c r="O636" s="66"/>
      <c r="P636" s="66"/>
      <c r="Q636" s="66"/>
      <c r="R636" s="76"/>
      <c r="S636" s="83">
        <f>(F636-O635*H636)/D636</f>
        <v>0.35024251356000086</v>
      </c>
      <c r="T636" s="83">
        <f>(G636-P635*H636)/D636</f>
        <v>0.37292517906238992</v>
      </c>
      <c r="U636" s="83">
        <f>(I636-Q635*H636)/D636</f>
        <v>6.2898369694135842E-2</v>
      </c>
      <c r="V636" s="84"/>
      <c r="W636" s="83">
        <f t="shared" ref="W636:W640" si="389">LN(S636)</f>
        <v>-1.0491294685544852</v>
      </c>
      <c r="X636" s="83">
        <f t="shared" ref="X636:X640" si="390">LN(T636)</f>
        <v>-0.98637747178568536</v>
      </c>
      <c r="Y636" s="83">
        <f t="shared" ref="Y636:Y640" si="391">LN(U636)</f>
        <v>-2.7662350346237945</v>
      </c>
      <c r="Z636" s="83">
        <f>LN(N636)</f>
        <v>-1.4986994986284807</v>
      </c>
      <c r="AA636" s="77"/>
      <c r="AB636" s="20">
        <f t="array" ref="AB636:AC637">LINEST(W636:W640,Z636:Z640,TRUE,TRUE)</f>
        <v>1.9805861357558157</v>
      </c>
      <c r="AC636" s="60">
        <v>1.9191784210601415</v>
      </c>
      <c r="AD636" s="20">
        <f t="array" ref="AD636:AE637">LINEST(X636:X640,Z636:Z640,TRUE,TRUE)</f>
        <v>3.9668573537700684</v>
      </c>
      <c r="AE636" s="60">
        <v>4.9587576771838426</v>
      </c>
      <c r="AF636" s="20">
        <f t="array" ref="AF636:AG637">LINEST(Y636:Y640,Z636:Z640,TRUE,TRUE)</f>
        <v>5.9538134365045323</v>
      </c>
      <c r="AG636" s="20">
        <v>6.1567526552849428</v>
      </c>
      <c r="AI636" s="41">
        <f>EXP(AC636)*$AI$4^AB636</f>
        <v>0.33319013068352205</v>
      </c>
      <c r="AJ636" s="41">
        <f>AI636*SQRT(AC637^2+(LN($AI$4))^2*AB637^2+(AB636/$AI$4)^2*$AJ$4^2-2*LN($AI$4)*AVERAGE(Z636:Z640)*AB637^2)</f>
        <v>5.1624115502927237E-4</v>
      </c>
      <c r="AK636" s="59"/>
      <c r="AL636" s="41">
        <f>EXP(AE636)*$AI$4^AD636</f>
        <v>0.33744705516504681</v>
      </c>
      <c r="AM636" s="41">
        <f>AL636*SQRT(AE637^2+(LN($AI$4))^2*AD637^2+(AD636/$AI$4)^2*$AJ$4^2-2*LN($AI$4)*AVERAGE(Z636:Z640)*AD637^2)</f>
        <v>1.0480624891997116E-3</v>
      </c>
      <c r="AN636" s="83"/>
      <c r="AO636" s="41">
        <f>EXP(AG636)*$AI$4^AF636</f>
        <v>5.4134734027636446E-2</v>
      </c>
      <c r="AP636" s="41">
        <f>AO636*SQRT(AG637^2+(LN($AI$4))^2*AF637^2+(AF636/$AI$4)^2*$AJ$4^2-2*LN($AI$4)*AVERAGE(Z636:Z640)*AF637^2)</f>
        <v>2.5221314220450614E-4</v>
      </c>
      <c r="BB636" s="69"/>
      <c r="BC636" s="69"/>
      <c r="BE636" s="69"/>
      <c r="BF636" s="69"/>
      <c r="BH636" s="69"/>
      <c r="BI636" s="69"/>
      <c r="BK636" s="69"/>
      <c r="BL636" s="69"/>
      <c r="BN636" s="69"/>
      <c r="BO636" s="69"/>
      <c r="BQ636" s="69"/>
      <c r="BR636" s="69"/>
      <c r="BY636" s="69"/>
      <c r="BZ636" s="69"/>
      <c r="CD636" s="86"/>
      <c r="CM636" s="78"/>
      <c r="CN636" s="78"/>
    </row>
    <row r="637" spans="1:100">
      <c r="A637" s="7">
        <v>79</v>
      </c>
      <c r="B637" s="7"/>
      <c r="C637" s="7" t="s">
        <v>2</v>
      </c>
      <c r="D637" s="32">
        <v>28.118898999999999</v>
      </c>
      <c r="E637" s="32">
        <v>6.2798698000000002</v>
      </c>
      <c r="F637" s="32">
        <v>9.8409282000000005</v>
      </c>
      <c r="G637" s="32">
        <v>10.470086999999999</v>
      </c>
      <c r="H637" s="93">
        <v>1.3190614E-4</v>
      </c>
      <c r="I637" s="32">
        <v>1.7646801000000001</v>
      </c>
      <c r="J637" s="32"/>
      <c r="K637" s="66">
        <v>0.34997531999999998</v>
      </c>
      <c r="L637" s="66">
        <v>0.37234995999999998</v>
      </c>
      <c r="M637" s="66">
        <v>6.2757617000000002E-2</v>
      </c>
      <c r="N637" s="66">
        <v>0.22333258</v>
      </c>
      <c r="O637" s="66"/>
      <c r="P637" s="66"/>
      <c r="Q637" s="66"/>
      <c r="R637" s="76"/>
      <c r="S637" s="83">
        <f>(F637-O635*H637)/D637</f>
        <v>0.34997153215833959</v>
      </c>
      <c r="T637" s="83">
        <f>(G637-P635*H637)/D637</f>
        <v>0.37234787420925003</v>
      </c>
      <c r="U637" s="83">
        <f>(I637-Q635*H637)/D637</f>
        <v>6.2752761074940919E-2</v>
      </c>
      <c r="V637" s="84"/>
      <c r="W637" s="83">
        <f t="shared" si="389"/>
        <v>-1.0499034644971439</v>
      </c>
      <c r="X637" s="83">
        <f t="shared" si="390"/>
        <v>-0.98792671596155934</v>
      </c>
      <c r="Y637" s="83">
        <f t="shared" si="391"/>
        <v>-2.7685527007439905</v>
      </c>
      <c r="Z637" s="83">
        <f t="shared" ref="Z637:Z640" si="392">LN(N637)</f>
        <v>-1.4990932284052523</v>
      </c>
      <c r="AA637" s="77"/>
      <c r="AB637" s="20">
        <v>4.501011113538754E-3</v>
      </c>
      <c r="AC637" s="60">
        <v>6.7492308265854227E-3</v>
      </c>
      <c r="AD637" s="20">
        <v>1.0424945522067047E-2</v>
      </c>
      <c r="AE637" s="60">
        <v>1.5632123962406822E-2</v>
      </c>
      <c r="AF637" s="20">
        <v>1.4311373641856188E-2</v>
      </c>
      <c r="AG637" s="20">
        <v>2.1459792415055148E-2</v>
      </c>
      <c r="AI637" s="62"/>
      <c r="AJ637" s="82"/>
      <c r="AK637" s="82"/>
      <c r="AL637" s="82"/>
      <c r="AM637" s="82"/>
      <c r="AN637" s="82"/>
      <c r="BB637" s="76"/>
      <c r="BC637" s="76"/>
      <c r="BE637" s="76"/>
      <c r="BF637" s="76"/>
      <c r="BH637" s="76"/>
      <c r="BI637" s="76"/>
      <c r="BK637" s="76"/>
      <c r="BL637" s="76"/>
      <c r="BN637" s="76"/>
      <c r="BO637" s="76"/>
      <c r="BQ637" s="76"/>
      <c r="BR637" s="76"/>
      <c r="BW637" s="85"/>
      <c r="BX637" s="85"/>
      <c r="BY637" s="83"/>
      <c r="BZ637" s="83"/>
      <c r="CA637" s="83"/>
      <c r="CB637" s="83"/>
      <c r="CC637" s="83"/>
    </row>
    <row r="638" spans="1:100">
      <c r="A638" s="7">
        <v>79</v>
      </c>
      <c r="B638" s="7"/>
      <c r="C638" s="7" t="s">
        <v>3</v>
      </c>
      <c r="D638" s="32">
        <v>26.414037</v>
      </c>
      <c r="E638" s="32">
        <v>5.8968400000000001</v>
      </c>
      <c r="F638" s="32">
        <v>9.2372148000000003</v>
      </c>
      <c r="G638" s="32">
        <v>9.8201648000000006</v>
      </c>
      <c r="H638" s="93">
        <v>1.2572327999999999E-4</v>
      </c>
      <c r="I638" s="32">
        <v>1.6538330999999999</v>
      </c>
      <c r="J638" s="32"/>
      <c r="K638" s="32">
        <v>0.34970836999999999</v>
      </c>
      <c r="L638" s="32">
        <v>0.37177787000000001</v>
      </c>
      <c r="M638" s="32">
        <v>6.2611837000000004E-2</v>
      </c>
      <c r="N638" s="32">
        <v>0.22324641000000001</v>
      </c>
      <c r="O638" s="66"/>
      <c r="P638" s="66"/>
      <c r="Q638" s="66"/>
      <c r="R638" s="76"/>
      <c r="S638" s="83">
        <f>(F638-O635*H638)/D638</f>
        <v>0.34970444354222263</v>
      </c>
      <c r="T638" s="83">
        <f>(G638-P635*H638)/D638</f>
        <v>0.37177556655548183</v>
      </c>
      <c r="U638" s="83">
        <f>(I638-Q635*H638)/D638</f>
        <v>6.260679446711935E-2</v>
      </c>
      <c r="V638" s="84"/>
      <c r="W638" s="83">
        <f t="shared" si="389"/>
        <v>-1.050666928267135</v>
      </c>
      <c r="X638" s="83">
        <f t="shared" si="390"/>
        <v>-0.98946492248821782</v>
      </c>
      <c r="Y638" s="83">
        <f t="shared" si="391"/>
        <v>-2.7708814689524783</v>
      </c>
      <c r="Z638" s="83">
        <f t="shared" si="392"/>
        <v>-1.4994791399819229</v>
      </c>
      <c r="AA638" s="28"/>
      <c r="AB638" s="47">
        <f t="shared" ref="AB638:AG638" si="393">ABS(AB637/AB636)</f>
        <v>2.2725651928392973E-3</v>
      </c>
      <c r="AC638" s="47">
        <f t="shared" si="393"/>
        <v>3.5167292173164349E-3</v>
      </c>
      <c r="AD638" s="47">
        <f t="shared" si="393"/>
        <v>2.6280111918214719E-3</v>
      </c>
      <c r="AE638" s="47">
        <f t="shared" si="393"/>
        <v>3.1524274788286397E-3</v>
      </c>
      <c r="AF638" s="47">
        <f t="shared" si="393"/>
        <v>2.4037322960288048E-3</v>
      </c>
      <c r="AG638" s="47">
        <f t="shared" si="393"/>
        <v>3.4855700101309268E-3</v>
      </c>
      <c r="AI638" s="27"/>
      <c r="AJ638" s="82"/>
      <c r="AK638" s="82"/>
      <c r="AL638" s="82"/>
      <c r="AM638" s="82"/>
      <c r="AN638" s="82"/>
      <c r="BB638" s="76"/>
      <c r="BC638" s="76"/>
      <c r="BE638" s="76"/>
      <c r="BF638" s="76"/>
      <c r="BH638" s="76"/>
      <c r="BI638" s="76"/>
      <c r="BK638" s="76"/>
      <c r="BL638" s="76"/>
      <c r="BN638" s="76"/>
      <c r="BO638" s="76"/>
      <c r="BQ638" s="76"/>
      <c r="BR638" s="76"/>
      <c r="BW638" s="85"/>
      <c r="BX638" s="85"/>
      <c r="BY638" s="83"/>
      <c r="BZ638" s="83"/>
      <c r="CA638" s="83"/>
      <c r="CB638" s="83"/>
      <c r="CC638" s="83"/>
      <c r="CD638" s="76"/>
      <c r="CE638" s="76"/>
      <c r="CF638" s="76"/>
      <c r="CG638" s="76"/>
      <c r="CH638" s="76"/>
      <c r="CI638" s="76"/>
      <c r="CJ638" s="76"/>
      <c r="CK638" s="76"/>
      <c r="CL638" s="76"/>
      <c r="CM638" s="76"/>
      <c r="CN638" s="76"/>
      <c r="CO638" s="76"/>
      <c r="CP638" s="76"/>
      <c r="CQ638" s="76"/>
      <c r="CR638" s="76"/>
      <c r="CS638" s="76"/>
      <c r="CT638" s="76"/>
      <c r="CU638" s="76"/>
      <c r="CV638" s="76"/>
    </row>
    <row r="639" spans="1:100">
      <c r="A639" s="7">
        <v>79</v>
      </c>
      <c r="B639" s="7"/>
      <c r="C639" s="7" t="s">
        <v>4</v>
      </c>
      <c r="D639" s="32">
        <v>24.585173999999999</v>
      </c>
      <c r="E639" s="32">
        <v>5.4867219</v>
      </c>
      <c r="F639" s="32">
        <v>8.5920030999999994</v>
      </c>
      <c r="G639" s="32">
        <v>9.1283252000000008</v>
      </c>
      <c r="H639" s="93">
        <v>1.2228536E-4</v>
      </c>
      <c r="I639" s="32">
        <v>1.5363251</v>
      </c>
      <c r="J639" s="32"/>
      <c r="K639" s="32">
        <v>0.34947876</v>
      </c>
      <c r="L639" s="32">
        <v>0.37129327000000001</v>
      </c>
      <c r="M639" s="32">
        <v>6.2489745999999999E-2</v>
      </c>
      <c r="N639" s="32">
        <v>0.22317187999999999</v>
      </c>
      <c r="O639" s="66"/>
      <c r="P639" s="66"/>
      <c r="Q639" s="66"/>
      <c r="R639" s="76"/>
      <c r="S639" s="83">
        <f>(F639-O635*H639)/D639</f>
        <v>0.34947474371789194</v>
      </c>
      <c r="T639" s="83">
        <f>(G639-P635*H639)/D639</f>
        <v>0.37129108455638571</v>
      </c>
      <c r="U639" s="83">
        <f>(I639-Q635*H639)/D639</f>
        <v>6.2484563857911769E-2</v>
      </c>
      <c r="V639" s="84"/>
      <c r="W639" s="83">
        <f t="shared" si="389"/>
        <v>-1.0513239839598101</v>
      </c>
      <c r="X639" s="83">
        <f t="shared" si="390"/>
        <v>-0.99076892951645323</v>
      </c>
      <c r="Y639" s="83">
        <f t="shared" si="391"/>
        <v>-2.7728357310173495</v>
      </c>
      <c r="Z639" s="83">
        <f t="shared" si="392"/>
        <v>-1.4998130420749241</v>
      </c>
      <c r="AA639" s="60"/>
      <c r="AB639" s="88"/>
      <c r="AD639" s="88"/>
      <c r="AF639" s="88"/>
      <c r="AI639" s="27"/>
      <c r="AJ639" s="82"/>
      <c r="AK639" s="82"/>
      <c r="AL639" s="82"/>
      <c r="AM639" s="82"/>
      <c r="AN639" s="82"/>
      <c r="BB639" s="76"/>
      <c r="BC639" s="76"/>
      <c r="BE639" s="76"/>
      <c r="BF639" s="76"/>
      <c r="BH639" s="76"/>
      <c r="BI639" s="76"/>
      <c r="BK639" s="76"/>
      <c r="BL639" s="76"/>
      <c r="BN639" s="76"/>
      <c r="BO639" s="76"/>
      <c r="BQ639" s="76"/>
      <c r="BR639" s="76"/>
      <c r="BW639" s="85"/>
      <c r="BX639" s="85"/>
      <c r="BY639" s="83"/>
      <c r="BZ639" s="83"/>
      <c r="CA639" s="83"/>
      <c r="CB639" s="83"/>
      <c r="CD639" s="76"/>
      <c r="CE639" s="76"/>
      <c r="CF639" s="76"/>
      <c r="CG639" s="76"/>
      <c r="CH639" s="76"/>
      <c r="CI639" s="76"/>
      <c r="CJ639" s="76"/>
      <c r="CK639" s="76"/>
      <c r="CL639" s="76"/>
      <c r="CM639" s="76"/>
      <c r="CN639" s="76"/>
      <c r="CO639" s="76"/>
      <c r="CP639" s="76"/>
      <c r="CQ639" s="76"/>
      <c r="CR639" s="76"/>
      <c r="CS639" s="76"/>
      <c r="CT639" s="76"/>
      <c r="CU639" s="76"/>
      <c r="CV639" s="76"/>
    </row>
    <row r="640" spans="1:100">
      <c r="A640" s="7">
        <v>79</v>
      </c>
      <c r="B640" s="7"/>
      <c r="C640" s="7" t="s">
        <v>5</v>
      </c>
      <c r="D640" s="32">
        <v>22.388114000000002</v>
      </c>
      <c r="E640" s="32">
        <v>4.9935951000000003</v>
      </c>
      <c r="F640" s="32">
        <v>7.8153703999999999</v>
      </c>
      <c r="G640" s="32">
        <v>8.2938054000000001</v>
      </c>
      <c r="H640" s="93">
        <v>1.0771598E-4</v>
      </c>
      <c r="I640" s="32">
        <v>1.3943133999999999</v>
      </c>
      <c r="J640" s="32"/>
      <c r="K640" s="32">
        <v>0.34908497999999999</v>
      </c>
      <c r="L640" s="32">
        <v>0.37045411</v>
      </c>
      <c r="M640" s="32">
        <v>6.2278759000000003E-2</v>
      </c>
      <c r="N640" s="32">
        <v>0.22304644000000001</v>
      </c>
      <c r="O640" s="66"/>
      <c r="P640" s="66"/>
      <c r="Q640" s="66"/>
      <c r="R640" s="76"/>
      <c r="S640" s="83">
        <f>(F640-O635*H640)/D640</f>
        <v>0.34908153845853979</v>
      </c>
      <c r="T640" s="83">
        <f>(G640-P635*H640)/D640</f>
        <v>0.37045301684815701</v>
      </c>
      <c r="U640" s="83">
        <f>(I640-Q635*H640)/D640</f>
        <v>6.2274017778369571E-2</v>
      </c>
      <c r="V640" s="84"/>
      <c r="W640" s="83">
        <f t="shared" si="389"/>
        <v>-1.0524497495163216</v>
      </c>
      <c r="X640" s="83">
        <f t="shared" si="390"/>
        <v>-0.99302865241351113</v>
      </c>
      <c r="Y640" s="83">
        <f t="shared" si="391"/>
        <v>-2.7762109902847394</v>
      </c>
      <c r="Z640" s="83">
        <f t="shared" si="392"/>
        <v>-1.5003752780821966</v>
      </c>
      <c r="AB640" s="28"/>
      <c r="AD640" s="28"/>
      <c r="AF640" s="28"/>
      <c r="AJ640" s="82"/>
      <c r="AK640" s="82"/>
      <c r="AL640" s="82"/>
      <c r="AM640" s="82"/>
      <c r="AN640" s="82"/>
      <c r="BB640" s="76"/>
      <c r="BC640" s="76"/>
      <c r="BE640" s="76"/>
      <c r="BF640" s="76"/>
      <c r="BH640" s="76"/>
      <c r="BI640" s="76"/>
      <c r="BK640" s="76"/>
      <c r="BL640" s="76"/>
      <c r="BN640" s="76"/>
      <c r="BO640" s="76"/>
      <c r="BQ640" s="76"/>
      <c r="BR640" s="76"/>
      <c r="BW640" s="85"/>
      <c r="BX640" s="85"/>
      <c r="BY640" s="83"/>
      <c r="BZ640" s="83"/>
      <c r="CA640" s="83"/>
      <c r="CB640" s="83"/>
      <c r="CC640" s="83"/>
    </row>
    <row r="641" spans="1:100">
      <c r="C641" s="7"/>
      <c r="D641" s="89"/>
      <c r="E641" s="89"/>
      <c r="F641" s="33"/>
      <c r="G641" s="33"/>
      <c r="H641" s="99"/>
      <c r="I641" s="33"/>
      <c r="J641" s="5"/>
      <c r="K641" s="84"/>
      <c r="L641" s="84"/>
      <c r="M641" s="84"/>
      <c r="N641" s="84"/>
      <c r="O641" s="83"/>
      <c r="P641" s="83"/>
      <c r="Q641" s="83"/>
      <c r="R641" s="84"/>
      <c r="S641" s="84"/>
      <c r="T641" s="84"/>
      <c r="U641" s="84"/>
      <c r="V641" s="84"/>
      <c r="W641" s="84"/>
      <c r="X641" s="84"/>
      <c r="Y641" s="84"/>
      <c r="Z641" s="90"/>
      <c r="AA641" s="28"/>
      <c r="AB641" s="91"/>
      <c r="AC641" s="91"/>
      <c r="AD641" s="91"/>
      <c r="AE641" s="92"/>
      <c r="AF641" s="92"/>
      <c r="AG641" s="92"/>
      <c r="AJ641" s="76"/>
      <c r="AK641" s="76"/>
      <c r="AL641" s="76"/>
      <c r="AM641" s="76"/>
      <c r="AN641" s="76"/>
      <c r="BB641" s="76"/>
      <c r="BC641" s="76"/>
      <c r="BE641" s="76"/>
      <c r="BF641" s="76"/>
      <c r="BH641" s="76"/>
      <c r="BI641" s="76"/>
      <c r="BK641" s="76"/>
      <c r="BL641" s="76"/>
      <c r="BN641" s="76"/>
      <c r="BO641" s="76"/>
      <c r="BQ641" s="76"/>
      <c r="BR641" s="76"/>
      <c r="BW641" s="85"/>
      <c r="BX641" s="85"/>
      <c r="BY641" s="83"/>
      <c r="BZ641" s="83"/>
      <c r="CA641" s="83"/>
      <c r="CB641" s="83"/>
      <c r="CC641" s="83"/>
      <c r="CD641" s="76"/>
      <c r="CE641" s="76"/>
      <c r="CF641" s="76"/>
      <c r="CG641" s="76"/>
      <c r="CH641" s="76"/>
      <c r="CI641" s="76"/>
      <c r="CJ641" s="76"/>
      <c r="CK641" s="76"/>
      <c r="CL641" s="76"/>
      <c r="CM641" s="76"/>
      <c r="CN641" s="76"/>
      <c r="CO641" s="76"/>
      <c r="CP641" s="76"/>
      <c r="CQ641" s="76"/>
      <c r="CR641" s="76"/>
      <c r="CS641" s="76"/>
      <c r="CT641" s="76"/>
      <c r="CU641" s="76"/>
      <c r="CV641" s="76"/>
    </row>
    <row r="642" spans="1:100">
      <c r="A642" s="7">
        <v>80</v>
      </c>
      <c r="B642" s="31">
        <v>43656</v>
      </c>
      <c r="C642" s="7" t="s">
        <v>0</v>
      </c>
      <c r="D642" s="32">
        <v>2.9272188000000003E-4</v>
      </c>
      <c r="E642" s="32">
        <v>5.3158646000000002E-5</v>
      </c>
      <c r="F642" s="32">
        <v>9.4987961999999995E-5</v>
      </c>
      <c r="G642" s="32">
        <v>7.8828084999999997E-5</v>
      </c>
      <c r="H642" s="93">
        <v>-7.6398797E-6</v>
      </c>
      <c r="I642" s="32">
        <v>1.6487895000000001E-5</v>
      </c>
      <c r="J642" s="32"/>
      <c r="K642" s="32">
        <v>0.32503777</v>
      </c>
      <c r="L642" s="32">
        <v>0.27286482000000001</v>
      </c>
      <c r="M642" s="32">
        <v>5.8029756000000002E-2</v>
      </c>
      <c r="N642" s="32">
        <v>0.18598463000000001</v>
      </c>
      <c r="O642" s="66"/>
      <c r="P642" s="66"/>
      <c r="Q642" s="66"/>
      <c r="AG642" s="78"/>
      <c r="BZ642" s="80"/>
      <c r="CA642" s="78"/>
      <c r="CB642" s="78"/>
      <c r="CC642" s="78"/>
      <c r="CE642" s="81"/>
      <c r="CF642" s="74"/>
      <c r="CG642" s="74"/>
      <c r="CH642" s="74"/>
      <c r="CI642" s="74"/>
      <c r="CJ642" s="74"/>
      <c r="CK642" s="74"/>
      <c r="CL642" s="74"/>
      <c r="CM642" s="74"/>
      <c r="CN642" s="74"/>
    </row>
    <row r="643" spans="1:100">
      <c r="A643" s="7">
        <v>80</v>
      </c>
      <c r="B643" s="7"/>
      <c r="C643" s="98" t="s">
        <v>6</v>
      </c>
      <c r="D643" s="32"/>
      <c r="E643" s="32"/>
      <c r="F643" s="32"/>
      <c r="G643" s="32"/>
      <c r="H643" s="93"/>
      <c r="I643" s="32">
        <v>3.1999328</v>
      </c>
      <c r="J643" s="32"/>
      <c r="K643" s="32"/>
      <c r="L643" s="32"/>
      <c r="M643" s="32"/>
      <c r="N643" s="32"/>
      <c r="O643" s="66">
        <v>0.86451142000000003</v>
      </c>
      <c r="P643" s="66">
        <v>0.56655622999999999</v>
      </c>
      <c r="Q643" s="66">
        <v>1.0731067000000001</v>
      </c>
      <c r="AB643" s="9"/>
      <c r="AC643" s="9"/>
      <c r="AD643" s="9"/>
      <c r="AE643" s="9"/>
      <c r="AF643" s="9"/>
      <c r="AG643" s="9"/>
      <c r="AI643" s="27"/>
      <c r="AJ643" s="20"/>
      <c r="AK643" s="20"/>
      <c r="AL643" s="20"/>
      <c r="AM643" s="20"/>
      <c r="AN643" s="82"/>
      <c r="BB643" s="78"/>
      <c r="BE643" s="78"/>
      <c r="BH643" s="78"/>
      <c r="BK643" s="78"/>
      <c r="BN643" s="78"/>
      <c r="BQ643" s="78"/>
    </row>
    <row r="644" spans="1:100">
      <c r="A644" s="7">
        <v>80</v>
      </c>
      <c r="B644" s="7"/>
      <c r="C644" s="7" t="s">
        <v>1</v>
      </c>
      <c r="D644" s="32">
        <v>29.098989</v>
      </c>
      <c r="E644" s="32">
        <v>6.5012791999999999</v>
      </c>
      <c r="F644" s="32">
        <v>10.191841</v>
      </c>
      <c r="G644" s="32">
        <v>10.851678</v>
      </c>
      <c r="H644" s="93">
        <v>1.3326091999999999E-4</v>
      </c>
      <c r="I644" s="32">
        <v>1.8303653</v>
      </c>
      <c r="J644" s="32"/>
      <c r="K644" s="32">
        <v>0.35024722000000003</v>
      </c>
      <c r="L644" s="32">
        <v>0.37292271999999999</v>
      </c>
      <c r="M644" s="32">
        <v>6.2901336000000002E-2</v>
      </c>
      <c r="N644" s="32">
        <v>0.22341938</v>
      </c>
      <c r="O644" s="66"/>
      <c r="P644" s="66"/>
      <c r="Q644" s="66"/>
      <c r="R644" s="76"/>
      <c r="S644" s="83">
        <f>(F644-O643*H644)/D644</f>
        <v>0.35024329520220859</v>
      </c>
      <c r="T644" s="83">
        <f>(G644-P643*H644)/D644</f>
        <v>0.37292025850779759</v>
      </c>
      <c r="U644" s="83">
        <f>(I644-Q643*H644)/D644</f>
        <v>6.289642216827189E-2</v>
      </c>
      <c r="V644" s="84"/>
      <c r="W644" s="83">
        <f t="shared" ref="W644:W648" si="394">LN(S644)</f>
        <v>-1.0491272368398725</v>
      </c>
      <c r="X644" s="83">
        <f t="shared" ref="X644:X648" si="395">LN(T644)</f>
        <v>-0.98639066635481332</v>
      </c>
      <c r="Y644" s="83">
        <f t="shared" ref="Y644:Y648" si="396">LN(U644)</f>
        <v>-2.7662659981610802</v>
      </c>
      <c r="Z644" s="83">
        <f>LN(N644)</f>
        <v>-1.498704645885806</v>
      </c>
      <c r="AA644" s="77"/>
      <c r="AB644" s="20">
        <f t="array" ref="AB644:AC645">LINEST(W644:W648,Z644:Z648,TRUE,TRUE)</f>
        <v>1.9996983495396345</v>
      </c>
      <c r="AC644" s="60">
        <v>1.9478434569850593</v>
      </c>
      <c r="AD644" s="20">
        <f t="array" ref="AD644:AE645">LINEST(X644:X648,Z644:Z648,TRUE,TRUE)</f>
        <v>4.0006793652925632</v>
      </c>
      <c r="AE644" s="60">
        <v>5.0094762282959939</v>
      </c>
      <c r="AF644" s="20">
        <f t="array" ref="AF644:AG645">LINEST(Y644:Y648,Z644:Z648,TRUE,TRUE)</f>
        <v>5.9873378963539148</v>
      </c>
      <c r="AG644" s="20">
        <v>6.2070391916566869</v>
      </c>
      <c r="AI644" s="41">
        <f>EXP(AC644)*$AI$4^AB644</f>
        <v>0.3330368595651636</v>
      </c>
      <c r="AJ644" s="41">
        <f>AI644*SQRT(AC645^2+(LN($AI$4))^2*AB645^2+(AB644/$AI$4)^2*$AJ$4^2-2*LN($AI$4)*AVERAGE(Z644:Z648)*AB645^2)</f>
        <v>5.3079056004895085E-4</v>
      </c>
      <c r="AK644" s="59"/>
      <c r="AL644" s="41">
        <f>EXP(AE644)*$AI$4^AD644</f>
        <v>0.33716948386604839</v>
      </c>
      <c r="AM644" s="41">
        <f>AL644*SQRT(AE645^2+(LN($AI$4))^2*AD645^2+(AD644/$AI$4)^2*$AJ$4^2-2*LN($AI$4)*AVERAGE(Z644:Z648)*AD645^2)</f>
        <v>1.0710400250843464E-3</v>
      </c>
      <c r="AN644" s="83"/>
      <c r="AO644" s="41">
        <f>EXP(AG644)*$AI$4^AF644</f>
        <v>5.4091363721518744E-2</v>
      </c>
      <c r="AP644" s="41">
        <f>AO644*SQRT(AG645^2+(LN($AI$4))^2*AF645^2+(AF644/$AI$4)^2*$AJ$4^2-2*LN($AI$4)*AVERAGE(Z644:Z648)*AF645^2)</f>
        <v>2.5894252000192999E-4</v>
      </c>
      <c r="BB644" s="69"/>
      <c r="BC644" s="69"/>
      <c r="BE644" s="69"/>
      <c r="BF644" s="69"/>
      <c r="BH644" s="69"/>
      <c r="BI644" s="69"/>
      <c r="BK644" s="69"/>
      <c r="BL644" s="69"/>
      <c r="BN644" s="69"/>
      <c r="BO644" s="69"/>
      <c r="BQ644" s="69"/>
      <c r="BR644" s="69"/>
      <c r="BY644" s="69"/>
      <c r="BZ644" s="69"/>
      <c r="CD644" s="86"/>
      <c r="CM644" s="78"/>
      <c r="CN644" s="78"/>
    </row>
    <row r="645" spans="1:100">
      <c r="A645" s="7">
        <v>80</v>
      </c>
      <c r="B645" s="7"/>
      <c r="C645" s="7" t="s">
        <v>2</v>
      </c>
      <c r="D645" s="32">
        <v>28.377324999999999</v>
      </c>
      <c r="E645" s="32">
        <v>6.3377990000000004</v>
      </c>
      <c r="F645" s="32">
        <v>9.9322470000000003</v>
      </c>
      <c r="G645" s="32">
        <v>10.568072000000001</v>
      </c>
      <c r="H645" s="93">
        <v>1.3151973000000001E-4</v>
      </c>
      <c r="I645" s="32">
        <v>1.7813481</v>
      </c>
      <c r="J645" s="32"/>
      <c r="K645" s="32">
        <v>0.35000628</v>
      </c>
      <c r="L645" s="32">
        <v>0.37241213000000001</v>
      </c>
      <c r="M645" s="32">
        <v>6.2773546999999999E-2</v>
      </c>
      <c r="N645" s="32">
        <v>0.22334017</v>
      </c>
      <c r="O645" s="66"/>
      <c r="P645" s="66"/>
      <c r="Q645" s="66"/>
      <c r="R645" s="76"/>
      <c r="S645" s="83">
        <f>(F645-O643*H645)/D645</f>
        <v>0.35000245088962612</v>
      </c>
      <c r="T645" s="83">
        <f>(G645-P643*H645)/D645</f>
        <v>0.37240992541325169</v>
      </c>
      <c r="U645" s="83">
        <f>(I645-Q643*H645)/D645</f>
        <v>6.2768670595151399E-2</v>
      </c>
      <c r="V645" s="84"/>
      <c r="W645" s="83">
        <f t="shared" si="394"/>
        <v>-1.0498151219814065</v>
      </c>
      <c r="X645" s="83">
        <f t="shared" si="395"/>
        <v>-0.9877600813746461</v>
      </c>
      <c r="Y645" s="83">
        <f t="shared" si="396"/>
        <v>-2.7682992058613398</v>
      </c>
      <c r="Z645" s="83">
        <f t="shared" ref="Z645:Z648" si="397">LN(N645)</f>
        <v>-1.4990592437934724</v>
      </c>
      <c r="AA645" s="77"/>
      <c r="AB645" s="20">
        <v>1.3264290446890358E-2</v>
      </c>
      <c r="AC645" s="60">
        <v>1.9889050294350216E-2</v>
      </c>
      <c r="AD645" s="20">
        <v>2.4004358644134069E-2</v>
      </c>
      <c r="AE645" s="60">
        <v>3.5993172666746669E-2</v>
      </c>
      <c r="AF645" s="20">
        <v>4.2649449176624672E-2</v>
      </c>
      <c r="AG645" s="20">
        <v>6.3950427133407997E-2</v>
      </c>
      <c r="AI645" s="27"/>
      <c r="AJ645" s="82"/>
      <c r="AK645" s="82"/>
      <c r="AL645" s="82"/>
      <c r="AM645" s="82"/>
      <c r="AN645" s="82"/>
      <c r="BB645" s="76"/>
      <c r="BC645" s="76"/>
      <c r="BE645" s="76"/>
      <c r="BF645" s="76"/>
      <c r="BH645" s="76"/>
      <c r="BI645" s="76"/>
      <c r="BK645" s="76"/>
      <c r="BL645" s="76"/>
      <c r="BN645" s="76"/>
      <c r="BO645" s="76"/>
      <c r="BQ645" s="76"/>
      <c r="BR645" s="76"/>
      <c r="BW645" s="85"/>
      <c r="BX645" s="85"/>
      <c r="BY645" s="83"/>
      <c r="BZ645" s="83"/>
      <c r="CA645" s="83"/>
      <c r="CB645" s="83"/>
      <c r="CC645" s="83"/>
    </row>
    <row r="646" spans="1:100">
      <c r="A646" s="7">
        <v>80</v>
      </c>
      <c r="B646" s="7"/>
      <c r="C646" s="7" t="s">
        <v>3</v>
      </c>
      <c r="D646" s="32">
        <v>26.768764999999998</v>
      </c>
      <c r="E646" s="32">
        <v>5.9764729000000001</v>
      </c>
      <c r="F646" s="32">
        <v>9.3626664000000002</v>
      </c>
      <c r="G646" s="32">
        <v>9.9550818000000003</v>
      </c>
      <c r="H646" s="93">
        <v>1.2591360999999999E-4</v>
      </c>
      <c r="I646" s="32">
        <v>1.6768476000000001</v>
      </c>
      <c r="J646" s="32"/>
      <c r="K646" s="32">
        <v>0.34976042000000002</v>
      </c>
      <c r="L646" s="32">
        <v>0.37189074999999999</v>
      </c>
      <c r="M646" s="32">
        <v>6.2641666999999998E-2</v>
      </c>
      <c r="N646" s="32">
        <v>0.22326283</v>
      </c>
      <c r="O646" s="66"/>
      <c r="P646" s="66"/>
      <c r="Q646" s="66"/>
      <c r="R646" s="76"/>
      <c r="S646" s="83">
        <f>(F646-O643*H646)/D646</f>
        <v>0.34975679850176961</v>
      </c>
      <c r="T646" s="83">
        <f>(G646-P643*H646)/D646</f>
        <v>0.37188904541766543</v>
      </c>
      <c r="U646" s="83">
        <f>(I646-Q643*H646)/D646</f>
        <v>6.263690092768523E-2</v>
      </c>
      <c r="V646" s="84"/>
      <c r="W646" s="83">
        <f t="shared" si="394"/>
        <v>-1.0505172274502843</v>
      </c>
      <c r="X646" s="83">
        <f t="shared" si="395"/>
        <v>-0.98915973420511993</v>
      </c>
      <c r="Y646" s="83">
        <f t="shared" si="396"/>
        <v>-2.7704007028580118</v>
      </c>
      <c r="Z646" s="83">
        <f t="shared" si="397"/>
        <v>-1.4994055916718929</v>
      </c>
      <c r="AA646" s="28"/>
      <c r="AB646" s="47">
        <f t="shared" ref="AB646:AG646" si="398">ABS(AB645/AB644)</f>
        <v>6.6331456691675669E-3</v>
      </c>
      <c r="AC646" s="47">
        <f t="shared" si="398"/>
        <v>1.021080530010106E-2</v>
      </c>
      <c r="AD646" s="47">
        <f t="shared" si="398"/>
        <v>6.0000706011036874E-3</v>
      </c>
      <c r="AE646" s="47">
        <f t="shared" si="398"/>
        <v>7.185017160764127E-3</v>
      </c>
      <c r="AF646" s="47">
        <f t="shared" si="398"/>
        <v>7.1232741353376323E-3</v>
      </c>
      <c r="AG646" s="47">
        <f t="shared" si="398"/>
        <v>1.0302887602090255E-2</v>
      </c>
      <c r="AI646" s="27"/>
      <c r="AJ646" s="82"/>
      <c r="AK646" s="82"/>
      <c r="AL646" s="82"/>
      <c r="AM646" s="82"/>
      <c r="AN646" s="82"/>
      <c r="BB646" s="76"/>
      <c r="BC646" s="76"/>
      <c r="BE646" s="76"/>
      <c r="BF646" s="76"/>
      <c r="BH646" s="76"/>
      <c r="BI646" s="76"/>
      <c r="BK646" s="76"/>
      <c r="BL646" s="76"/>
      <c r="BN646" s="76"/>
      <c r="BO646" s="76"/>
      <c r="BQ646" s="76"/>
      <c r="BR646" s="76"/>
      <c r="BW646" s="85"/>
      <c r="BX646" s="85"/>
      <c r="BY646" s="83"/>
      <c r="BZ646" s="83"/>
      <c r="CA646" s="83"/>
      <c r="CB646" s="83"/>
      <c r="CC646" s="83"/>
      <c r="CD646" s="76"/>
      <c r="CE646" s="76"/>
      <c r="CF646" s="76"/>
      <c r="CG646" s="76"/>
      <c r="CH646" s="76"/>
      <c r="CI646" s="76"/>
      <c r="CJ646" s="76"/>
      <c r="CK646" s="76"/>
      <c r="CL646" s="76"/>
      <c r="CM646" s="76"/>
      <c r="CN646" s="76"/>
      <c r="CO646" s="76"/>
      <c r="CP646" s="76"/>
      <c r="CQ646" s="76"/>
      <c r="CR646" s="76"/>
      <c r="CS646" s="76"/>
      <c r="CT646" s="76"/>
      <c r="CU646" s="76"/>
      <c r="CV646" s="76"/>
    </row>
    <row r="647" spans="1:100">
      <c r="A647" s="7">
        <v>80</v>
      </c>
      <c r="B647" s="7"/>
      <c r="C647" s="7" t="s">
        <v>4</v>
      </c>
      <c r="D647" s="32">
        <v>25.260591000000002</v>
      </c>
      <c r="E647" s="32">
        <v>5.6381872</v>
      </c>
      <c r="F647" s="32">
        <v>8.8304503000000008</v>
      </c>
      <c r="G647" s="32">
        <v>9.3839901000000001</v>
      </c>
      <c r="H647" s="93">
        <v>1.1619447E-4</v>
      </c>
      <c r="I647" s="32">
        <v>1.5798068999999999</v>
      </c>
      <c r="J647" s="32"/>
      <c r="K647" s="32">
        <v>0.34957363000000002</v>
      </c>
      <c r="L647" s="32">
        <v>0.37148628</v>
      </c>
      <c r="M647" s="32">
        <v>6.2540175000000003E-2</v>
      </c>
      <c r="N647" s="32">
        <v>0.22320075</v>
      </c>
      <c r="O647" s="66"/>
      <c r="P647" s="66"/>
      <c r="Q647" s="66"/>
      <c r="R647" s="76"/>
      <c r="S647" s="83">
        <f>(F647-O643*H647)/D647</f>
        <v>0.34957020002238837</v>
      </c>
      <c r="T647" s="83">
        <f>(G647-P643*H647)/D647</f>
        <v>0.37148474749854943</v>
      </c>
      <c r="U647" s="83">
        <f>(I647-Q643*H647)/D647</f>
        <v>6.2535441507910086E-2</v>
      </c>
      <c r="V647" s="84"/>
      <c r="W647" s="83">
        <f t="shared" si="394"/>
        <v>-1.0510508790444695</v>
      </c>
      <c r="X647" s="83">
        <f t="shared" si="395"/>
        <v>-0.99024747219866116</v>
      </c>
      <c r="Y647" s="83">
        <f t="shared" si="396"/>
        <v>-2.7720218188333257</v>
      </c>
      <c r="Z647" s="83">
        <f t="shared" si="397"/>
        <v>-1.4996836882655729</v>
      </c>
      <c r="AA647" s="60"/>
      <c r="AB647" s="88"/>
      <c r="AD647" s="88"/>
      <c r="AF647" s="88"/>
      <c r="AI647" s="27"/>
      <c r="AJ647" s="82"/>
      <c r="AK647" s="82"/>
      <c r="AL647" s="82"/>
      <c r="AM647" s="82"/>
      <c r="AN647" s="82"/>
      <c r="BB647" s="76"/>
      <c r="BC647" s="76"/>
      <c r="BE647" s="76"/>
      <c r="BF647" s="76"/>
      <c r="BH647" s="76"/>
      <c r="BI647" s="76"/>
      <c r="BK647" s="76"/>
      <c r="BL647" s="76"/>
      <c r="BN647" s="76"/>
      <c r="BO647" s="76"/>
      <c r="BQ647" s="76"/>
      <c r="BR647" s="76"/>
      <c r="BW647" s="85"/>
      <c r="BX647" s="85"/>
      <c r="BY647" s="83"/>
      <c r="BZ647" s="83"/>
      <c r="CA647" s="83"/>
      <c r="CB647" s="83"/>
      <c r="CD647" s="76"/>
      <c r="CE647" s="76"/>
      <c r="CF647" s="76"/>
      <c r="CG647" s="76"/>
      <c r="CH647" s="76"/>
      <c r="CI647" s="76"/>
      <c r="CJ647" s="76"/>
      <c r="CK647" s="76"/>
      <c r="CL647" s="76"/>
      <c r="CM647" s="76"/>
      <c r="CN647" s="76"/>
      <c r="CO647" s="76"/>
      <c r="CP647" s="76"/>
      <c r="CQ647" s="76"/>
      <c r="CR647" s="76"/>
      <c r="CS647" s="76"/>
      <c r="CT647" s="76"/>
      <c r="CU647" s="76"/>
      <c r="CV647" s="76"/>
    </row>
    <row r="648" spans="1:100">
      <c r="A648" s="7">
        <v>80</v>
      </c>
      <c r="B648" s="7"/>
      <c r="C648" s="7" t="s">
        <v>5</v>
      </c>
      <c r="D648" s="32">
        <v>22.252725000000002</v>
      </c>
      <c r="E648" s="32">
        <v>4.9634606000000003</v>
      </c>
      <c r="F648" s="32">
        <v>7.7681696000000002</v>
      </c>
      <c r="G648" s="32">
        <v>8.2437506000000003</v>
      </c>
      <c r="H648" s="93">
        <v>1.0668989E-4</v>
      </c>
      <c r="I648" s="32">
        <v>1.3859254000000001</v>
      </c>
      <c r="J648" s="32"/>
      <c r="K648" s="32">
        <v>0.34908771</v>
      </c>
      <c r="L648" s="32">
        <v>0.37045878999999998</v>
      </c>
      <c r="M648" s="32">
        <v>6.2280745999999998E-2</v>
      </c>
      <c r="N648" s="32">
        <v>0.22304932</v>
      </c>
      <c r="O648" s="66"/>
      <c r="P648" s="66"/>
      <c r="Q648" s="66"/>
      <c r="R648" s="76"/>
      <c r="S648" s="83">
        <f>(F648-O643*H648)/D648</f>
        <v>0.34908431957756614</v>
      </c>
      <c r="T648" s="83">
        <f>(G648-P643*H648)/D648</f>
        <v>0.37045755763297045</v>
      </c>
      <c r="U648" s="83">
        <f>(I648-Q643*H648)/D648</f>
        <v>6.2276009359043386E-2</v>
      </c>
      <c r="V648" s="84"/>
      <c r="W648" s="83">
        <f t="shared" si="394"/>
        <v>-1.0524417825869901</v>
      </c>
      <c r="X648" s="83">
        <f t="shared" si="395"/>
        <v>-0.99301639510481599</v>
      </c>
      <c r="Y648" s="83">
        <f t="shared" si="396"/>
        <v>-2.7761790098714108</v>
      </c>
      <c r="Z648" s="83">
        <f t="shared" si="397"/>
        <v>-1.5003623660563123</v>
      </c>
      <c r="AB648" s="28"/>
      <c r="AD648" s="28"/>
      <c r="AF648" s="28"/>
      <c r="AJ648" s="82"/>
      <c r="AK648" s="82"/>
      <c r="AL648" s="82"/>
      <c r="AM648" s="82"/>
      <c r="AN648" s="82"/>
      <c r="BB648" s="76"/>
      <c r="BC648" s="76"/>
      <c r="BE648" s="76"/>
      <c r="BF648" s="76"/>
      <c r="BH648" s="76"/>
      <c r="BI648" s="76"/>
      <c r="BK648" s="76"/>
      <c r="BL648" s="76"/>
      <c r="BN648" s="76"/>
      <c r="BO648" s="76"/>
      <c r="BQ648" s="76"/>
      <c r="BR648" s="76"/>
      <c r="BW648" s="85"/>
      <c r="BX648" s="85"/>
      <c r="BY648" s="83"/>
      <c r="BZ648" s="83"/>
      <c r="CA648" s="83"/>
      <c r="CB648" s="83"/>
      <c r="CC648" s="83"/>
    </row>
    <row r="649" spans="1:100">
      <c r="C649" s="7"/>
      <c r="D649" s="89"/>
      <c r="E649" s="89"/>
      <c r="F649" s="33"/>
      <c r="G649" s="33"/>
      <c r="H649" s="99"/>
      <c r="I649" s="33"/>
      <c r="J649" s="5"/>
      <c r="K649" s="84"/>
      <c r="L649" s="84"/>
      <c r="M649" s="84"/>
      <c r="N649" s="84"/>
      <c r="O649" s="83"/>
      <c r="P649" s="83"/>
      <c r="Q649" s="83"/>
      <c r="R649" s="84"/>
      <c r="S649" s="84"/>
      <c r="T649" s="84"/>
      <c r="U649" s="84"/>
      <c r="V649" s="84"/>
      <c r="W649" s="84"/>
      <c r="X649" s="84"/>
      <c r="Y649" s="84"/>
      <c r="Z649" s="90"/>
      <c r="AA649" s="28"/>
      <c r="AB649" s="91"/>
      <c r="AC649" s="91"/>
      <c r="AD649" s="91"/>
      <c r="AE649" s="92"/>
      <c r="AF649" s="92"/>
      <c r="AG649" s="92"/>
      <c r="AJ649" s="76"/>
      <c r="AK649" s="76"/>
      <c r="AL649" s="76"/>
      <c r="AM649" s="76"/>
      <c r="AN649" s="76"/>
      <c r="BB649" s="76"/>
      <c r="BC649" s="76"/>
      <c r="BE649" s="76"/>
      <c r="BF649" s="76"/>
      <c r="BH649" s="76"/>
      <c r="BI649" s="76"/>
      <c r="BK649" s="76"/>
      <c r="BL649" s="76"/>
      <c r="BN649" s="76"/>
      <c r="BO649" s="76"/>
      <c r="BQ649" s="76"/>
      <c r="BR649" s="76"/>
      <c r="BW649" s="85"/>
      <c r="BX649" s="85"/>
      <c r="BY649" s="83"/>
      <c r="BZ649" s="83"/>
      <c r="CA649" s="83"/>
      <c r="CB649" s="83"/>
      <c r="CC649" s="83"/>
      <c r="CD649" s="76"/>
      <c r="CE649" s="76"/>
      <c r="CF649" s="76"/>
      <c r="CG649" s="76"/>
      <c r="CH649" s="76"/>
      <c r="CI649" s="76"/>
      <c r="CJ649" s="76"/>
      <c r="CK649" s="76"/>
      <c r="CL649" s="76"/>
      <c r="CM649" s="76"/>
      <c r="CN649" s="76"/>
      <c r="CO649" s="76"/>
      <c r="CP649" s="76"/>
      <c r="CQ649" s="76"/>
      <c r="CR649" s="76"/>
      <c r="CS649" s="76"/>
      <c r="CT649" s="76"/>
      <c r="CU649" s="76"/>
      <c r="CV649" s="76"/>
    </row>
    <row r="650" spans="1:100">
      <c r="A650" s="7">
        <v>81</v>
      </c>
      <c r="B650" s="31">
        <v>43657</v>
      </c>
      <c r="C650" s="7" t="s">
        <v>0</v>
      </c>
      <c r="D650" s="32">
        <v>5.2836202000000002E-4</v>
      </c>
      <c r="E650" s="32">
        <v>1.0392319E-4</v>
      </c>
      <c r="F650" s="32">
        <v>1.6729994E-4</v>
      </c>
      <c r="G650" s="32">
        <v>1.5542002E-4</v>
      </c>
      <c r="H650" s="93">
        <v>-6.5084860999999996E-6</v>
      </c>
      <c r="I650" s="32">
        <v>2.8970455999999999E-5</v>
      </c>
      <c r="J650" s="32"/>
      <c r="K650" s="32">
        <v>0.31918814000000001</v>
      </c>
      <c r="L650" s="32">
        <v>0.29472552000000002</v>
      </c>
      <c r="M650" s="32">
        <v>5.5385819000000003E-2</v>
      </c>
      <c r="N650" s="32">
        <v>0.19721486999999999</v>
      </c>
      <c r="O650" s="66"/>
      <c r="P650" s="66"/>
      <c r="Q650" s="66"/>
      <c r="AG650" s="78"/>
      <c r="BZ650" s="80"/>
      <c r="CA650" s="78"/>
      <c r="CB650" s="78"/>
      <c r="CC650" s="78"/>
      <c r="CE650" s="81"/>
      <c r="CF650" s="74"/>
      <c r="CG650" s="74"/>
      <c r="CH650" s="74"/>
      <c r="CI650" s="74"/>
      <c r="CJ650" s="74"/>
      <c r="CK650" s="74"/>
      <c r="CL650" s="74"/>
      <c r="CM650" s="74"/>
      <c r="CN650" s="74"/>
    </row>
    <row r="651" spans="1:100">
      <c r="A651" s="7">
        <v>81</v>
      </c>
      <c r="B651" s="7"/>
      <c r="C651" s="98" t="s">
        <v>6</v>
      </c>
      <c r="D651" s="32"/>
      <c r="E651" s="32"/>
      <c r="F651" s="32"/>
      <c r="G651" s="32"/>
      <c r="H651" s="93">
        <v>2.7602202</v>
      </c>
      <c r="I651" s="32"/>
      <c r="J651" s="32"/>
      <c r="K651" s="32"/>
      <c r="L651" s="32"/>
      <c r="M651" s="32"/>
      <c r="N651" s="32"/>
      <c r="O651" s="66">
        <v>0.86238612999999997</v>
      </c>
      <c r="P651" s="66">
        <v>0.56635394999999999</v>
      </c>
      <c r="Q651" s="66">
        <v>1.0741787</v>
      </c>
      <c r="AB651" s="9"/>
      <c r="AC651" s="9"/>
      <c r="AD651" s="9"/>
      <c r="AE651" s="9"/>
      <c r="AF651" s="9"/>
      <c r="AG651" s="9"/>
      <c r="AI651" s="27"/>
      <c r="AJ651" s="20"/>
      <c r="AK651" s="20"/>
      <c r="AL651" s="20"/>
      <c r="AM651" s="20"/>
      <c r="AN651" s="82"/>
      <c r="BB651" s="78"/>
      <c r="BE651" s="78"/>
      <c r="BH651" s="78"/>
      <c r="BK651" s="78"/>
      <c r="BN651" s="78"/>
      <c r="BQ651" s="78"/>
    </row>
    <row r="652" spans="1:100">
      <c r="A652" s="7">
        <v>81</v>
      </c>
      <c r="B652" s="7"/>
      <c r="C652" s="7" t="s">
        <v>1</v>
      </c>
      <c r="D652" s="32">
        <v>26.916803000000002</v>
      </c>
      <c r="E652" s="32">
        <v>6.0180901000000002</v>
      </c>
      <c r="F652" s="32">
        <v>9.4416062000000007</v>
      </c>
      <c r="G652" s="32">
        <v>10.068182</v>
      </c>
      <c r="H652" s="93">
        <v>1.1546977E-4</v>
      </c>
      <c r="I652" s="32">
        <v>1.7007627000000001</v>
      </c>
      <c r="J652" s="32"/>
      <c r="K652" s="66">
        <v>0.35076982000000001</v>
      </c>
      <c r="L652" s="66">
        <v>0.37404785000000002</v>
      </c>
      <c r="M652" s="66">
        <v>6.3185776999999999E-2</v>
      </c>
      <c r="N652" s="66">
        <v>0.22358111999999999</v>
      </c>
      <c r="O652" s="66"/>
      <c r="P652" s="66"/>
      <c r="Q652" s="66"/>
      <c r="R652" s="76"/>
      <c r="S652" s="83">
        <f>(F652-O651*H652)/D652</f>
        <v>0.35076627118279674</v>
      </c>
      <c r="T652" s="83">
        <f>(G652-P651*H652)/D652</f>
        <v>0.37404578111448283</v>
      </c>
      <c r="U652" s="83">
        <f>(I652-Q651*H652)/D652</f>
        <v>6.3181302208608209E-2</v>
      </c>
      <c r="V652" s="84"/>
      <c r="W652" s="83">
        <f t="shared" ref="W652:W656" si="399">LN(S652)</f>
        <v>-1.0476351713883028</v>
      </c>
      <c r="X652" s="83">
        <f t="shared" ref="X652:X656" si="400">LN(T652)</f>
        <v>-0.98337707966201104</v>
      </c>
      <c r="Y652" s="83">
        <f t="shared" ref="Y652:Y656" si="401">LN(U652)</f>
        <v>-2.7617468727315213</v>
      </c>
      <c r="Z652" s="83">
        <f>LN(N652)</f>
        <v>-1.4979809777598931</v>
      </c>
      <c r="AA652" s="77"/>
      <c r="AB652" s="20">
        <f t="array" ref="AB652:AC653">LINEST(W652:W656,Z652:Z656,TRUE,TRUE)</f>
        <v>2.0067047132511733</v>
      </c>
      <c r="AC652" s="60">
        <v>1.9583707751663886</v>
      </c>
      <c r="AD652" s="20">
        <f t="array" ref="AD652:AE653">LINEST(X652:X656,Z652:Z656,TRUE,TRUE)</f>
        <v>4.0303342890663307</v>
      </c>
      <c r="AE652" s="60">
        <v>5.0539983634651815</v>
      </c>
      <c r="AF652" s="20">
        <f t="array" ref="AF652:AG653">LINEST(Y652:Y656,Z652:Z656,TRUE,TRUE)</f>
        <v>6.0446307772131611</v>
      </c>
      <c r="AG652" s="20">
        <v>6.2930167863388471</v>
      </c>
      <c r="AI652" s="41">
        <f>EXP(AC652)*$AI$4^AB652</f>
        <v>0.33298700838949435</v>
      </c>
      <c r="AJ652" s="41">
        <f>AI652*SQRT(AC653^2+(LN($AI$4))^2*AB653^2+(AB652/$AI$4)^2*$AJ$4^2-2*LN($AI$4)*AVERAGE(Z652:Z656)*AB653^2)</f>
        <v>5.2169844395149494E-4</v>
      </c>
      <c r="AK652" s="59"/>
      <c r="AL652" s="41">
        <f>EXP(AE652)*$AI$4^AD652</f>
        <v>0.33694396562606815</v>
      </c>
      <c r="AM652" s="41">
        <f>AL652*SQRT(AE653^2+(LN($AI$4))^2*AD653^2+(AD652/$AI$4)^2*$AJ$4^2-2*LN($AI$4)*AVERAGE(Z652:Z656)*AD653^2)</f>
        <v>1.0615466172078862E-3</v>
      </c>
      <c r="AN652" s="83"/>
      <c r="AO652" s="41">
        <f>EXP(AG652)*$AI$4^AF652</f>
        <v>5.4019406456812441E-2</v>
      </c>
      <c r="AP652" s="41">
        <f>AO652*SQRT(AG653^2+(LN($AI$4))^2*AF653^2+(AF652/$AI$4)^2*$AJ$4^2-2*LN($AI$4)*AVERAGE(Z652:Z656)*AF653^2)</f>
        <v>2.5585364796474556E-4</v>
      </c>
      <c r="BB652" s="69"/>
      <c r="BC652" s="69"/>
      <c r="BE652" s="69"/>
      <c r="BF652" s="69"/>
      <c r="BH652" s="69"/>
      <c r="BI652" s="69"/>
      <c r="BK652" s="69"/>
      <c r="BL652" s="69"/>
      <c r="BN652" s="69"/>
      <c r="BO652" s="69"/>
      <c r="BQ652" s="69"/>
      <c r="BR652" s="69"/>
      <c r="BY652" s="69"/>
      <c r="BZ652" s="69"/>
      <c r="CD652" s="86"/>
      <c r="CM652" s="78"/>
      <c r="CN652" s="78"/>
    </row>
    <row r="653" spans="1:100">
      <c r="A653" s="7">
        <v>81</v>
      </c>
      <c r="B653" s="7"/>
      <c r="C653" s="7" t="s">
        <v>2</v>
      </c>
      <c r="D653" s="32">
        <v>26.285765999999999</v>
      </c>
      <c r="E653" s="32">
        <v>5.8752161000000003</v>
      </c>
      <c r="F653" s="32">
        <v>9.2146325000000004</v>
      </c>
      <c r="G653" s="32">
        <v>9.8203055999999993</v>
      </c>
      <c r="H653" s="93">
        <v>1.2857483E-4</v>
      </c>
      <c r="I653" s="32">
        <v>1.6579018000000001</v>
      </c>
      <c r="J653" s="32"/>
      <c r="K653" s="66">
        <v>0.35055586</v>
      </c>
      <c r="L653" s="66">
        <v>0.37359755</v>
      </c>
      <c r="M653" s="66">
        <v>6.3072166999999998E-2</v>
      </c>
      <c r="N653" s="66">
        <v>0.22351318000000001</v>
      </c>
      <c r="O653" s="66"/>
      <c r="P653" s="66"/>
      <c r="Q653" s="66"/>
      <c r="R653" s="76"/>
      <c r="S653" s="83">
        <f>(F653-O651*H653)/D653</f>
        <v>0.3505517632185397</v>
      </c>
      <c r="T653" s="83">
        <f>(G653-P651*H653)/D653</f>
        <v>0.37359507731816366</v>
      </c>
      <c r="U653" s="83">
        <f>(I653-Q651*H653)/D653</f>
        <v>6.3066972735596069E-2</v>
      </c>
      <c r="V653" s="84"/>
      <c r="W653" s="83">
        <f t="shared" si="399"/>
        <v>-1.0482468994786245</v>
      </c>
      <c r="X653" s="83">
        <f t="shared" si="400"/>
        <v>-0.98458274905750331</v>
      </c>
      <c r="Y653" s="83">
        <f t="shared" si="401"/>
        <v>-2.7635580579428276</v>
      </c>
      <c r="Z653" s="83">
        <f t="shared" ref="Z653:Z656" si="402">LN(N653)</f>
        <v>-1.4982848957500037</v>
      </c>
      <c r="AA653" s="77"/>
      <c r="AB653" s="20">
        <v>2.0644126643477529E-3</v>
      </c>
      <c r="AC653" s="60">
        <v>3.0941988036891012E-3</v>
      </c>
      <c r="AD653" s="20">
        <v>7.4670852135082059E-3</v>
      </c>
      <c r="AE653" s="60">
        <v>1.1191873860152633E-2</v>
      </c>
      <c r="AF653" s="20">
        <v>1.7158193894541846E-2</v>
      </c>
      <c r="AG653" s="20">
        <v>2.5717175610686815E-2</v>
      </c>
      <c r="AI653" s="27"/>
      <c r="AJ653" s="82"/>
      <c r="AK653" s="82"/>
      <c r="AL653" s="82"/>
      <c r="AM653" s="82"/>
      <c r="AN653" s="82"/>
      <c r="BB653" s="76"/>
      <c r="BC653" s="76"/>
      <c r="BE653" s="76"/>
      <c r="BF653" s="76"/>
      <c r="BH653" s="76"/>
      <c r="BI653" s="76"/>
      <c r="BK653" s="76"/>
      <c r="BL653" s="76"/>
      <c r="BN653" s="76"/>
      <c r="BO653" s="76"/>
      <c r="BQ653" s="76"/>
      <c r="BR653" s="76"/>
      <c r="BW653" s="85"/>
      <c r="BX653" s="85"/>
      <c r="BY653" s="83"/>
      <c r="BZ653" s="83"/>
      <c r="CA653" s="83"/>
      <c r="CB653" s="83"/>
      <c r="CC653" s="83"/>
    </row>
    <row r="654" spans="1:100">
      <c r="A654" s="7">
        <v>81</v>
      </c>
      <c r="B654" s="7"/>
      <c r="C654" s="7" t="s">
        <v>3</v>
      </c>
      <c r="D654" s="32">
        <v>24.670676</v>
      </c>
      <c r="E654" s="32">
        <v>5.5118960000000001</v>
      </c>
      <c r="F654" s="32">
        <v>8.6411833999999992</v>
      </c>
      <c r="G654" s="32">
        <v>9.2012651000000005</v>
      </c>
      <c r="H654" s="93">
        <v>1.1882462E-4</v>
      </c>
      <c r="I654" s="32">
        <v>1.5521148</v>
      </c>
      <c r="J654" s="32"/>
      <c r="K654" s="66">
        <v>0.35026100999999998</v>
      </c>
      <c r="L654" s="66">
        <v>0.37296288</v>
      </c>
      <c r="M654" s="66">
        <v>6.2913145000000004E-2</v>
      </c>
      <c r="N654" s="66">
        <v>0.22341878000000001</v>
      </c>
      <c r="O654" s="66"/>
      <c r="P654" s="66"/>
      <c r="Q654" s="66"/>
      <c r="R654" s="76"/>
      <c r="S654" s="83">
        <f>(F654-O651*H654)/D654</f>
        <v>0.35025716065890566</v>
      </c>
      <c r="T654" s="83">
        <f>(G654-P651*H654)/D654</f>
        <v>0.37296091129432801</v>
      </c>
      <c r="U654" s="83">
        <f>(I654-Q651*H654)/D654</f>
        <v>6.2908173295460584E-2</v>
      </c>
      <c r="V654" s="84"/>
      <c r="W654" s="83">
        <f t="shared" si="399"/>
        <v>-1.049087649551719</v>
      </c>
      <c r="X654" s="83">
        <f t="shared" si="400"/>
        <v>-0.98628166028731479</v>
      </c>
      <c r="Y654" s="83">
        <f t="shared" si="401"/>
        <v>-2.7660791826130544</v>
      </c>
      <c r="Z654" s="83">
        <f t="shared" si="402"/>
        <v>-1.4987073314218846</v>
      </c>
      <c r="AA654" s="28"/>
      <c r="AB654" s="47">
        <f t="shared" ref="AB654:AG654" si="403">ABS(AB653/AB652)</f>
        <v>1.0287575699182386E-3</v>
      </c>
      <c r="AC654" s="47">
        <f t="shared" si="403"/>
        <v>1.5799862022686738E-3</v>
      </c>
      <c r="AD654" s="47">
        <f t="shared" si="403"/>
        <v>1.8527210593337741E-3</v>
      </c>
      <c r="AE654" s="47">
        <f t="shared" si="403"/>
        <v>2.2144593360095845E-3</v>
      </c>
      <c r="AF654" s="47">
        <f t="shared" si="403"/>
        <v>2.8385842786666487E-3</v>
      </c>
      <c r="AG654" s="47">
        <f t="shared" si="403"/>
        <v>4.0866211681676702E-3</v>
      </c>
      <c r="AI654" s="27"/>
      <c r="AJ654" s="82"/>
      <c r="AK654" s="82"/>
      <c r="AL654" s="82"/>
      <c r="AM654" s="82"/>
      <c r="AN654" s="82"/>
      <c r="BB654" s="76"/>
      <c r="BC654" s="76"/>
      <c r="BE654" s="76"/>
      <c r="BF654" s="76"/>
      <c r="BH654" s="76"/>
      <c r="BI654" s="76"/>
      <c r="BK654" s="76"/>
      <c r="BL654" s="76"/>
      <c r="BN654" s="76"/>
      <c r="BO654" s="76"/>
      <c r="BQ654" s="76"/>
      <c r="BR654" s="76"/>
      <c r="BW654" s="85"/>
      <c r="BX654" s="85"/>
      <c r="BY654" s="83"/>
      <c r="BZ654" s="83"/>
      <c r="CA654" s="83"/>
      <c r="CB654" s="83"/>
      <c r="CC654" s="83"/>
      <c r="CD654" s="76"/>
      <c r="CE654" s="76"/>
      <c r="CF654" s="76"/>
      <c r="CG654" s="76"/>
      <c r="CH654" s="76"/>
      <c r="CI654" s="76"/>
      <c r="CJ654" s="76"/>
      <c r="CK654" s="76"/>
      <c r="CL654" s="76"/>
      <c r="CM654" s="76"/>
      <c r="CN654" s="76"/>
      <c r="CO654" s="76"/>
      <c r="CP654" s="76"/>
      <c r="CQ654" s="76"/>
      <c r="CR654" s="76"/>
      <c r="CS654" s="76"/>
      <c r="CT654" s="76"/>
      <c r="CU654" s="76"/>
      <c r="CV654" s="76"/>
    </row>
    <row r="655" spans="1:100">
      <c r="A655" s="7">
        <v>81</v>
      </c>
      <c r="B655" s="7"/>
      <c r="C655" s="7" t="s">
        <v>4</v>
      </c>
      <c r="D655" s="32">
        <v>22.701453000000001</v>
      </c>
      <c r="E655" s="32">
        <v>5.0688863</v>
      </c>
      <c r="F655" s="32">
        <v>7.9417773</v>
      </c>
      <c r="G655" s="32">
        <v>8.4461065000000008</v>
      </c>
      <c r="H655" s="93">
        <v>1.0656313E-4</v>
      </c>
      <c r="I655" s="32">
        <v>1.4229556000000001</v>
      </c>
      <c r="J655" s="32"/>
      <c r="K655" s="66">
        <v>0.34983414000000002</v>
      </c>
      <c r="L655" s="66">
        <v>0.37204826000000002</v>
      </c>
      <c r="M655" s="66">
        <v>6.2680424999999998E-2</v>
      </c>
      <c r="N655" s="66">
        <v>0.22328414999999999</v>
      </c>
      <c r="O655" s="66"/>
      <c r="P655" s="66"/>
      <c r="Q655" s="66"/>
      <c r="R655" s="76"/>
      <c r="S655" s="83">
        <f>(F655-O651*H655)/D655</f>
        <v>0.34983159013807258</v>
      </c>
      <c r="T655" s="83">
        <f>(G655-P651*H655)/D655</f>
        <v>0.37204870311827182</v>
      </c>
      <c r="U655" s="83">
        <f>(I655-Q651*H655)/D655</f>
        <v>6.2676214256221774E-2</v>
      </c>
      <c r="V655" s="84"/>
      <c r="W655" s="83">
        <f t="shared" si="399"/>
        <v>-1.0503034113326859</v>
      </c>
      <c r="X655" s="83">
        <f t="shared" si="400"/>
        <v>-0.98873051091762909</v>
      </c>
      <c r="Y655" s="83">
        <f t="shared" si="401"/>
        <v>-2.76977326127269</v>
      </c>
      <c r="Z655" s="83">
        <f t="shared" si="402"/>
        <v>-1.4993101033986715</v>
      </c>
      <c r="AA655" s="60"/>
      <c r="AB655" s="88"/>
      <c r="AD655" s="88"/>
      <c r="AF655" s="88"/>
      <c r="AI655" s="27"/>
      <c r="AJ655" s="82"/>
      <c r="AK655" s="82"/>
      <c r="AL655" s="82"/>
      <c r="AM655" s="82"/>
      <c r="AN655" s="82"/>
      <c r="BB655" s="76"/>
      <c r="BC655" s="76"/>
      <c r="BE655" s="76"/>
      <c r="BF655" s="76"/>
      <c r="BH655" s="76"/>
      <c r="BI655" s="76"/>
      <c r="BK655" s="76"/>
      <c r="BL655" s="76"/>
      <c r="BN655" s="76"/>
      <c r="BO655" s="76"/>
      <c r="BQ655" s="76"/>
      <c r="BR655" s="76"/>
      <c r="BW655" s="85"/>
      <c r="BX655" s="85"/>
      <c r="BY655" s="83"/>
      <c r="BZ655" s="83"/>
      <c r="CA655" s="83"/>
      <c r="CB655" s="83"/>
      <c r="CD655" s="76"/>
      <c r="CE655" s="76"/>
      <c r="CF655" s="76"/>
      <c r="CG655" s="76"/>
      <c r="CH655" s="76"/>
      <c r="CI655" s="76"/>
      <c r="CJ655" s="76"/>
      <c r="CK655" s="76"/>
      <c r="CL655" s="76"/>
      <c r="CM655" s="76"/>
      <c r="CN655" s="76"/>
      <c r="CO655" s="76"/>
      <c r="CP655" s="76"/>
      <c r="CQ655" s="76"/>
      <c r="CR655" s="76"/>
      <c r="CS655" s="76"/>
      <c r="CT655" s="76"/>
      <c r="CU655" s="76"/>
      <c r="CV655" s="76"/>
    </row>
    <row r="656" spans="1:100">
      <c r="A656" s="7">
        <v>81</v>
      </c>
      <c r="B656" s="7"/>
      <c r="C656" s="7" t="s">
        <v>5</v>
      </c>
      <c r="D656" s="32">
        <v>21.060887000000001</v>
      </c>
      <c r="E656" s="32">
        <v>4.7000112999999999</v>
      </c>
      <c r="F656" s="32">
        <v>7.3598159000000001</v>
      </c>
      <c r="G656" s="32">
        <v>7.8186274999999998</v>
      </c>
      <c r="H656" s="93">
        <v>9.7216787999999994E-5</v>
      </c>
      <c r="I656" s="32">
        <v>1.3157988</v>
      </c>
      <c r="J656" s="32"/>
      <c r="K656" s="66">
        <v>0.34945341000000002</v>
      </c>
      <c r="L656" s="66">
        <v>0.37123767000000002</v>
      </c>
      <c r="M656" s="66">
        <v>6.2475616999999997E-2</v>
      </c>
      <c r="N656" s="66">
        <v>0.22316269</v>
      </c>
      <c r="O656" s="66"/>
      <c r="P656" s="66"/>
      <c r="Q656" s="66"/>
      <c r="R656" s="76"/>
      <c r="S656" s="83">
        <f>(F656-O651*H656)/D656</f>
        <v>0.34945024212847375</v>
      </c>
      <c r="T656" s="83">
        <f>(G656-P651*H656)/D656</f>
        <v>0.37123661699946964</v>
      </c>
      <c r="U656" s="83">
        <f>(I656-Q651*H656)/D656</f>
        <v>6.2470985756537596E-2</v>
      </c>
      <c r="V656" s="84"/>
      <c r="W656" s="83">
        <f t="shared" si="399"/>
        <v>-1.0513940961747814</v>
      </c>
      <c r="X656" s="83">
        <f t="shared" si="400"/>
        <v>-0.99091563800126703</v>
      </c>
      <c r="Y656" s="83">
        <f t="shared" si="401"/>
        <v>-2.7730530579223092</v>
      </c>
      <c r="Z656" s="83">
        <f t="shared" si="402"/>
        <v>-1.4998542219458952</v>
      </c>
      <c r="AB656" s="28"/>
      <c r="AD656" s="28"/>
      <c r="AF656" s="28"/>
      <c r="AJ656" s="82"/>
      <c r="AK656" s="82"/>
      <c r="AL656" s="82"/>
      <c r="AM656" s="82"/>
      <c r="AN656" s="82"/>
      <c r="BB656" s="76"/>
      <c r="BC656" s="76"/>
      <c r="BE656" s="76"/>
      <c r="BF656" s="76"/>
      <c r="BH656" s="76"/>
      <c r="BI656" s="76"/>
      <c r="BK656" s="76"/>
      <c r="BL656" s="76"/>
      <c r="BN656" s="76"/>
      <c r="BO656" s="76"/>
      <c r="BQ656" s="76"/>
      <c r="BR656" s="76"/>
      <c r="BW656" s="85"/>
      <c r="BX656" s="85"/>
      <c r="BY656" s="83"/>
      <c r="BZ656" s="83"/>
      <c r="CA656" s="83"/>
      <c r="CB656" s="83"/>
      <c r="CC656" s="83"/>
    </row>
    <row r="657" spans="1:100">
      <c r="C657" s="7"/>
      <c r="D657" s="89"/>
      <c r="E657" s="89"/>
      <c r="F657" s="33"/>
      <c r="G657" s="33"/>
      <c r="H657" s="99"/>
      <c r="I657" s="33"/>
      <c r="J657" s="5"/>
      <c r="K657" s="84"/>
      <c r="L657" s="84"/>
      <c r="M657" s="84"/>
      <c r="N657" s="84"/>
      <c r="O657" s="83"/>
      <c r="P657" s="83"/>
      <c r="Q657" s="83"/>
      <c r="R657" s="84"/>
      <c r="S657" s="84"/>
      <c r="T657" s="84"/>
      <c r="U657" s="84"/>
      <c r="V657" s="84"/>
      <c r="W657" s="84"/>
      <c r="X657" s="84"/>
      <c r="Y657" s="84"/>
      <c r="Z657" s="90"/>
      <c r="AA657" s="28"/>
      <c r="AB657" s="91"/>
      <c r="AC657" s="91"/>
      <c r="AD657" s="91"/>
      <c r="AE657" s="92"/>
      <c r="AF657" s="92"/>
      <c r="AG657" s="92"/>
      <c r="AJ657" s="76"/>
      <c r="AK657" s="76"/>
      <c r="AL657" s="76"/>
      <c r="AM657" s="76"/>
      <c r="AN657" s="76"/>
      <c r="BB657" s="76"/>
      <c r="BC657" s="76"/>
      <c r="BE657" s="76"/>
      <c r="BF657" s="76"/>
      <c r="BH657" s="76"/>
      <c r="BI657" s="76"/>
      <c r="BK657" s="76"/>
      <c r="BL657" s="76"/>
      <c r="BN657" s="76"/>
      <c r="BO657" s="76"/>
      <c r="BQ657" s="76"/>
      <c r="BR657" s="76"/>
      <c r="BW657" s="85"/>
      <c r="BX657" s="85"/>
      <c r="BY657" s="83"/>
      <c r="BZ657" s="83"/>
      <c r="CA657" s="83"/>
      <c r="CB657" s="83"/>
      <c r="CC657" s="83"/>
      <c r="CD657" s="76"/>
      <c r="CE657" s="76"/>
      <c r="CF657" s="76"/>
      <c r="CG657" s="76"/>
      <c r="CH657" s="76"/>
      <c r="CI657" s="76"/>
      <c r="CJ657" s="76"/>
      <c r="CK657" s="76"/>
      <c r="CL657" s="76"/>
      <c r="CM657" s="76"/>
      <c r="CN657" s="76"/>
      <c r="CO657" s="76"/>
      <c r="CP657" s="76"/>
      <c r="CQ657" s="76"/>
      <c r="CR657" s="76"/>
      <c r="CS657" s="76"/>
      <c r="CT657" s="76"/>
      <c r="CU657" s="76"/>
      <c r="CV657" s="76"/>
    </row>
    <row r="658" spans="1:100">
      <c r="A658" s="7">
        <v>82</v>
      </c>
      <c r="B658" s="31">
        <v>43657</v>
      </c>
      <c r="C658" s="7" t="s">
        <v>0</v>
      </c>
      <c r="D658" s="32">
        <v>5.2836202000000002E-4</v>
      </c>
      <c r="E658" s="32">
        <v>1.0392319E-4</v>
      </c>
      <c r="F658" s="32">
        <v>1.6729994E-4</v>
      </c>
      <c r="G658" s="32">
        <v>1.5542002E-4</v>
      </c>
      <c r="H658" s="93">
        <v>-6.5084860999999996E-6</v>
      </c>
      <c r="I658" s="32">
        <v>2.8970455999999999E-5</v>
      </c>
      <c r="J658" s="32"/>
      <c r="K658" s="32">
        <v>0.31918814000000001</v>
      </c>
      <c r="L658" s="32">
        <v>0.29472552000000002</v>
      </c>
      <c r="M658" s="32">
        <v>5.5385819000000003E-2</v>
      </c>
      <c r="N658" s="32">
        <v>0.19721486999999999</v>
      </c>
      <c r="O658" s="66"/>
      <c r="P658" s="66"/>
      <c r="Q658" s="66"/>
      <c r="AG658" s="78"/>
      <c r="BZ658" s="80"/>
      <c r="CA658" s="78"/>
      <c r="CB658" s="78"/>
      <c r="CC658" s="78"/>
      <c r="CE658" s="81"/>
      <c r="CF658" s="74"/>
      <c r="CG658" s="74"/>
      <c r="CH658" s="74"/>
      <c r="CI658" s="74"/>
      <c r="CJ658" s="74"/>
      <c r="CK658" s="74"/>
      <c r="CL658" s="74"/>
      <c r="CM658" s="74"/>
      <c r="CN658" s="74"/>
    </row>
    <row r="659" spans="1:100">
      <c r="A659" s="7">
        <v>82</v>
      </c>
      <c r="C659" s="98" t="s">
        <v>6</v>
      </c>
      <c r="D659" s="32"/>
      <c r="E659" s="32"/>
      <c r="F659" s="32"/>
      <c r="G659" s="32"/>
      <c r="H659" s="93">
        <v>2.7602202</v>
      </c>
      <c r="I659" s="32"/>
      <c r="J659" s="32"/>
      <c r="K659" s="32"/>
      <c r="L659" s="32"/>
      <c r="M659" s="32"/>
      <c r="N659" s="32"/>
      <c r="O659" s="66">
        <v>0.86238612999999997</v>
      </c>
      <c r="P659" s="66">
        <v>0.56635394999999999</v>
      </c>
      <c r="Q659" s="66">
        <v>1.0741787</v>
      </c>
      <c r="AB659" s="9"/>
      <c r="AC659" s="9"/>
      <c r="AD659" s="9"/>
      <c r="AE659" s="9"/>
      <c r="AF659" s="9"/>
      <c r="AG659" s="9"/>
      <c r="AI659" s="27"/>
      <c r="AJ659" s="20"/>
      <c r="AK659" s="20"/>
      <c r="AL659" s="20"/>
      <c r="AM659" s="20"/>
      <c r="AN659" s="82"/>
      <c r="BB659" s="78"/>
      <c r="BE659" s="78"/>
      <c r="BH659" s="78"/>
      <c r="BK659" s="78"/>
      <c r="BN659" s="78"/>
      <c r="BQ659" s="78"/>
    </row>
    <row r="660" spans="1:100">
      <c r="A660" s="7">
        <v>82</v>
      </c>
      <c r="B660" s="7"/>
      <c r="C660" s="7" t="s">
        <v>1</v>
      </c>
      <c r="D660" s="32">
        <v>27.414992000000002</v>
      </c>
      <c r="E660" s="32">
        <v>6.1304350999999997</v>
      </c>
      <c r="F660" s="32">
        <v>9.6191397999999992</v>
      </c>
      <c r="G660" s="32">
        <v>10.260662</v>
      </c>
      <c r="H660" s="93">
        <v>1.2862696E-4</v>
      </c>
      <c r="I660" s="32">
        <v>1.7338070000000001</v>
      </c>
      <c r="J660" s="32"/>
      <c r="K660" s="66">
        <v>0.35087152999999999</v>
      </c>
      <c r="L660" s="66">
        <v>0.37427194000000003</v>
      </c>
      <c r="M660" s="66">
        <v>6.3243051999999994E-2</v>
      </c>
      <c r="N660" s="66">
        <v>0.22361617</v>
      </c>
      <c r="O660" s="66"/>
      <c r="P660" s="66"/>
      <c r="Q660" s="66"/>
      <c r="R660" s="76"/>
      <c r="S660" s="83">
        <f>(F660-O659*H660)/D660</f>
        <v>0.35086746966381571</v>
      </c>
      <c r="T660" s="83">
        <f>(G660-P659*H660)/D660</f>
        <v>0.37426927396561438</v>
      </c>
      <c r="U660" s="83">
        <f>(I660-Q659*H660)/D660</f>
        <v>6.3237984226270139E-2</v>
      </c>
      <c r="V660" s="84"/>
      <c r="W660" s="83">
        <f t="shared" ref="W660:W664" si="404">LN(S660)</f>
        <v>-1.047346706122654</v>
      </c>
      <c r="X660" s="83">
        <f t="shared" ref="X660:X664" si="405">LN(T660)</f>
        <v>-0.98277975676636864</v>
      </c>
      <c r="Y660" s="83">
        <f t="shared" ref="Y660:Y664" si="406">LN(U660)</f>
        <v>-2.7608501421287994</v>
      </c>
      <c r="Z660" s="83">
        <f>LN(N660)</f>
        <v>-1.4978242236790633</v>
      </c>
      <c r="AA660" s="77"/>
      <c r="AB660" s="20">
        <f t="array" ref="AB660:AC661">LINEST(W660:W664,Z660:Z664,TRUE,TRUE)</f>
        <v>1.9917048313510428</v>
      </c>
      <c r="AC660" s="60">
        <v>1.9358714358935194</v>
      </c>
      <c r="AD660" s="20">
        <f t="array" ref="AD660:AE661">LINEST(X660:X664,Z660:Z664,TRUE,TRUE)</f>
        <v>3.9998551640779834</v>
      </c>
      <c r="AE660" s="60">
        <v>5.0082861532550167</v>
      </c>
      <c r="AF660" s="20">
        <f t="array" ref="AF660:AG661">LINEST(Y660:Y664,Z660:Z664,TRUE,TRUE)</f>
        <v>6.0023612584887136</v>
      </c>
      <c r="AG660" s="20">
        <v>6.2296142841947146</v>
      </c>
      <c r="AI660" s="41">
        <f>EXP(AC660)*$AI$4^AB660</f>
        <v>0.33310657888781042</v>
      </c>
      <c r="AJ660" s="41">
        <f>AI660*SQRT(AC661^2+(LN($AI$4))^2*AB661^2+(AB660/$AI$4)^2*$AJ$4^2-2*LN($AI$4)*AVERAGE(Z660:Z664)*AB661^2)</f>
        <v>5.2015973283258798E-4</v>
      </c>
      <c r="AK660" s="59"/>
      <c r="AL660" s="41">
        <f>EXP(AE660)*$AI$4^AD660</f>
        <v>0.33719171329035225</v>
      </c>
      <c r="AM660" s="41">
        <f>AL660*SQRT(AE661^2+(LN($AI$4))^2*AD661^2+(AD660/$AI$4)^2*$AJ$4^2-2*LN($AI$4)*AVERAGE(Z660:Z664)*AD661^2)</f>
        <v>1.0617878092238787E-3</v>
      </c>
      <c r="AN660" s="83"/>
      <c r="AO660" s="41">
        <f>EXP(AG660)*$AI$4^AF660</f>
        <v>5.4074108708751588E-2</v>
      </c>
      <c r="AP660" s="41">
        <f>AO660*SQRT(AG661^2+(LN($AI$4))^2*AF661^2+(AF660/$AI$4)^2*$AJ$4^2-2*LN($AI$4)*AVERAGE(Z660:Z664)*AF661^2)</f>
        <v>2.5458627057913218E-4</v>
      </c>
      <c r="BB660" s="69"/>
      <c r="BC660" s="69"/>
      <c r="BE660" s="69"/>
      <c r="BF660" s="69"/>
      <c r="BH660" s="69"/>
      <c r="BI660" s="69"/>
      <c r="BK660" s="69"/>
      <c r="BL660" s="69"/>
      <c r="BN660" s="69"/>
      <c r="BO660" s="69"/>
      <c r="BQ660" s="69"/>
      <c r="BR660" s="69"/>
      <c r="BY660" s="69"/>
      <c r="BZ660" s="69"/>
      <c r="CD660" s="86"/>
      <c r="CM660" s="78"/>
      <c r="CN660" s="78"/>
    </row>
    <row r="661" spans="1:100">
      <c r="A661" s="7">
        <v>82</v>
      </c>
      <c r="B661" s="7"/>
      <c r="C661" s="7" t="s">
        <v>2</v>
      </c>
      <c r="D661" s="32">
        <v>26.091645</v>
      </c>
      <c r="E661" s="32">
        <v>5.8313993000000002</v>
      </c>
      <c r="F661" s="32">
        <v>9.145035</v>
      </c>
      <c r="G661" s="32">
        <v>9.7444244999999992</v>
      </c>
      <c r="H661" s="93">
        <v>1.2623551000000001E-4</v>
      </c>
      <c r="I661" s="32">
        <v>1.6448075</v>
      </c>
      <c r="J661" s="32"/>
      <c r="K661" s="66">
        <v>0.35049626</v>
      </c>
      <c r="L661" s="66">
        <v>0.37346808999999997</v>
      </c>
      <c r="M661" s="66">
        <v>6.3039329000000005E-2</v>
      </c>
      <c r="N661" s="66">
        <v>0.22349663</v>
      </c>
      <c r="O661" s="66"/>
      <c r="P661" s="66"/>
      <c r="Q661" s="66"/>
      <c r="R661" s="76"/>
      <c r="S661" s="83">
        <f>(F661-O659*H661)/D661</f>
        <v>0.35049250962317874</v>
      </c>
      <c r="T661" s="83">
        <f>(G661-P659*H661)/D661</f>
        <v>0.37346641064679054</v>
      </c>
      <c r="U661" s="83">
        <f>(I661-Q659*H661)/D661</f>
        <v>6.3034427323534953E-2</v>
      </c>
      <c r="V661" s="84"/>
      <c r="W661" s="83">
        <f t="shared" si="404"/>
        <v>-1.0484159432831246</v>
      </c>
      <c r="X661" s="83">
        <f t="shared" si="405"/>
        <v>-0.98492720978722403</v>
      </c>
      <c r="Y661" s="83">
        <f t="shared" si="406"/>
        <v>-2.7640742363955404</v>
      </c>
      <c r="Z661" s="83">
        <f t="shared" ref="Z661:Z664" si="407">LN(N661)</f>
        <v>-1.4983589433419686</v>
      </c>
      <c r="AA661" s="77"/>
      <c r="AB661" s="20">
        <v>6.0400153125502775E-3</v>
      </c>
      <c r="AC661" s="60">
        <v>9.0528299458077846E-3</v>
      </c>
      <c r="AD661" s="20">
        <v>1.6618063812002419E-2</v>
      </c>
      <c r="AE661" s="60">
        <v>2.4907305351701114E-2</v>
      </c>
      <c r="AF661" s="20">
        <v>1.9049899564218459E-2</v>
      </c>
      <c r="AG661" s="20">
        <v>2.8552162919396905E-2</v>
      </c>
      <c r="AI661" s="62"/>
      <c r="AJ661" s="82"/>
      <c r="AK661" s="82"/>
      <c r="AL661" s="82"/>
      <c r="AM661" s="82"/>
      <c r="AN661" s="82"/>
      <c r="BB661" s="76"/>
      <c r="BC661" s="76"/>
      <c r="BE661" s="76"/>
      <c r="BF661" s="76"/>
      <c r="BH661" s="76"/>
      <c r="BI661" s="76"/>
      <c r="BK661" s="76"/>
      <c r="BL661" s="76"/>
      <c r="BN661" s="76"/>
      <c r="BO661" s="76"/>
      <c r="BQ661" s="76"/>
      <c r="BR661" s="76"/>
      <c r="BW661" s="85"/>
      <c r="BX661" s="85"/>
      <c r="BY661" s="83"/>
      <c r="BZ661" s="83"/>
      <c r="CA661" s="83"/>
      <c r="CB661" s="83"/>
      <c r="CC661" s="83"/>
    </row>
    <row r="662" spans="1:100">
      <c r="A662" s="7">
        <v>82</v>
      </c>
      <c r="B662" s="7"/>
      <c r="C662" s="7" t="s">
        <v>3</v>
      </c>
      <c r="D662" s="32">
        <v>24.851486999999999</v>
      </c>
      <c r="E662" s="32">
        <v>5.5521371999999998</v>
      </c>
      <c r="F662" s="32">
        <v>8.7037051999999999</v>
      </c>
      <c r="G662" s="32">
        <v>9.2668903999999994</v>
      </c>
      <c r="H662" s="93">
        <v>1.2270246000000001E-4</v>
      </c>
      <c r="I662" s="32">
        <v>1.5630227000000001</v>
      </c>
      <c r="J662" s="32"/>
      <c r="K662" s="66">
        <v>0.35022846000000002</v>
      </c>
      <c r="L662" s="66">
        <v>0.37289024999999998</v>
      </c>
      <c r="M662" s="66">
        <v>6.2894418999999993E-2</v>
      </c>
      <c r="N662" s="66">
        <v>0.22341259999999999</v>
      </c>
      <c r="O662" s="66"/>
      <c r="P662" s="66"/>
      <c r="Q662" s="66"/>
      <c r="R662" s="76"/>
      <c r="S662" s="83">
        <f>(F662-O659*H662)/D662</f>
        <v>0.35022449091679619</v>
      </c>
      <c r="T662" s="83">
        <f>(G662-P659*H662)/D662</f>
        <v>0.37288798481061131</v>
      </c>
      <c r="U662" s="83">
        <f>(I662-Q659*H662)/D662</f>
        <v>6.2889230557150594E-2</v>
      </c>
      <c r="V662" s="84"/>
      <c r="W662" s="83">
        <f t="shared" si="404"/>
        <v>-1.0491809274900052</v>
      </c>
      <c r="X662" s="83">
        <f t="shared" si="405"/>
        <v>-0.98647721325878113</v>
      </c>
      <c r="Y662" s="83">
        <f t="shared" si="406"/>
        <v>-2.7663803452423781</v>
      </c>
      <c r="Z662" s="83">
        <f t="shared" si="407"/>
        <v>-1.4987349928632114</v>
      </c>
      <c r="AA662" s="28"/>
      <c r="AB662" s="47">
        <f t="shared" ref="AB662:AG662" si="408">ABS(AB661/AB660)</f>
        <v>3.0325855606089607E-3</v>
      </c>
      <c r="AC662" s="47">
        <f t="shared" si="408"/>
        <v>4.676359069077006E-3</v>
      </c>
      <c r="AD662" s="47">
        <f t="shared" si="408"/>
        <v>4.1546663892348939E-3</v>
      </c>
      <c r="AE662" s="47">
        <f t="shared" si="408"/>
        <v>4.9732192988839507E-3</v>
      </c>
      <c r="AF662" s="47">
        <f t="shared" si="408"/>
        <v>3.1737342595428652E-3</v>
      </c>
      <c r="AG662" s="47">
        <f t="shared" si="408"/>
        <v>4.5832954685231797E-3</v>
      </c>
      <c r="AI662" s="27"/>
      <c r="AJ662" s="82"/>
      <c r="AK662" s="82"/>
      <c r="AL662" s="82"/>
      <c r="AM662" s="82"/>
      <c r="AN662" s="82"/>
      <c r="BB662" s="76"/>
      <c r="BC662" s="76"/>
      <c r="BE662" s="76"/>
      <c r="BF662" s="76"/>
      <c r="BH662" s="76"/>
      <c r="BI662" s="76"/>
      <c r="BK662" s="76"/>
      <c r="BL662" s="76"/>
      <c r="BN662" s="76"/>
      <c r="BO662" s="76"/>
      <c r="BQ662" s="76"/>
      <c r="BR662" s="76"/>
      <c r="BW662" s="85"/>
      <c r="BX662" s="85"/>
      <c r="BY662" s="83"/>
      <c r="BZ662" s="83"/>
      <c r="CA662" s="83"/>
      <c r="CB662" s="83"/>
      <c r="CC662" s="83"/>
      <c r="CD662" s="76"/>
      <c r="CE662" s="76"/>
      <c r="CF662" s="76"/>
      <c r="CG662" s="76"/>
      <c r="CH662" s="76"/>
      <c r="CI662" s="76"/>
      <c r="CJ662" s="76"/>
      <c r="CK662" s="76"/>
      <c r="CL662" s="76"/>
      <c r="CM662" s="76"/>
      <c r="CN662" s="76"/>
      <c r="CO662" s="76"/>
      <c r="CP662" s="76"/>
      <c r="CQ662" s="76"/>
      <c r="CR662" s="76"/>
      <c r="CS662" s="76"/>
      <c r="CT662" s="76"/>
      <c r="CU662" s="76"/>
      <c r="CV662" s="76"/>
    </row>
    <row r="663" spans="1:100">
      <c r="A663" s="7">
        <v>82</v>
      </c>
      <c r="B663" s="7"/>
      <c r="C663" s="7" t="s">
        <v>4</v>
      </c>
      <c r="D663" s="32">
        <v>22.818300000000001</v>
      </c>
      <c r="E663" s="32">
        <v>5.0954306999999996</v>
      </c>
      <c r="F663" s="32">
        <v>7.9840629999999999</v>
      </c>
      <c r="G663" s="33">
        <v>8.4927030000000006</v>
      </c>
      <c r="H663" s="93">
        <v>1.139687E-4</v>
      </c>
      <c r="I663" s="32">
        <v>1.4310651000000001</v>
      </c>
      <c r="J663" s="32"/>
      <c r="K663" s="66">
        <v>0.34989621999999998</v>
      </c>
      <c r="L663" s="66">
        <v>0.37218584999999998</v>
      </c>
      <c r="M663" s="66">
        <v>6.2715058000000004E-2</v>
      </c>
      <c r="N663" s="66">
        <v>0.22330422999999999</v>
      </c>
      <c r="O663" s="66"/>
      <c r="P663" s="66"/>
      <c r="Q663" s="66"/>
      <c r="R663" s="76"/>
      <c r="S663" s="83">
        <f>(F663-O659*H663)/D663</f>
        <v>0.34989305579179281</v>
      </c>
      <c r="T663" s="83">
        <f>(G663-P659*H663)/D663</f>
        <v>0.37218541492471297</v>
      </c>
      <c r="U663" s="83">
        <f>(I663-Q659*H663)/D663</f>
        <v>6.2710310463531177E-2</v>
      </c>
      <c r="V663" s="84"/>
      <c r="W663" s="83">
        <f t="shared" si="404"/>
        <v>-1.0501277260706736</v>
      </c>
      <c r="X663" s="83">
        <f t="shared" si="405"/>
        <v>-0.98836312166560614</v>
      </c>
      <c r="Y663" s="83">
        <f t="shared" si="406"/>
        <v>-2.7692294036575911</v>
      </c>
      <c r="Z663" s="83">
        <f t="shared" si="407"/>
        <v>-1.4992201771896039</v>
      </c>
      <c r="AA663" s="60"/>
      <c r="AB663" s="88"/>
      <c r="AD663" s="88"/>
      <c r="AF663" s="88"/>
      <c r="AI663" s="27"/>
      <c r="AJ663" s="82"/>
      <c r="AK663" s="82"/>
      <c r="AL663" s="82"/>
      <c r="AM663" s="82"/>
      <c r="AN663" s="82"/>
      <c r="BB663" s="76"/>
      <c r="BC663" s="76"/>
      <c r="BE663" s="76"/>
      <c r="BF663" s="76"/>
      <c r="BH663" s="76"/>
      <c r="BI663" s="76"/>
      <c r="BK663" s="76"/>
      <c r="BL663" s="76"/>
      <c r="BN663" s="76"/>
      <c r="BO663" s="76"/>
      <c r="BQ663" s="76"/>
      <c r="BR663" s="76"/>
      <c r="BW663" s="85"/>
      <c r="BX663" s="85"/>
      <c r="BY663" s="83"/>
      <c r="BZ663" s="83"/>
      <c r="CA663" s="83"/>
      <c r="CB663" s="83"/>
      <c r="CD663" s="76"/>
      <c r="CE663" s="76"/>
      <c r="CF663" s="76"/>
      <c r="CG663" s="76"/>
      <c r="CH663" s="76"/>
      <c r="CI663" s="76"/>
      <c r="CJ663" s="76"/>
      <c r="CK663" s="76"/>
      <c r="CL663" s="76"/>
      <c r="CM663" s="76"/>
      <c r="CN663" s="76"/>
      <c r="CO663" s="76"/>
      <c r="CP663" s="76"/>
      <c r="CQ663" s="76"/>
      <c r="CR663" s="76"/>
      <c r="CS663" s="76"/>
      <c r="CT663" s="76"/>
      <c r="CU663" s="76"/>
      <c r="CV663" s="76"/>
    </row>
    <row r="664" spans="1:100">
      <c r="A664" s="7">
        <v>82</v>
      </c>
      <c r="B664" s="7"/>
      <c r="C664" s="7" t="s">
        <v>5</v>
      </c>
      <c r="D664" s="32">
        <v>20.653493999999998</v>
      </c>
      <c r="E664" s="32">
        <v>4.6088519000000003</v>
      </c>
      <c r="F664" s="32">
        <v>7.2167222999999998</v>
      </c>
      <c r="G664" s="32">
        <v>7.6658641000000003</v>
      </c>
      <c r="H664" s="93">
        <v>1.0771186000000001E-4</v>
      </c>
      <c r="I664" s="32">
        <v>1.2899666000000001</v>
      </c>
      <c r="J664" s="32"/>
      <c r="K664" s="66">
        <v>0.34941845999999999</v>
      </c>
      <c r="L664" s="66">
        <v>0.37116442999999999</v>
      </c>
      <c r="M664" s="66">
        <v>6.2457323000000002E-2</v>
      </c>
      <c r="N664" s="66">
        <v>0.22315106000000001</v>
      </c>
      <c r="O664" s="66"/>
      <c r="P664" s="66"/>
      <c r="Q664" s="66"/>
      <c r="R664" s="76"/>
      <c r="S664" s="83">
        <f>(F664-O659*H664)/D664</f>
        <v>0.34941445795011244</v>
      </c>
      <c r="T664" s="83">
        <f>(G664-P659*H664)/D664</f>
        <v>0.37116253051239795</v>
      </c>
      <c r="U664" s="83">
        <f>(I664-Q659*H664)/D664</f>
        <v>6.2451946300914066E-2</v>
      </c>
      <c r="V664" s="84"/>
      <c r="W664" s="83">
        <f t="shared" si="404"/>
        <v>-1.0514965027733363</v>
      </c>
      <c r="X664" s="83">
        <f t="shared" si="405"/>
        <v>-0.99111522467257707</v>
      </c>
      <c r="Y664" s="83">
        <f t="shared" si="406"/>
        <v>-2.7733578771489693</v>
      </c>
      <c r="Z664" s="83">
        <f t="shared" si="407"/>
        <v>-1.4999063377500916</v>
      </c>
      <c r="AB664" s="28"/>
      <c r="AD664" s="28"/>
      <c r="AF664" s="28"/>
      <c r="AJ664" s="82"/>
      <c r="AK664" s="82"/>
      <c r="AL664" s="82"/>
      <c r="AM664" s="82"/>
      <c r="AN664" s="82"/>
      <c r="BB664" s="76"/>
      <c r="BC664" s="76"/>
      <c r="BE664" s="76"/>
      <c r="BF664" s="76"/>
      <c r="BH664" s="76"/>
      <c r="BI664" s="76"/>
      <c r="BK664" s="76"/>
      <c r="BL664" s="76"/>
      <c r="BN664" s="76"/>
      <c r="BO664" s="76"/>
      <c r="BQ664" s="76"/>
      <c r="BR664" s="76"/>
      <c r="BW664" s="85"/>
      <c r="BX664" s="85"/>
      <c r="BY664" s="83"/>
      <c r="BZ664" s="83"/>
      <c r="CA664" s="83"/>
      <c r="CB664" s="83"/>
      <c r="CC664" s="83"/>
    </row>
    <row r="665" spans="1:100">
      <c r="C665" s="7"/>
      <c r="D665" s="89"/>
      <c r="E665" s="89"/>
      <c r="F665" s="33"/>
      <c r="G665" s="33"/>
      <c r="H665" s="99"/>
      <c r="I665" s="33"/>
      <c r="J665" s="5"/>
      <c r="K665" s="84"/>
      <c r="L665" s="84"/>
      <c r="M665" s="84"/>
      <c r="N665" s="84"/>
      <c r="O665" s="83"/>
      <c r="P665" s="83"/>
      <c r="Q665" s="83"/>
      <c r="R665" s="84"/>
      <c r="S665" s="84"/>
      <c r="T665" s="84"/>
      <c r="U665" s="84"/>
      <c r="V665" s="84"/>
      <c r="W665" s="84"/>
      <c r="X665" s="84"/>
      <c r="Y665" s="84"/>
      <c r="Z665" s="90"/>
      <c r="AA665" s="28"/>
      <c r="AB665" s="91"/>
      <c r="AC665" s="91"/>
      <c r="AD665" s="91"/>
      <c r="AE665" s="92"/>
      <c r="AF665" s="92"/>
      <c r="AG665" s="92"/>
      <c r="AJ665" s="76"/>
      <c r="AK665" s="76"/>
      <c r="AL665" s="76"/>
      <c r="AM665" s="76"/>
      <c r="AN665" s="76"/>
      <c r="BB665" s="76"/>
      <c r="BC665" s="76"/>
      <c r="BE665" s="76"/>
      <c r="BF665" s="76"/>
      <c r="BH665" s="76"/>
      <c r="BI665" s="76"/>
      <c r="BK665" s="76"/>
      <c r="BL665" s="76"/>
      <c r="BN665" s="76"/>
      <c r="BO665" s="76"/>
      <c r="BQ665" s="76"/>
      <c r="BR665" s="76"/>
      <c r="BW665" s="85"/>
      <c r="BX665" s="85"/>
      <c r="BY665" s="83"/>
      <c r="BZ665" s="83"/>
      <c r="CA665" s="83"/>
      <c r="CB665" s="83"/>
      <c r="CC665" s="83"/>
      <c r="CD665" s="76"/>
      <c r="CE665" s="76"/>
      <c r="CF665" s="76"/>
      <c r="CG665" s="76"/>
      <c r="CH665" s="76"/>
      <c r="CI665" s="76"/>
      <c r="CJ665" s="76"/>
      <c r="CK665" s="76"/>
      <c r="CL665" s="76"/>
      <c r="CM665" s="76"/>
      <c r="CN665" s="76"/>
      <c r="CO665" s="76"/>
      <c r="CP665" s="76"/>
      <c r="CQ665" s="76"/>
      <c r="CR665" s="76"/>
      <c r="CS665" s="76"/>
      <c r="CT665" s="76"/>
      <c r="CU665" s="76"/>
      <c r="CV665" s="76"/>
    </row>
    <row r="666" spans="1:100">
      <c r="A666" s="7">
        <v>83</v>
      </c>
      <c r="B666" s="31">
        <v>43657</v>
      </c>
      <c r="C666" s="7" t="s">
        <v>0</v>
      </c>
      <c r="D666" s="32">
        <v>5.2836202000000002E-4</v>
      </c>
      <c r="E666" s="32">
        <v>1.0392319E-4</v>
      </c>
      <c r="F666" s="32">
        <v>1.6729994E-4</v>
      </c>
      <c r="G666" s="32">
        <v>1.5542002E-4</v>
      </c>
      <c r="H666" s="93">
        <v>-6.5084860999999996E-6</v>
      </c>
      <c r="I666" s="32">
        <v>2.8970455999999999E-5</v>
      </c>
      <c r="J666" s="32"/>
      <c r="K666" s="32">
        <v>0.31918814000000001</v>
      </c>
      <c r="L666" s="32">
        <v>0.29472552000000002</v>
      </c>
      <c r="M666" s="32">
        <v>5.5385819000000003E-2</v>
      </c>
      <c r="N666" s="32">
        <v>0.19721486999999999</v>
      </c>
      <c r="O666" s="66"/>
      <c r="P666" s="66"/>
      <c r="Q666" s="66"/>
      <c r="AG666" s="78"/>
      <c r="BZ666" s="80"/>
      <c r="CA666" s="78"/>
      <c r="CB666" s="78"/>
      <c r="CC666" s="78"/>
      <c r="CE666" s="81"/>
      <c r="CF666" s="74"/>
      <c r="CG666" s="74"/>
      <c r="CH666" s="74"/>
      <c r="CI666" s="74"/>
      <c r="CJ666" s="74"/>
      <c r="CK666" s="74"/>
      <c r="CL666" s="74"/>
      <c r="CM666" s="74"/>
      <c r="CN666" s="74"/>
    </row>
    <row r="667" spans="1:100">
      <c r="A667" s="7">
        <v>83</v>
      </c>
      <c r="B667" s="7"/>
      <c r="C667" s="98" t="s">
        <v>6</v>
      </c>
      <c r="D667" s="32"/>
      <c r="E667" s="32"/>
      <c r="F667" s="32"/>
      <c r="G667" s="32"/>
      <c r="H667" s="93">
        <v>2.7602202</v>
      </c>
      <c r="I667" s="32"/>
      <c r="J667" s="32"/>
      <c r="K667" s="32"/>
      <c r="L667" s="32"/>
      <c r="M667" s="32"/>
      <c r="N667" s="32"/>
      <c r="O667" s="66">
        <v>0.86238612999999997</v>
      </c>
      <c r="P667" s="66">
        <v>0.56635394999999999</v>
      </c>
      <c r="Q667" s="66">
        <v>1.0741787</v>
      </c>
      <c r="AB667" s="9"/>
      <c r="AC667" s="9"/>
      <c r="AD667" s="9"/>
      <c r="AE667" s="9"/>
      <c r="AF667" s="9"/>
      <c r="AG667" s="9"/>
      <c r="AI667" s="27"/>
      <c r="AJ667" s="20"/>
      <c r="AK667" s="20"/>
      <c r="AL667" s="20"/>
      <c r="AM667" s="20"/>
      <c r="AN667" s="82"/>
      <c r="BB667" s="78"/>
      <c r="BE667" s="78"/>
      <c r="BH667" s="78"/>
      <c r="BK667" s="78"/>
      <c r="BN667" s="78"/>
      <c r="BQ667" s="78"/>
    </row>
    <row r="668" spans="1:100">
      <c r="A668" s="7">
        <v>83</v>
      </c>
      <c r="B668" s="7"/>
      <c r="C668" s="7" t="s">
        <v>1</v>
      </c>
      <c r="D668" s="32">
        <v>27.490577999999999</v>
      </c>
      <c r="E668" s="32">
        <v>6.1467942999999998</v>
      </c>
      <c r="F668" s="32">
        <v>9.6441064999999995</v>
      </c>
      <c r="G668" s="32">
        <v>10.285454</v>
      </c>
      <c r="H668" s="93">
        <v>1.3071131E-4</v>
      </c>
      <c r="I668" s="32">
        <v>1.7377062999999999</v>
      </c>
      <c r="J668" s="32"/>
      <c r="K668" s="66">
        <v>0.35081498</v>
      </c>
      <c r="L668" s="66">
        <v>0.37414488000000001</v>
      </c>
      <c r="M668" s="66">
        <v>6.3211018999999993E-2</v>
      </c>
      <c r="N668" s="66">
        <v>0.22359639000000001</v>
      </c>
      <c r="O668" s="66"/>
      <c r="P668" s="66"/>
      <c r="Q668" s="66"/>
      <c r="R668" s="76"/>
      <c r="S668" s="83">
        <f>(F668-O667*H668)/D668</f>
        <v>0.35081087696225305</v>
      </c>
      <c r="T668" s="83">
        <f>(G668-P667*H668)/D668</f>
        <v>0.37414200498560896</v>
      </c>
      <c r="U668" s="83">
        <f>(I668-Q667*H668)/D668</f>
        <v>6.3205869759993732E-2</v>
      </c>
      <c r="V668" s="84"/>
      <c r="W668" s="83">
        <f t="shared" ref="W668:W672" si="409">LN(S668)</f>
        <v>-1.047508012801013</v>
      </c>
      <c r="X668" s="83">
        <f t="shared" ref="X668:X672" si="410">LN(T668)</f>
        <v>-0.98311986115766148</v>
      </c>
      <c r="Y668" s="83">
        <f t="shared" ref="Y668:Y672" si="411">LN(U668)</f>
        <v>-2.7613581061927612</v>
      </c>
      <c r="Z668" s="83">
        <f>LN(N668)</f>
        <v>-1.4979126827331333</v>
      </c>
      <c r="AA668" s="77"/>
      <c r="AB668" s="20">
        <f t="array" ref="AB668:AC669">LINEST(W668:W672,Z668:Z672,TRUE,TRUE)</f>
        <v>2.0127863417413656</v>
      </c>
      <c r="AC668" s="60">
        <v>1.967470165340365</v>
      </c>
      <c r="AD668" s="20">
        <f t="array" ref="AD668:AE669">LINEST(X668:X672,Z668:Z672,TRUE,TRUE)</f>
        <v>4.0353824189228735</v>
      </c>
      <c r="AE668" s="60">
        <v>5.0615348934845192</v>
      </c>
      <c r="AF668" s="20">
        <f t="array" ref="AF668:AG669">LINEST(Y668:Y672,Z668:Z672,TRUE,TRUE)</f>
        <v>6.0505243907018009</v>
      </c>
      <c r="AG668" s="20">
        <v>6.301798552001129</v>
      </c>
      <c r="AI668" s="41">
        <f>EXP(AC668)*$AI$4^AB668</f>
        <v>0.33293093162555121</v>
      </c>
      <c r="AJ668" s="41">
        <f>AI668*SQRT(AC669^2+(LN($AI$4))^2*AB669^2+(AB668/$AI$4)^2*$AJ$4^2-2*LN($AI$4)*AVERAGE(Z668:Z672)*AB669^2)</f>
        <v>5.2479297103858868E-4</v>
      </c>
      <c r="AK668" s="59"/>
      <c r="AL668" s="41">
        <f>EXP(AE668)*$AI$4^AD668</f>
        <v>0.33689129585999528</v>
      </c>
      <c r="AM668" s="41">
        <f>AL668*SQRT(AE669^2+(LN($AI$4))^2*AD669^2+(AD668/$AI$4)^2*$AJ$4^2-2*LN($AI$4)*AVERAGE(Z668:Z672)*AD669^2)</f>
        <v>1.0648922648343001E-3</v>
      </c>
      <c r="AN668" s="83"/>
      <c r="AO668" s="41">
        <f>EXP(AG668)*$AI$4^AF668</f>
        <v>5.4008629180318492E-2</v>
      </c>
      <c r="AP668" s="41">
        <f>AO668*SQRT(AG669^2+(LN($AI$4))^2*AF669^2+(AF668/$AI$4)^2*$AJ$4^2-2*LN($AI$4)*AVERAGE(Z668:Z672)*AF669^2)</f>
        <v>2.5575165541085094E-4</v>
      </c>
      <c r="BB668" s="69"/>
      <c r="BC668" s="69"/>
      <c r="BE668" s="69"/>
      <c r="BF668" s="69"/>
      <c r="BH668" s="69"/>
      <c r="BI668" s="69"/>
      <c r="BK668" s="69"/>
      <c r="BL668" s="69"/>
      <c r="BN668" s="69"/>
      <c r="BO668" s="69"/>
      <c r="BQ668" s="69"/>
      <c r="BR668" s="69"/>
      <c r="BY668" s="69"/>
      <c r="BZ668" s="69"/>
      <c r="CD668" s="86"/>
      <c r="CM668" s="78"/>
      <c r="CN668" s="78"/>
    </row>
    <row r="669" spans="1:100">
      <c r="A669" s="7">
        <v>83</v>
      </c>
      <c r="B669" s="7"/>
      <c r="C669" s="7" t="s">
        <v>2</v>
      </c>
      <c r="D669" s="32">
        <v>26.003451999999999</v>
      </c>
      <c r="E669" s="32">
        <v>5.8123103</v>
      </c>
      <c r="F669" s="32">
        <v>9.1161267000000006</v>
      </c>
      <c r="G669" s="32">
        <v>9.7156909000000002</v>
      </c>
      <c r="H669" s="93">
        <v>1.2997430000000001E-4</v>
      </c>
      <c r="I669" s="32">
        <v>1.6403056</v>
      </c>
      <c r="J669" s="32"/>
      <c r="K669" s="66">
        <v>0.35057324000000001</v>
      </c>
      <c r="L669" s="66">
        <v>0.37362980000000001</v>
      </c>
      <c r="M669" s="66">
        <v>6.3080045000000001E-2</v>
      </c>
      <c r="N669" s="66">
        <v>0.22352053999999999</v>
      </c>
      <c r="O669" s="66"/>
      <c r="P669" s="66"/>
      <c r="Q669" s="66"/>
      <c r="R669" s="76"/>
      <c r="S669" s="83">
        <f>(F669-O667*H669)/D669</f>
        <v>0.35056940178428714</v>
      </c>
      <c r="T669" s="83">
        <f>(G669-P667*H669)/D669</f>
        <v>0.37362798172111139</v>
      </c>
      <c r="U669" s="83">
        <f>(I669-Q667*H669)/D669</f>
        <v>6.3074932681068369E-2</v>
      </c>
      <c r="V669" s="84"/>
      <c r="W669" s="83">
        <f t="shared" si="409"/>
        <v>-1.0481965841647198</v>
      </c>
      <c r="X669" s="83">
        <f t="shared" si="410"/>
        <v>-0.98449467789168221</v>
      </c>
      <c r="Y669" s="83">
        <f t="shared" si="411"/>
        <v>-2.7634318517394796</v>
      </c>
      <c r="Z669" s="83">
        <f t="shared" ref="Z669:Z672" si="412">LN(N669)</f>
        <v>-1.4982519675852082</v>
      </c>
      <c r="AA669" s="77"/>
      <c r="AB669" s="20">
        <v>5.3153534957037681E-3</v>
      </c>
      <c r="AC669" s="60">
        <v>7.9665607352171087E-3</v>
      </c>
      <c r="AD669" s="20">
        <v>1.0976532565842181E-2</v>
      </c>
      <c r="AE669" s="60">
        <v>1.6451438915313803E-2</v>
      </c>
      <c r="AF669" s="20">
        <v>1.4507935452540983E-2</v>
      </c>
      <c r="AG669" s="20">
        <v>2.1744245047614533E-2</v>
      </c>
      <c r="AI669" s="27"/>
      <c r="AJ669" s="82"/>
      <c r="AK669" s="82"/>
      <c r="AL669" s="82"/>
      <c r="AM669" s="82"/>
      <c r="AN669" s="82"/>
      <c r="BB669" s="76"/>
      <c r="BC669" s="76"/>
      <c r="BE669" s="76"/>
      <c r="BF669" s="76"/>
      <c r="BH669" s="76"/>
      <c r="BI669" s="76"/>
      <c r="BK669" s="76"/>
      <c r="BL669" s="76"/>
      <c r="BN669" s="76"/>
      <c r="BO669" s="76"/>
      <c r="BQ669" s="76"/>
      <c r="BR669" s="76"/>
      <c r="BW669" s="85"/>
      <c r="BX669" s="85"/>
      <c r="BY669" s="83"/>
      <c r="BZ669" s="83"/>
      <c r="CA669" s="83"/>
      <c r="CB669" s="83"/>
      <c r="CC669" s="83"/>
    </row>
    <row r="670" spans="1:100">
      <c r="A670" s="7">
        <v>83</v>
      </c>
      <c r="B670" s="7"/>
      <c r="C670" s="7" t="s">
        <v>3</v>
      </c>
      <c r="D670" s="32">
        <v>24.557825000000001</v>
      </c>
      <c r="E670" s="32">
        <v>5.4864341999999997</v>
      </c>
      <c r="F670" s="32">
        <v>8.6007418999999992</v>
      </c>
      <c r="G670" s="32">
        <v>9.1573005999999992</v>
      </c>
      <c r="H670" s="93">
        <v>1.1274296E-4</v>
      </c>
      <c r="I670" s="32">
        <v>1.5444987999999999</v>
      </c>
      <c r="J670" s="32"/>
      <c r="K670" s="66">
        <v>0.35022396</v>
      </c>
      <c r="L670" s="66">
        <v>0.37288705</v>
      </c>
      <c r="M670" s="66">
        <v>6.2892311000000006E-2</v>
      </c>
      <c r="N670" s="66">
        <v>0.22340874999999999</v>
      </c>
      <c r="O670" s="66"/>
      <c r="P670" s="66"/>
      <c r="Q670" s="66"/>
      <c r="R670" s="76"/>
      <c r="S670" s="83">
        <f>(F670-O667*H670)/D670</f>
        <v>0.35022013032648613</v>
      </c>
      <c r="T670" s="83">
        <f>(G670-P667*H670)/D670</f>
        <v>0.37288468126062746</v>
      </c>
      <c r="U670" s="83">
        <f>(I670-Q667*H670)/D670</f>
        <v>6.288739714994275E-2</v>
      </c>
      <c r="V670" s="84"/>
      <c r="W670" s="83">
        <f t="shared" si="409"/>
        <v>-1.0491933784109713</v>
      </c>
      <c r="X670" s="83">
        <f t="shared" si="410"/>
        <v>-0.98648607266093991</v>
      </c>
      <c r="Y670" s="83">
        <f t="shared" si="411"/>
        <v>-2.7664094986270951</v>
      </c>
      <c r="Z670" s="83">
        <f t="shared" si="412"/>
        <v>-1.4987522257013473</v>
      </c>
      <c r="AA670" s="28"/>
      <c r="AB670" s="47">
        <f t="shared" ref="AB670:AG670" si="413">ABS(AB669/AB668)</f>
        <v>2.6407937024777207E-3</v>
      </c>
      <c r="AC670" s="47">
        <f t="shared" si="413"/>
        <v>4.0491392833084837E-3</v>
      </c>
      <c r="AD670" s="47">
        <f t="shared" si="413"/>
        <v>2.7200724556786971E-3</v>
      </c>
      <c r="AE670" s="47">
        <f t="shared" si="413"/>
        <v>3.2502865754202312E-3</v>
      </c>
      <c r="AF670" s="47">
        <f t="shared" si="413"/>
        <v>2.3977980280248416E-3</v>
      </c>
      <c r="AG670" s="47">
        <f t="shared" si="413"/>
        <v>3.4504824088211566E-3</v>
      </c>
      <c r="AI670" s="27"/>
      <c r="AJ670" s="82"/>
      <c r="AK670" s="82"/>
      <c r="AL670" s="82"/>
      <c r="AM670" s="82"/>
      <c r="AN670" s="82"/>
      <c r="BB670" s="76"/>
      <c r="BC670" s="76"/>
      <c r="BE670" s="76"/>
      <c r="BF670" s="76"/>
      <c r="BH670" s="76"/>
      <c r="BI670" s="76"/>
      <c r="BK670" s="76"/>
      <c r="BL670" s="76"/>
      <c r="BN670" s="76"/>
      <c r="BO670" s="76"/>
      <c r="BQ670" s="76"/>
      <c r="BR670" s="76"/>
      <c r="BW670" s="85"/>
      <c r="BX670" s="85"/>
      <c r="BY670" s="83"/>
      <c r="BZ670" s="83"/>
      <c r="CA670" s="83"/>
      <c r="CB670" s="83"/>
      <c r="CC670" s="83"/>
      <c r="CD670" s="76"/>
      <c r="CE670" s="76"/>
      <c r="CF670" s="76"/>
      <c r="CG670" s="76"/>
      <c r="CH670" s="76"/>
      <c r="CI670" s="76"/>
      <c r="CJ670" s="76"/>
      <c r="CK670" s="76"/>
      <c r="CL670" s="76"/>
      <c r="CM670" s="76"/>
      <c r="CN670" s="76"/>
      <c r="CO670" s="76"/>
      <c r="CP670" s="76"/>
      <c r="CQ670" s="76"/>
      <c r="CR670" s="76"/>
      <c r="CS670" s="76"/>
      <c r="CT670" s="76"/>
      <c r="CU670" s="76"/>
      <c r="CV670" s="76"/>
    </row>
    <row r="671" spans="1:100">
      <c r="A671" s="7">
        <v>83</v>
      </c>
      <c r="B671" s="7"/>
      <c r="C671" s="7" t="s">
        <v>4</v>
      </c>
      <c r="D671" s="32">
        <v>23.157451999999999</v>
      </c>
      <c r="E671" s="32">
        <v>5.1709031000000003</v>
      </c>
      <c r="F671" s="32">
        <v>8.1018893999999992</v>
      </c>
      <c r="G671" s="32">
        <v>8.6170471000000006</v>
      </c>
      <c r="H671" s="99">
        <v>1.1558471000000001E-4</v>
      </c>
      <c r="I671" s="32">
        <v>1.4518403</v>
      </c>
      <c r="J671" s="32"/>
      <c r="K671" s="66">
        <v>0.34986046999999998</v>
      </c>
      <c r="L671" s="66">
        <v>0.37210571999999997</v>
      </c>
      <c r="M671" s="66">
        <v>6.2694034999999995E-2</v>
      </c>
      <c r="N671" s="66">
        <v>0.22329307000000001</v>
      </c>
      <c r="O671" s="66"/>
      <c r="P671" s="66"/>
      <c r="Q671" s="66"/>
      <c r="R671" s="76"/>
      <c r="S671" s="83">
        <f>(F671-O667*H671)/D671</f>
        <v>0.34985669931861485</v>
      </c>
      <c r="T671" s="83">
        <f>(G671-P667*H671)/D671</f>
        <v>0.37210404832720517</v>
      </c>
      <c r="U671" s="83">
        <f>(I671-Q667*H671)/D671</f>
        <v>6.2688940966669063E-2</v>
      </c>
      <c r="V671" s="84"/>
      <c r="W671" s="83">
        <f t="shared" si="409"/>
        <v>-1.0502316388564807</v>
      </c>
      <c r="X671" s="83">
        <f t="shared" si="410"/>
        <v>-0.9885817640133735</v>
      </c>
      <c r="Y671" s="83">
        <f t="shared" si="411"/>
        <v>-2.7695702270169851</v>
      </c>
      <c r="Z671" s="83">
        <f t="shared" si="412"/>
        <v>-1.4992701551003629</v>
      </c>
      <c r="AA671" s="60"/>
      <c r="AB671" s="88"/>
      <c r="AD671" s="88"/>
      <c r="AF671" s="88"/>
      <c r="AI671" s="27"/>
      <c r="AJ671" s="82"/>
      <c r="AK671" s="82"/>
      <c r="AL671" s="82"/>
      <c r="AM671" s="82"/>
      <c r="AN671" s="82"/>
      <c r="BB671" s="76"/>
      <c r="BC671" s="76"/>
      <c r="BE671" s="76"/>
      <c r="BF671" s="76"/>
      <c r="BH671" s="76"/>
      <c r="BI671" s="76"/>
      <c r="BK671" s="76"/>
      <c r="BL671" s="76"/>
      <c r="BN671" s="76"/>
      <c r="BO671" s="76"/>
      <c r="BQ671" s="76"/>
      <c r="BR671" s="76"/>
      <c r="BW671" s="85"/>
      <c r="BX671" s="85"/>
      <c r="BY671" s="83"/>
      <c r="BZ671" s="83"/>
      <c r="CA671" s="83"/>
      <c r="CB671" s="83"/>
      <c r="CD671" s="76"/>
      <c r="CE671" s="76"/>
      <c r="CF671" s="76"/>
      <c r="CG671" s="76"/>
      <c r="CH671" s="76"/>
      <c r="CI671" s="76"/>
      <c r="CJ671" s="76"/>
      <c r="CK671" s="76"/>
      <c r="CL671" s="76"/>
      <c r="CM671" s="76"/>
      <c r="CN671" s="76"/>
      <c r="CO671" s="76"/>
      <c r="CP671" s="76"/>
      <c r="CQ671" s="76"/>
      <c r="CR671" s="76"/>
      <c r="CS671" s="76"/>
      <c r="CT671" s="76"/>
      <c r="CU671" s="76"/>
      <c r="CV671" s="76"/>
    </row>
    <row r="672" spans="1:100">
      <c r="A672" s="7">
        <v>83</v>
      </c>
      <c r="B672" s="7"/>
      <c r="C672" s="7" t="s">
        <v>5</v>
      </c>
      <c r="D672" s="32">
        <v>21.018511</v>
      </c>
      <c r="E672" s="32">
        <v>4.6911550000000002</v>
      </c>
      <c r="F672" s="32">
        <v>7.3466870999999996</v>
      </c>
      <c r="G672" s="32">
        <v>7.8065325000000003</v>
      </c>
      <c r="H672" s="93">
        <v>1.0600646000000001E-4</v>
      </c>
      <c r="I672" s="32">
        <v>1.3140916</v>
      </c>
      <c r="J672" s="32"/>
      <c r="K672" s="66">
        <v>0.34953307</v>
      </c>
      <c r="L672" s="66">
        <v>0.37140993999999999</v>
      </c>
      <c r="M672" s="66">
        <v>6.2520074999999994E-2</v>
      </c>
      <c r="N672" s="66">
        <v>0.22319117999999999</v>
      </c>
      <c r="O672" s="66"/>
      <c r="P672" s="66"/>
      <c r="Q672" s="66"/>
      <c r="R672" s="76"/>
      <c r="S672" s="83">
        <f>(F672-O667*H672)/D672</f>
        <v>0.34952978740973634</v>
      </c>
      <c r="T672" s="83">
        <f>(G672-P667*H672)/D672</f>
        <v>0.37140939540496726</v>
      </c>
      <c r="U672" s="83">
        <f>(I672-Q667*H672)/D672</f>
        <v>6.2515262385551745E-2</v>
      </c>
      <c r="V672" s="84"/>
      <c r="W672" s="83">
        <f t="shared" si="409"/>
        <v>-1.0511664922998651</v>
      </c>
      <c r="X672" s="83">
        <f t="shared" si="410"/>
        <v>-0.99045033311649278</v>
      </c>
      <c r="Y672" s="83">
        <f t="shared" si="411"/>
        <v>-2.7723445538824731</v>
      </c>
      <c r="Z672" s="83">
        <f t="shared" si="412"/>
        <v>-1.4997265653847962</v>
      </c>
      <c r="AB672" s="28"/>
      <c r="AD672" s="28"/>
      <c r="AF672" s="28"/>
      <c r="AJ672" s="82"/>
      <c r="AK672" s="82"/>
      <c r="AL672" s="82"/>
      <c r="AM672" s="82"/>
      <c r="AN672" s="82"/>
      <c r="BB672" s="76"/>
      <c r="BC672" s="76"/>
      <c r="BE672" s="76"/>
      <c r="BF672" s="76"/>
      <c r="BH672" s="76"/>
      <c r="BI672" s="76"/>
      <c r="BK672" s="76"/>
      <c r="BL672" s="76"/>
      <c r="BN672" s="76"/>
      <c r="BO672" s="76"/>
      <c r="BQ672" s="76"/>
      <c r="BR672" s="76"/>
      <c r="BW672" s="85"/>
      <c r="BX672" s="85"/>
      <c r="BY672" s="83"/>
      <c r="BZ672" s="83"/>
      <c r="CA672" s="83"/>
      <c r="CB672" s="83"/>
      <c r="CC672" s="83"/>
    </row>
    <row r="673" spans="1:100">
      <c r="C673" s="7"/>
      <c r="D673" s="89"/>
      <c r="E673" s="89"/>
      <c r="F673" s="33"/>
      <c r="G673" s="33"/>
      <c r="H673" s="99"/>
      <c r="I673" s="33"/>
      <c r="J673" s="5"/>
      <c r="K673" s="84"/>
      <c r="L673" s="84"/>
      <c r="M673" s="84"/>
      <c r="N673" s="84"/>
      <c r="O673" s="83"/>
      <c r="P673" s="83"/>
      <c r="Q673" s="83"/>
      <c r="R673" s="84"/>
      <c r="S673" s="84"/>
      <c r="T673" s="84"/>
      <c r="U673" s="84"/>
      <c r="V673" s="84"/>
      <c r="W673" s="84"/>
      <c r="X673" s="84"/>
      <c r="Y673" s="84"/>
      <c r="Z673" s="90"/>
      <c r="AA673" s="28"/>
      <c r="AB673" s="91"/>
      <c r="AC673" s="91"/>
      <c r="AD673" s="91"/>
      <c r="AE673" s="92"/>
      <c r="AF673" s="92"/>
      <c r="AG673" s="92"/>
      <c r="AJ673" s="76"/>
      <c r="AK673" s="76"/>
      <c r="AL673" s="76"/>
      <c r="AM673" s="76"/>
      <c r="AN673" s="76"/>
      <c r="BB673" s="76"/>
      <c r="BC673" s="76"/>
      <c r="BE673" s="76"/>
      <c r="BF673" s="76"/>
      <c r="BH673" s="76"/>
      <c r="BI673" s="76"/>
      <c r="BK673" s="76"/>
      <c r="BL673" s="76"/>
      <c r="BN673" s="76"/>
      <c r="BO673" s="76"/>
      <c r="BQ673" s="76"/>
      <c r="BR673" s="76"/>
      <c r="BW673" s="85"/>
      <c r="BX673" s="85"/>
      <c r="BY673" s="83"/>
      <c r="BZ673" s="83"/>
      <c r="CA673" s="83"/>
      <c r="CB673" s="83"/>
      <c r="CC673" s="83"/>
      <c r="CD673" s="76"/>
      <c r="CE673" s="76"/>
      <c r="CF673" s="76"/>
      <c r="CG673" s="76"/>
      <c r="CH673" s="76"/>
      <c r="CI673" s="76"/>
      <c r="CJ673" s="76"/>
      <c r="CK673" s="76"/>
      <c r="CL673" s="76"/>
      <c r="CM673" s="76"/>
      <c r="CN673" s="76"/>
      <c r="CO673" s="76"/>
      <c r="CP673" s="76"/>
      <c r="CQ673" s="76"/>
      <c r="CR673" s="76"/>
      <c r="CS673" s="76"/>
      <c r="CT673" s="76"/>
      <c r="CU673" s="76"/>
      <c r="CV673" s="76"/>
    </row>
    <row r="674" spans="1:100">
      <c r="A674" s="7">
        <v>84</v>
      </c>
      <c r="B674" s="31">
        <v>43657</v>
      </c>
      <c r="C674" s="7" t="s">
        <v>0</v>
      </c>
      <c r="D674" s="32">
        <v>5.2836202000000002E-4</v>
      </c>
      <c r="E674" s="32">
        <v>1.0392319E-4</v>
      </c>
      <c r="F674" s="32">
        <v>1.6729994E-4</v>
      </c>
      <c r="G674" s="32">
        <v>1.5542002E-4</v>
      </c>
      <c r="H674" s="93">
        <v>-6.5084860999999996E-6</v>
      </c>
      <c r="I674" s="32">
        <v>2.8970455999999999E-5</v>
      </c>
      <c r="J674" s="32"/>
      <c r="K674" s="32">
        <v>0.31918814000000001</v>
      </c>
      <c r="L674" s="32">
        <v>0.29472552000000002</v>
      </c>
      <c r="M674" s="32">
        <v>5.5385819000000003E-2</v>
      </c>
      <c r="N674" s="32">
        <v>0.19721486999999999</v>
      </c>
      <c r="O674" s="66"/>
      <c r="P674" s="66"/>
      <c r="Q674" s="66"/>
      <c r="AG674" s="78"/>
      <c r="BZ674" s="80"/>
      <c r="CA674" s="78"/>
      <c r="CB674" s="78"/>
      <c r="CC674" s="78"/>
      <c r="CE674" s="81"/>
      <c r="CF674" s="74"/>
      <c r="CG674" s="74"/>
      <c r="CH674" s="74"/>
      <c r="CI674" s="74"/>
      <c r="CJ674" s="74"/>
      <c r="CK674" s="74"/>
      <c r="CL674" s="74"/>
      <c r="CM674" s="74"/>
      <c r="CN674" s="74"/>
    </row>
    <row r="675" spans="1:100">
      <c r="A675" s="7">
        <v>84</v>
      </c>
      <c r="B675" s="7"/>
      <c r="C675" s="98" t="s">
        <v>6</v>
      </c>
      <c r="D675" s="32"/>
      <c r="E675" s="32"/>
      <c r="F675" s="32"/>
      <c r="G675" s="32"/>
      <c r="H675" s="93">
        <v>2.7602202</v>
      </c>
      <c r="I675" s="32"/>
      <c r="J675" s="32"/>
      <c r="K675" s="32"/>
      <c r="L675" s="32"/>
      <c r="M675" s="32"/>
      <c r="N675" s="32"/>
      <c r="O675" s="66">
        <v>0.86238612999999997</v>
      </c>
      <c r="P675" s="66">
        <v>0.56635394999999999</v>
      </c>
      <c r="Q675" s="66">
        <v>1.0741787</v>
      </c>
      <c r="AB675" s="9"/>
      <c r="AC675" s="9"/>
      <c r="AD675" s="9"/>
      <c r="AE675" s="9"/>
      <c r="AF675" s="9"/>
      <c r="AG675" s="9"/>
      <c r="AI675" s="27"/>
      <c r="AJ675" s="20"/>
      <c r="AK675" s="20"/>
      <c r="AL675" s="20"/>
      <c r="AM675" s="20"/>
      <c r="AN675" s="82"/>
      <c r="BB675" s="78"/>
      <c r="BE675" s="78"/>
      <c r="BH675" s="78"/>
      <c r="BK675" s="78"/>
      <c r="BN675" s="78"/>
      <c r="BQ675" s="78"/>
    </row>
    <row r="676" spans="1:100">
      <c r="A676" s="7">
        <v>84</v>
      </c>
      <c r="B676" s="7"/>
      <c r="C676" s="7" t="s">
        <v>1</v>
      </c>
      <c r="D676" s="32">
        <v>27.161657999999999</v>
      </c>
      <c r="E676" s="32">
        <v>6.0732651999999998</v>
      </c>
      <c r="F676" s="32">
        <v>9.5286275000000007</v>
      </c>
      <c r="G676" s="32">
        <v>10.162046</v>
      </c>
      <c r="H676" s="93">
        <v>1.3004822999999999E-4</v>
      </c>
      <c r="I676" s="32">
        <v>1.7167984000000001</v>
      </c>
      <c r="J676" s="32"/>
      <c r="K676" s="66">
        <v>0.35081161</v>
      </c>
      <c r="L676" s="66">
        <v>0.37413176999999997</v>
      </c>
      <c r="M676" s="66">
        <v>6.3206634999999997E-2</v>
      </c>
      <c r="N676" s="66">
        <v>0.22359698</v>
      </c>
      <c r="O676" s="66"/>
      <c r="P676" s="66"/>
      <c r="Q676" s="66"/>
      <c r="R676" s="76"/>
      <c r="S676" s="83">
        <f>(F676-O675*H676)/D676</f>
        <v>0.35080757397837126</v>
      </c>
      <c r="T676" s="83">
        <f>(G676-P675*H676)/D676</f>
        <v>0.37412930928852905</v>
      </c>
      <c r="U676" s="83">
        <f>(I676-Q675*H676)/D676</f>
        <v>6.3201543328517032E-2</v>
      </c>
      <c r="V676" s="84"/>
      <c r="W676" s="83">
        <f t="shared" ref="W676:W680" si="414">LN(S676)</f>
        <v>-1.047517428128895</v>
      </c>
      <c r="X676" s="83">
        <f t="shared" ref="X676:X680" si="415">LN(T676)</f>
        <v>-0.98315379456347018</v>
      </c>
      <c r="Y676" s="83">
        <f t="shared" ref="Y676:Y680" si="416">LN(U676)</f>
        <v>-2.7614265583724662</v>
      </c>
      <c r="Z676" s="83">
        <f>LN(N676)</f>
        <v>-1.497910044053584</v>
      </c>
      <c r="AA676" s="77"/>
      <c r="AB676" s="20">
        <f t="array" ref="AB676:AC677">LINEST(W676:W680,Z676:Z680,TRUE,TRUE)</f>
        <v>1.9886980511850429</v>
      </c>
      <c r="AC676" s="60">
        <v>1.9313726843008963</v>
      </c>
      <c r="AD676" s="20">
        <f t="array" ref="AD676:AE677">LINEST(X676:X680,Z676:Z680,TRUE,TRUE)</f>
        <v>3.9912748541904897</v>
      </c>
      <c r="AE676" s="60">
        <v>4.995425673021205</v>
      </c>
      <c r="AF676" s="20">
        <f t="array" ref="AF676:AG677">LINEST(Y676:Y680,Z676:Z680,TRUE,TRUE)</f>
        <v>5.9760434967964153</v>
      </c>
      <c r="AG676" s="20">
        <v>6.1901637953601556</v>
      </c>
      <c r="AI676" s="41">
        <f>EXP(AC676)*$AI$4^AB676</f>
        <v>0.3331343240215357</v>
      </c>
      <c r="AJ676" s="41">
        <f>AI676*SQRT(AC677^2+(LN($AI$4))^2*AB677^2+(AB676/$AI$4)^2*$AJ$4^2-2*LN($AI$4)*AVERAGE(Z676:Z680)*AB677^2)</f>
        <v>5.2065324936514739E-4</v>
      </c>
      <c r="AK676" s="59"/>
      <c r="AL676" s="41">
        <f>EXP(AE676)*$AI$4^AD676</f>
        <v>0.33726424311050429</v>
      </c>
      <c r="AM676" s="41">
        <f>AL676*SQRT(AE677^2+(LN($AI$4))^2*AD677^2+(AD676/$AI$4)^2*$AJ$4^2-2*LN($AI$4)*AVERAGE(Z676:Z680)*AD677^2)</f>
        <v>1.0577959107661388E-3</v>
      </c>
      <c r="AN676" s="83"/>
      <c r="AO676" s="41">
        <f>EXP(AG676)*$AI$4^AF676</f>
        <v>5.4109550608699888E-2</v>
      </c>
      <c r="AP676" s="41">
        <f>AO676*SQRT(AG677^2+(LN($AI$4))^2*AF677^2+(AF676/$AI$4)^2*$AJ$4^2-2*LN($AI$4)*AVERAGE(Z676:Z680)*AF677^2)</f>
        <v>2.5433120097967225E-4</v>
      </c>
      <c r="BB676" s="69"/>
      <c r="BC676" s="69"/>
      <c r="BE676" s="69"/>
      <c r="BF676" s="69"/>
      <c r="BH676" s="69"/>
      <c r="BI676" s="69"/>
      <c r="BK676" s="69"/>
      <c r="BL676" s="69"/>
      <c r="BN676" s="69"/>
      <c r="BO676" s="69"/>
      <c r="BQ676" s="69"/>
      <c r="BR676" s="69"/>
      <c r="BY676" s="69"/>
      <c r="BZ676" s="69"/>
      <c r="CD676" s="86"/>
      <c r="CM676" s="78"/>
      <c r="CN676" s="78"/>
    </row>
    <row r="677" spans="1:100">
      <c r="A677" s="7">
        <v>84</v>
      </c>
      <c r="B677" s="7"/>
      <c r="C677" s="7" t="s">
        <v>2</v>
      </c>
      <c r="D677" s="32">
        <v>26.570357000000001</v>
      </c>
      <c r="E677" s="32">
        <v>5.9388991999999998</v>
      </c>
      <c r="F677" s="32">
        <v>9.3145720999999995</v>
      </c>
      <c r="G677" s="32">
        <v>9.9268257999999996</v>
      </c>
      <c r="H677" s="93">
        <v>1.3371826999999999E-4</v>
      </c>
      <c r="I677" s="32">
        <v>1.6759001</v>
      </c>
      <c r="J677" s="32"/>
      <c r="K677" s="66">
        <v>0.3505627</v>
      </c>
      <c r="L677" s="66">
        <v>0.37360553000000002</v>
      </c>
      <c r="M677" s="66">
        <v>6.3074149999999995E-2</v>
      </c>
      <c r="N677" s="66">
        <v>0.22351602000000001</v>
      </c>
      <c r="O677" s="66"/>
      <c r="P677" s="66"/>
      <c r="Q677" s="66"/>
      <c r="R677" s="76"/>
      <c r="S677" s="83">
        <f>(F677-O675*H677)/D677</f>
        <v>0.35055820978312874</v>
      </c>
      <c r="T677" s="83">
        <f>(G677-P675*H677)/D677</f>
        <v>0.37360243477833577</v>
      </c>
      <c r="U677" s="83">
        <f>(I677-Q675*H677)/D677</f>
        <v>6.3068646863968181E-2</v>
      </c>
      <c r="V677" s="84"/>
      <c r="W677" s="83">
        <f t="shared" si="414"/>
        <v>-1.0482285098825912</v>
      </c>
      <c r="X677" s="83">
        <f t="shared" si="415"/>
        <v>-0.98456305557605228</v>
      </c>
      <c r="Y677" s="83">
        <f t="shared" si="416"/>
        <v>-2.7635315130480942</v>
      </c>
      <c r="Z677" s="83">
        <f t="shared" ref="Z677:Z680" si="417">LN(N677)</f>
        <v>-1.4982721896448989</v>
      </c>
      <c r="AA677" s="77"/>
      <c r="AB677" s="20">
        <v>7.3827883398863677E-3</v>
      </c>
      <c r="AC677" s="60">
        <v>1.1064970839136577E-2</v>
      </c>
      <c r="AD677" s="20">
        <v>1.4719186805935421E-2</v>
      </c>
      <c r="AE677" s="60">
        <v>2.2060414749203831E-2</v>
      </c>
      <c r="AF677" s="20">
        <v>2.3423455472001298E-2</v>
      </c>
      <c r="AG677" s="20">
        <v>3.5105957236950619E-2</v>
      </c>
      <c r="AI677" s="27"/>
      <c r="AJ677" s="82"/>
      <c r="AK677" s="82"/>
      <c r="AL677" s="82"/>
      <c r="AM677" s="82"/>
      <c r="AN677" s="82"/>
      <c r="BB677" s="76"/>
      <c r="BC677" s="76"/>
      <c r="BE677" s="76"/>
      <c r="BF677" s="76"/>
      <c r="BH677" s="76"/>
      <c r="BI677" s="76"/>
      <c r="BK677" s="76"/>
      <c r="BL677" s="76"/>
      <c r="BN677" s="76"/>
      <c r="BO677" s="76"/>
      <c r="BQ677" s="76"/>
      <c r="BR677" s="76"/>
      <c r="BW677" s="85"/>
      <c r="BX677" s="85"/>
      <c r="BY677" s="83"/>
      <c r="BZ677" s="83"/>
      <c r="CA677" s="83"/>
      <c r="CB677" s="83"/>
      <c r="CC677" s="83"/>
    </row>
    <row r="678" spans="1:100">
      <c r="A678" s="7">
        <v>84</v>
      </c>
      <c r="B678" s="7"/>
      <c r="C678" s="7" t="s">
        <v>3</v>
      </c>
      <c r="D678" s="32">
        <v>25.122135</v>
      </c>
      <c r="E678" s="32">
        <v>5.6132663000000003</v>
      </c>
      <c r="F678" s="32">
        <v>8.8006589000000002</v>
      </c>
      <c r="G678" s="32">
        <v>9.3724381999999995</v>
      </c>
      <c r="H678" s="93">
        <v>1.2367867000000001E-4</v>
      </c>
      <c r="I678" s="32">
        <v>1.5811767999999999</v>
      </c>
      <c r="J678" s="32"/>
      <c r="K678" s="66">
        <v>0.35031421000000001</v>
      </c>
      <c r="L678" s="66">
        <v>0.37307343999999998</v>
      </c>
      <c r="M678" s="66">
        <v>6.2939213999999993E-2</v>
      </c>
      <c r="N678" s="66">
        <v>0.22343887000000001</v>
      </c>
      <c r="O678" s="66"/>
      <c r="P678" s="66"/>
      <c r="Q678" s="66"/>
      <c r="R678" s="76"/>
      <c r="S678" s="83">
        <f>(F678-O675*H678)/D678</f>
        <v>0.35031068184413527</v>
      </c>
      <c r="T678" s="83">
        <f>(G678-P675*H678)/D678</f>
        <v>0.37307211963062509</v>
      </c>
      <c r="U678" s="83">
        <f>(I678-Q675*H678)/D678</f>
        <v>6.2934298657619736E-2</v>
      </c>
      <c r="V678" s="84"/>
      <c r="W678" s="83">
        <f t="shared" si="414"/>
        <v>-1.0489348558261535</v>
      </c>
      <c r="X678" s="83">
        <f t="shared" si="415"/>
        <v>-0.98598352781191245</v>
      </c>
      <c r="Y678" s="83">
        <f t="shared" si="416"/>
        <v>-2.7656639752171888</v>
      </c>
      <c r="Z678" s="83">
        <f t="shared" si="417"/>
        <v>-1.4986174146440761</v>
      </c>
      <c r="AA678" s="28"/>
      <c r="AB678" s="47">
        <f t="shared" ref="AB678:AG678" si="418">ABS(AB677/AB676)</f>
        <v>3.712372693022476E-3</v>
      </c>
      <c r="AC678" s="47">
        <f t="shared" si="418"/>
        <v>5.7290707946104098E-3</v>
      </c>
      <c r="AD678" s="47">
        <f t="shared" si="418"/>
        <v>3.6878409389625379E-3</v>
      </c>
      <c r="AE678" s="47">
        <f t="shared" si="418"/>
        <v>4.4161231080557381E-3</v>
      </c>
      <c r="AF678" s="47">
        <f t="shared" si="418"/>
        <v>3.9195590668906505E-3</v>
      </c>
      <c r="AG678" s="47">
        <f t="shared" si="418"/>
        <v>5.671248515792802E-3</v>
      </c>
      <c r="AI678" s="27"/>
      <c r="AJ678" s="82"/>
      <c r="AK678" s="82"/>
      <c r="AL678" s="82"/>
      <c r="AM678" s="82"/>
      <c r="AN678" s="82"/>
      <c r="BB678" s="76"/>
      <c r="BC678" s="76"/>
      <c r="BE678" s="76"/>
      <c r="BF678" s="76"/>
      <c r="BH678" s="76"/>
      <c r="BI678" s="76"/>
      <c r="BK678" s="76"/>
      <c r="BL678" s="76"/>
      <c r="BN678" s="76"/>
      <c r="BO678" s="76"/>
      <c r="BQ678" s="76"/>
      <c r="BR678" s="76"/>
      <c r="BW678" s="85"/>
      <c r="BX678" s="85"/>
      <c r="BY678" s="83"/>
      <c r="BZ678" s="83"/>
      <c r="CA678" s="83"/>
      <c r="CB678" s="83"/>
      <c r="CC678" s="83"/>
      <c r="CD678" s="76"/>
      <c r="CE678" s="76"/>
      <c r="CF678" s="76"/>
      <c r="CG678" s="76"/>
      <c r="CH678" s="76"/>
      <c r="CI678" s="76"/>
      <c r="CJ678" s="76"/>
      <c r="CK678" s="76"/>
      <c r="CL678" s="76"/>
      <c r="CM678" s="76"/>
      <c r="CN678" s="76"/>
      <c r="CO678" s="76"/>
      <c r="CP678" s="76"/>
      <c r="CQ678" s="76"/>
      <c r="CR678" s="76"/>
      <c r="CS678" s="76"/>
      <c r="CT678" s="76"/>
      <c r="CU678" s="76"/>
      <c r="CV678" s="76"/>
    </row>
    <row r="679" spans="1:100">
      <c r="A679" s="7">
        <v>84</v>
      </c>
      <c r="B679" s="7"/>
      <c r="C679" s="7" t="s">
        <v>4</v>
      </c>
      <c r="D679" s="32">
        <v>23.059999000000001</v>
      </c>
      <c r="E679" s="32">
        <v>5.1493124000000003</v>
      </c>
      <c r="F679" s="32">
        <v>8.0683126999999999</v>
      </c>
      <c r="G679" s="32">
        <v>8.5818452000000001</v>
      </c>
      <c r="H679" s="93">
        <v>1.1217583000000001E-4</v>
      </c>
      <c r="I679" s="32">
        <v>1.4460227000000001</v>
      </c>
      <c r="J679" s="32"/>
      <c r="K679" s="66">
        <v>0.34988232000000002</v>
      </c>
      <c r="L679" s="66">
        <v>0.37215018999999999</v>
      </c>
      <c r="M679" s="66">
        <v>6.2706240999999996E-2</v>
      </c>
      <c r="N679" s="66">
        <v>0.22330035000000001</v>
      </c>
      <c r="O679" s="66"/>
      <c r="P679" s="66"/>
      <c r="Q679" s="66"/>
      <c r="R679" s="76"/>
      <c r="S679" s="83">
        <f>(F679-O675*H679)/D679</f>
        <v>0.34987928495227111</v>
      </c>
      <c r="T679" s="83">
        <f>(G679-P675*H679)/D679</f>
        <v>0.3721501318701525</v>
      </c>
      <c r="U679" s="83">
        <f>(I679-Q675*H679)/D679</f>
        <v>6.2701746132459033E-2</v>
      </c>
      <c r="V679" s="84"/>
      <c r="W679" s="83">
        <f t="shared" si="414"/>
        <v>-1.0501670841267776</v>
      </c>
      <c r="X679" s="83">
        <f t="shared" si="415"/>
        <v>-0.98845792582950465</v>
      </c>
      <c r="Y679" s="83">
        <f t="shared" si="416"/>
        <v>-2.7693659827285018</v>
      </c>
      <c r="Z679" s="83">
        <f t="shared" si="417"/>
        <v>-1.4992375527391342</v>
      </c>
      <c r="AA679" s="60"/>
      <c r="AB679" s="88"/>
      <c r="AD679" s="88"/>
      <c r="AF679" s="88"/>
      <c r="AI679" s="27"/>
      <c r="AJ679" s="82"/>
      <c r="AK679" s="82"/>
      <c r="AL679" s="82"/>
      <c r="AM679" s="82"/>
      <c r="AN679" s="82"/>
      <c r="BB679" s="76"/>
      <c r="BC679" s="76"/>
      <c r="BE679" s="76"/>
      <c r="BF679" s="76"/>
      <c r="BH679" s="76"/>
      <c r="BI679" s="76"/>
      <c r="BK679" s="76"/>
      <c r="BL679" s="76"/>
      <c r="BN679" s="76"/>
      <c r="BO679" s="76"/>
      <c r="BQ679" s="76"/>
      <c r="BR679" s="76"/>
      <c r="BW679" s="85"/>
      <c r="BX679" s="85"/>
      <c r="BY679" s="83"/>
      <c r="BZ679" s="83"/>
      <c r="CA679" s="83"/>
      <c r="CB679" s="83"/>
      <c r="CD679" s="76"/>
      <c r="CE679" s="76"/>
      <c r="CF679" s="76"/>
      <c r="CG679" s="76"/>
      <c r="CH679" s="76"/>
      <c r="CI679" s="76"/>
      <c r="CJ679" s="76"/>
      <c r="CK679" s="76"/>
      <c r="CL679" s="76"/>
      <c r="CM679" s="76"/>
      <c r="CN679" s="76"/>
      <c r="CO679" s="76"/>
      <c r="CP679" s="76"/>
      <c r="CQ679" s="76"/>
      <c r="CR679" s="76"/>
      <c r="CS679" s="76"/>
      <c r="CT679" s="76"/>
      <c r="CU679" s="76"/>
      <c r="CV679" s="76"/>
    </row>
    <row r="680" spans="1:100">
      <c r="A680" s="7">
        <v>84</v>
      </c>
      <c r="B680" s="7"/>
      <c r="C680" s="7" t="s">
        <v>5</v>
      </c>
      <c r="D680" s="32">
        <v>21.787790000000001</v>
      </c>
      <c r="E680" s="32">
        <v>4.8628591999999999</v>
      </c>
      <c r="F680" s="32">
        <v>7.6159618</v>
      </c>
      <c r="G680" s="32">
        <v>8.0928874000000004</v>
      </c>
      <c r="H680" s="93">
        <v>1.104911E-4</v>
      </c>
      <c r="I680" s="32">
        <v>1.3623403999999999</v>
      </c>
      <c r="J680" s="32"/>
      <c r="K680" s="66">
        <v>0.34955178999999997</v>
      </c>
      <c r="L680" s="66">
        <v>0.37144126999999999</v>
      </c>
      <c r="M680" s="66">
        <v>6.2527664999999996E-2</v>
      </c>
      <c r="N680" s="66">
        <v>0.22319186999999999</v>
      </c>
      <c r="O680" s="66"/>
      <c r="P680" s="66"/>
      <c r="Q680" s="66"/>
      <c r="R680" s="76"/>
      <c r="S680" s="83">
        <f>(F680-O675*H680)/D680</f>
        <v>0.34954745359707756</v>
      </c>
      <c r="T680" s="83">
        <f>(G680-P675*H680)/D680</f>
        <v>0.37143853612179462</v>
      </c>
      <c r="U680" s="83">
        <f>(I680-Q675*H680)/D680</f>
        <v>6.2522252730260394E-2</v>
      </c>
      <c r="V680" s="84"/>
      <c r="W680" s="83">
        <f t="shared" si="414"/>
        <v>-1.051115950853774</v>
      </c>
      <c r="X680" s="83">
        <f t="shared" si="415"/>
        <v>-0.99037187636752555</v>
      </c>
      <c r="Y680" s="83">
        <f t="shared" si="416"/>
        <v>-2.7722327419241264</v>
      </c>
      <c r="Z680" s="83">
        <f t="shared" si="417"/>
        <v>-1.4997234738695606</v>
      </c>
      <c r="AB680" s="28"/>
      <c r="AD680" s="28"/>
      <c r="AF680" s="28"/>
      <c r="AJ680" s="82"/>
      <c r="AK680" s="82"/>
      <c r="AL680" s="82"/>
      <c r="AM680" s="82"/>
      <c r="AN680" s="82"/>
      <c r="BB680" s="76"/>
      <c r="BC680" s="76"/>
      <c r="BE680" s="76"/>
      <c r="BF680" s="76"/>
      <c r="BH680" s="76"/>
      <c r="BI680" s="76"/>
      <c r="BK680" s="76"/>
      <c r="BL680" s="76"/>
      <c r="BN680" s="76"/>
      <c r="BO680" s="76"/>
      <c r="BQ680" s="76"/>
      <c r="BR680" s="76"/>
      <c r="BW680" s="85"/>
      <c r="BX680" s="85"/>
      <c r="BY680" s="83"/>
      <c r="BZ680" s="83"/>
      <c r="CA680" s="83"/>
      <c r="CB680" s="83"/>
      <c r="CC680" s="83"/>
    </row>
    <row r="681" spans="1:100">
      <c r="C681" s="7"/>
      <c r="D681" s="89"/>
      <c r="E681" s="89"/>
      <c r="F681" s="33"/>
      <c r="G681" s="33"/>
      <c r="H681" s="99"/>
      <c r="I681" s="33"/>
      <c r="J681" s="5"/>
      <c r="K681" s="84"/>
      <c r="L681" s="84"/>
      <c r="M681" s="84"/>
      <c r="N681" s="84"/>
      <c r="O681" s="83"/>
      <c r="P681" s="83"/>
      <c r="Q681" s="83"/>
      <c r="R681" s="84"/>
      <c r="S681" s="84"/>
      <c r="T681" s="84"/>
      <c r="U681" s="84"/>
      <c r="V681" s="84"/>
      <c r="W681" s="84"/>
      <c r="X681" s="84"/>
      <c r="Y681" s="84"/>
      <c r="Z681" s="90"/>
      <c r="AA681" s="28"/>
      <c r="AB681" s="91"/>
      <c r="AC681" s="91"/>
      <c r="AD681" s="91"/>
      <c r="AE681" s="92"/>
      <c r="AF681" s="92"/>
      <c r="AG681" s="92"/>
      <c r="AJ681" s="76"/>
      <c r="AK681" s="76"/>
      <c r="AL681" s="76"/>
      <c r="AM681" s="76"/>
      <c r="AN681" s="76"/>
      <c r="BB681" s="76"/>
      <c r="BC681" s="76"/>
      <c r="BE681" s="76"/>
      <c r="BF681" s="76"/>
      <c r="BH681" s="76"/>
      <c r="BI681" s="76"/>
      <c r="BK681" s="76"/>
      <c r="BL681" s="76"/>
      <c r="BN681" s="76"/>
      <c r="BO681" s="76"/>
      <c r="BQ681" s="76"/>
      <c r="BR681" s="76"/>
      <c r="BW681" s="85"/>
      <c r="BX681" s="85"/>
      <c r="BY681" s="83"/>
      <c r="BZ681" s="83"/>
      <c r="CA681" s="83"/>
      <c r="CB681" s="83"/>
      <c r="CC681" s="83"/>
      <c r="CD681" s="76"/>
      <c r="CE681" s="76"/>
      <c r="CF681" s="76"/>
      <c r="CG681" s="76"/>
      <c r="CH681" s="76"/>
      <c r="CI681" s="76"/>
      <c r="CJ681" s="76"/>
      <c r="CK681" s="76"/>
      <c r="CL681" s="76"/>
      <c r="CM681" s="76"/>
      <c r="CN681" s="76"/>
      <c r="CO681" s="76"/>
      <c r="CP681" s="76"/>
      <c r="CQ681" s="76"/>
      <c r="CR681" s="76"/>
      <c r="CS681" s="76"/>
      <c r="CT681" s="76"/>
      <c r="CU681" s="76"/>
      <c r="CV681" s="76"/>
    </row>
    <row r="682" spans="1:100">
      <c r="A682" s="7">
        <v>85</v>
      </c>
      <c r="B682" s="31">
        <v>43657</v>
      </c>
      <c r="C682" s="7" t="s">
        <v>0</v>
      </c>
      <c r="D682" s="32">
        <v>5.2836202000000002E-4</v>
      </c>
      <c r="E682" s="32">
        <v>1.0392319E-4</v>
      </c>
      <c r="F682" s="32">
        <v>1.6729994E-4</v>
      </c>
      <c r="G682" s="32">
        <v>1.5542002E-4</v>
      </c>
      <c r="H682" s="93">
        <v>-6.5084860999999996E-6</v>
      </c>
      <c r="I682" s="32">
        <v>2.8970455999999999E-5</v>
      </c>
      <c r="J682" s="32"/>
      <c r="K682" s="32">
        <v>0.31918814000000001</v>
      </c>
      <c r="L682" s="32">
        <v>0.29472552000000002</v>
      </c>
      <c r="M682" s="32">
        <v>5.5385819000000003E-2</v>
      </c>
      <c r="N682" s="32">
        <v>0.19721486999999999</v>
      </c>
      <c r="O682" s="66"/>
      <c r="P682" s="66"/>
      <c r="Q682" s="66"/>
      <c r="AG682" s="78"/>
      <c r="BZ682" s="80"/>
      <c r="CA682" s="78"/>
      <c r="CB682" s="78"/>
      <c r="CC682" s="78"/>
      <c r="CE682" s="81"/>
      <c r="CF682" s="74"/>
      <c r="CG682" s="74"/>
      <c r="CH682" s="74"/>
      <c r="CI682" s="74"/>
      <c r="CJ682" s="74"/>
      <c r="CK682" s="74"/>
      <c r="CL682" s="74"/>
      <c r="CM682" s="74"/>
      <c r="CN682" s="74"/>
    </row>
    <row r="683" spans="1:100">
      <c r="A683" s="7">
        <v>85</v>
      </c>
      <c r="C683" s="98" t="s">
        <v>6</v>
      </c>
      <c r="D683" s="32"/>
      <c r="E683" s="32"/>
      <c r="F683" s="32"/>
      <c r="G683" s="32"/>
      <c r="H683" s="93">
        <v>2.7602202</v>
      </c>
      <c r="I683" s="32"/>
      <c r="J683" s="32"/>
      <c r="K683" s="32"/>
      <c r="L683" s="32"/>
      <c r="M683" s="32"/>
      <c r="N683" s="32"/>
      <c r="O683" s="66">
        <v>0.86238612999999997</v>
      </c>
      <c r="P683" s="66">
        <v>0.56635394999999999</v>
      </c>
      <c r="Q683" s="66">
        <v>1.0741787</v>
      </c>
      <c r="AB683" s="9"/>
      <c r="AC683" s="9"/>
      <c r="AD683" s="9"/>
      <c r="AE683" s="9"/>
      <c r="AF683" s="9"/>
      <c r="AG683" s="9"/>
      <c r="AI683" s="27"/>
      <c r="AJ683" s="20"/>
      <c r="AK683" s="20"/>
      <c r="AL683" s="20"/>
      <c r="AM683" s="20"/>
      <c r="AN683" s="82"/>
      <c r="BB683" s="78"/>
      <c r="BE683" s="78"/>
      <c r="BH683" s="78"/>
      <c r="BK683" s="78"/>
      <c r="BN683" s="78"/>
      <c r="BQ683" s="78"/>
    </row>
    <row r="684" spans="1:100">
      <c r="A684" s="7">
        <v>85</v>
      </c>
      <c r="B684" s="7"/>
      <c r="C684" s="7" t="s">
        <v>1</v>
      </c>
      <c r="D684" s="32">
        <v>27.681141</v>
      </c>
      <c r="E684" s="32">
        <v>6.1899477000000003</v>
      </c>
      <c r="F684" s="32">
        <v>9.7127526999999994</v>
      </c>
      <c r="G684" s="32">
        <v>10.360481</v>
      </c>
      <c r="H684" s="93">
        <v>1.4225218000000001E-4</v>
      </c>
      <c r="I684" s="32">
        <v>1.750699</v>
      </c>
      <c r="J684" s="32"/>
      <c r="K684" s="66">
        <v>0.35087986999999998</v>
      </c>
      <c r="L684" s="66">
        <v>0.37427953000000003</v>
      </c>
      <c r="M684" s="66">
        <v>6.3245235999999996E-2</v>
      </c>
      <c r="N684" s="66">
        <v>0.22361610000000001</v>
      </c>
      <c r="O684" s="66"/>
      <c r="P684" s="66"/>
      <c r="Q684" s="66"/>
      <c r="R684" s="76"/>
      <c r="S684" s="83">
        <f>(F684-O683*H684)/D684</f>
        <v>0.35087534952742755</v>
      </c>
      <c r="T684" s="83">
        <f>(G684-P683*H684)/D684</f>
        <v>0.37427649513854799</v>
      </c>
      <c r="U684" s="83">
        <f>(I684-Q683*H684)/D684</f>
        <v>6.3239669048982317E-2</v>
      </c>
      <c r="V684" s="84"/>
      <c r="W684" s="83">
        <f t="shared" ref="W684:W688" si="419">LN(S684)</f>
        <v>-1.0473242481411922</v>
      </c>
      <c r="X684" s="83">
        <f t="shared" ref="X684:X688" si="420">LN(T684)</f>
        <v>-0.98276046289488639</v>
      </c>
      <c r="Y684" s="83">
        <f t="shared" ref="Y684:Y688" si="421">LN(U684)</f>
        <v>-2.7608234999091086</v>
      </c>
      <c r="Z684" s="83">
        <f>LN(N684)</f>
        <v>-1.4978245367155085</v>
      </c>
      <c r="AA684" s="77"/>
      <c r="AB684" s="20">
        <f t="array" ref="AB684:AC685">LINEST(W684:W688,Z684:Z688,TRUE,TRUE)</f>
        <v>2.0078837518624844</v>
      </c>
      <c r="AC684" s="60">
        <v>1.9601261909132817</v>
      </c>
      <c r="AD684" s="20">
        <f t="array" ref="AD684:AE685">LINEST(X684:X688,Z684:Z688,TRUE,TRUE)</f>
        <v>4.0195730457220451</v>
      </c>
      <c r="AE684" s="60">
        <v>5.0378387658271722</v>
      </c>
      <c r="AF684" s="20">
        <f t="array" ref="AF684:AG685">LINEST(Y684:Y688,Z684:Z688,TRUE,TRUE)</f>
        <v>6.0489514668048532</v>
      </c>
      <c r="AG684" s="20">
        <v>6.2994351390357446</v>
      </c>
      <c r="AI684" s="41">
        <f>EXP(AC684)*$AI$4^AB684</f>
        <v>0.33297324822308622</v>
      </c>
      <c r="AJ684" s="41">
        <f>AI684*SQRT(AC685^2+(LN($AI$4))^2*AB685^2+(AB684/$AI$4)^2*$AJ$4^2-2*LN($AI$4)*AVERAGE(Z684:Z688)*AB685^2)</f>
        <v>5.2399945949845592E-4</v>
      </c>
      <c r="AK684" s="59"/>
      <c r="AL684" s="41">
        <f>EXP(AE684)*$AI$4^AD684</f>
        <v>0.33702466977596146</v>
      </c>
      <c r="AM684" s="41">
        <f>AL684*SQRT(AE685^2+(LN($AI$4))^2*AD685^2+(AD684/$AI$4)^2*$AJ$4^2-2*LN($AI$4)*AVERAGE(Z684:Z688)*AD685^2)</f>
        <v>1.0632630925179092E-3</v>
      </c>
      <c r="AN684" s="83"/>
      <c r="AO684" s="41">
        <f>EXP(AG684)*$AI$4^AF684</f>
        <v>5.4010442274439893E-2</v>
      </c>
      <c r="AP684" s="41">
        <f>AO684*SQRT(AG685^2+(LN($AI$4))^2*AF685^2+(AF684/$AI$4)^2*$AJ$4^2-2*LN($AI$4)*AVERAGE(Z684:Z688)*AF685^2)</f>
        <v>2.5679742925331542E-4</v>
      </c>
      <c r="BB684" s="69"/>
      <c r="BC684" s="69"/>
      <c r="BE684" s="69"/>
      <c r="BF684" s="69"/>
      <c r="BH684" s="69"/>
      <c r="BI684" s="69"/>
      <c r="BK684" s="69"/>
      <c r="BL684" s="69"/>
      <c r="BN684" s="69"/>
      <c r="BO684" s="69"/>
      <c r="BQ684" s="69"/>
      <c r="BR684" s="69"/>
      <c r="BY684" s="69"/>
      <c r="BZ684" s="69"/>
      <c r="CD684" s="86"/>
      <c r="CM684" s="78"/>
      <c r="CN684" s="78"/>
    </row>
    <row r="685" spans="1:100">
      <c r="A685" s="7">
        <v>85</v>
      </c>
      <c r="B685" s="7"/>
      <c r="C685" s="7" t="s">
        <v>2</v>
      </c>
      <c r="D685" s="32">
        <v>26.461019</v>
      </c>
      <c r="E685" s="32">
        <v>5.9144603</v>
      </c>
      <c r="F685" s="32">
        <v>9.2761075000000002</v>
      </c>
      <c r="G685" s="32">
        <v>9.8855614000000003</v>
      </c>
      <c r="H685" s="93">
        <v>1.3082094000000001E-4</v>
      </c>
      <c r="I685" s="32">
        <v>1.6689149999999999</v>
      </c>
      <c r="J685" s="32"/>
      <c r="K685" s="66">
        <v>0.35055741000000001</v>
      </c>
      <c r="L685" s="66">
        <v>0.37358949000000002</v>
      </c>
      <c r="M685" s="66">
        <v>6.3070653000000004E-2</v>
      </c>
      <c r="N685" s="66">
        <v>0.22351598</v>
      </c>
      <c r="O685" s="66"/>
      <c r="P685" s="66"/>
      <c r="Q685" s="66"/>
      <c r="R685" s="76"/>
      <c r="S685" s="83">
        <f>(F685-O683*H685)/D685</f>
        <v>0.35055319229527143</v>
      </c>
      <c r="T685" s="83">
        <f>(G685-P683*H685)/D685</f>
        <v>0.37358679607326872</v>
      </c>
      <c r="U685" s="83">
        <f>(I685-Q683*H685)/D685</f>
        <v>6.3065389693901741E-2</v>
      </c>
      <c r="V685" s="84"/>
      <c r="W685" s="83">
        <f t="shared" si="419"/>
        <v>-1.0482428228372587</v>
      </c>
      <c r="X685" s="83">
        <f t="shared" si="420"/>
        <v>-0.98460491566831165</v>
      </c>
      <c r="Y685" s="83">
        <f t="shared" si="421"/>
        <v>-2.7635831592199924</v>
      </c>
      <c r="Z685" s="83">
        <f t="shared" ref="Z685:Z688" si="422">LN(N685)</f>
        <v>-1.4982723686030048</v>
      </c>
      <c r="AA685" s="77"/>
      <c r="AB685" s="20">
        <v>5.8453037945902812E-3</v>
      </c>
      <c r="AC685" s="60">
        <v>8.7603979824915305E-3</v>
      </c>
      <c r="AD685" s="20">
        <v>1.3465784873514278E-2</v>
      </c>
      <c r="AE685" s="60">
        <v>2.0181266668769966E-2</v>
      </c>
      <c r="AF685" s="20">
        <v>2.2679186437110685E-2</v>
      </c>
      <c r="AG685" s="20">
        <v>3.3989456509016198E-2</v>
      </c>
      <c r="AI685" s="62"/>
      <c r="AJ685" s="82"/>
      <c r="AK685" s="82"/>
      <c r="AL685" s="82"/>
      <c r="AM685" s="82"/>
      <c r="AN685" s="82"/>
      <c r="BB685" s="76"/>
      <c r="BC685" s="76"/>
      <c r="BE685" s="76"/>
      <c r="BF685" s="76"/>
      <c r="BH685" s="76"/>
      <c r="BI685" s="76"/>
      <c r="BK685" s="76"/>
      <c r="BL685" s="76"/>
      <c r="BN685" s="76"/>
      <c r="BO685" s="76"/>
      <c r="BQ685" s="76"/>
      <c r="BR685" s="76"/>
      <c r="BW685" s="85"/>
      <c r="BX685" s="85"/>
      <c r="BY685" s="83"/>
      <c r="BZ685" s="83"/>
      <c r="CA685" s="83"/>
      <c r="CB685" s="83"/>
      <c r="CC685" s="83"/>
    </row>
    <row r="686" spans="1:100">
      <c r="A686" s="7">
        <v>85</v>
      </c>
      <c r="B686" s="7"/>
      <c r="C686" s="7" t="s">
        <v>3</v>
      </c>
      <c r="D686" s="32">
        <v>25.195378999999999</v>
      </c>
      <c r="E686" s="32">
        <v>5.6294649999999997</v>
      </c>
      <c r="F686" s="32">
        <v>8.8259244999999993</v>
      </c>
      <c r="G686" s="32">
        <v>9.3989256000000001</v>
      </c>
      <c r="H686" s="93">
        <v>1.2402623000000001E-4</v>
      </c>
      <c r="I686" s="32">
        <v>1.5856098999999999</v>
      </c>
      <c r="J686" s="32"/>
      <c r="K686" s="66">
        <v>0.35029907999999998</v>
      </c>
      <c r="L686" s="66">
        <v>0.37304117999999997</v>
      </c>
      <c r="M686" s="66">
        <v>6.2932497000000004E-2</v>
      </c>
      <c r="N686" s="66">
        <v>0.22343239000000001</v>
      </c>
      <c r="O686" s="66"/>
      <c r="P686" s="66"/>
      <c r="Q686" s="66"/>
      <c r="R686" s="76"/>
      <c r="S686" s="83">
        <f>(F686-O683*H686)/D686</f>
        <v>0.35029508948841337</v>
      </c>
      <c r="T686" s="83">
        <f>(G686-P683*H686)/D686</f>
        <v>0.37303885594476416</v>
      </c>
      <c r="U686" s="83">
        <f>(I686-Q683*H686)/D686</f>
        <v>6.2927280183619885E-2</v>
      </c>
      <c r="V686" s="84"/>
      <c r="W686" s="83">
        <f t="shared" si="419"/>
        <v>-1.0489793668946101</v>
      </c>
      <c r="X686" s="83">
        <f t="shared" si="420"/>
        <v>-0.9860726933301045</v>
      </c>
      <c r="Y686" s="83">
        <f t="shared" si="421"/>
        <v>-2.765775502087767</v>
      </c>
      <c r="Z686" s="83">
        <f t="shared" si="422"/>
        <v>-1.498646416285401</v>
      </c>
      <c r="AA686" s="28"/>
      <c r="AB686" s="47">
        <f t="shared" ref="AB686:AG686" si="423">ABS(AB685/AB684)</f>
        <v>2.9111764011080128E-3</v>
      </c>
      <c r="AC686" s="47">
        <f t="shared" si="423"/>
        <v>4.4693030597228022E-3</v>
      </c>
      <c r="AD686" s="47">
        <f t="shared" si="423"/>
        <v>3.350053530646907E-3</v>
      </c>
      <c r="AE686" s="47">
        <f t="shared" si="423"/>
        <v>4.005937388402379E-3</v>
      </c>
      <c r="AF686" s="47">
        <f t="shared" si="423"/>
        <v>3.7492756491052113E-3</v>
      </c>
      <c r="AG686" s="47">
        <f t="shared" si="423"/>
        <v>5.3956356020547847E-3</v>
      </c>
      <c r="AI686" s="27"/>
      <c r="AJ686" s="82"/>
      <c r="AK686" s="82"/>
      <c r="AL686" s="82"/>
      <c r="AM686" s="82"/>
      <c r="AN686" s="82"/>
      <c r="BB686" s="76"/>
      <c r="BC686" s="76"/>
      <c r="BE686" s="76"/>
      <c r="BF686" s="76"/>
      <c r="BH686" s="76"/>
      <c r="BI686" s="76"/>
      <c r="BK686" s="76"/>
      <c r="BL686" s="76"/>
      <c r="BN686" s="76"/>
      <c r="BO686" s="76"/>
      <c r="BQ686" s="76"/>
      <c r="BR686" s="76"/>
      <c r="BW686" s="85"/>
      <c r="BX686" s="85"/>
      <c r="BY686" s="83"/>
      <c r="BZ686" s="83"/>
      <c r="CA686" s="83"/>
      <c r="CB686" s="83"/>
      <c r="CC686" s="83"/>
      <c r="CD686" s="76"/>
      <c r="CE686" s="76"/>
      <c r="CF686" s="76"/>
      <c r="CG686" s="76"/>
      <c r="CH686" s="76"/>
      <c r="CI686" s="76"/>
      <c r="CJ686" s="76"/>
      <c r="CK686" s="76"/>
      <c r="CL686" s="76"/>
      <c r="CM686" s="76"/>
      <c r="CN686" s="76"/>
      <c r="CO686" s="76"/>
      <c r="CP686" s="76"/>
      <c r="CQ686" s="76"/>
      <c r="CR686" s="76"/>
      <c r="CS686" s="76"/>
      <c r="CT686" s="76"/>
      <c r="CU686" s="76"/>
      <c r="CV686" s="76"/>
    </row>
    <row r="687" spans="1:100">
      <c r="A687" s="7">
        <v>85</v>
      </c>
      <c r="B687" s="7"/>
      <c r="C687" s="7" t="s">
        <v>4</v>
      </c>
      <c r="D687" s="32">
        <v>23.533935</v>
      </c>
      <c r="E687" s="32">
        <v>5.2558974000000003</v>
      </c>
      <c r="F687" s="32">
        <v>8.2364970999999993</v>
      </c>
      <c r="G687" s="32">
        <v>8.7632852000000003</v>
      </c>
      <c r="H687" s="93">
        <v>1.1487798000000001E-4</v>
      </c>
      <c r="I687" s="32">
        <v>1.4770179000000001</v>
      </c>
      <c r="J687" s="32"/>
      <c r="K687" s="66">
        <v>0.34998193999999999</v>
      </c>
      <c r="L687" s="66">
        <v>0.37236402000000002</v>
      </c>
      <c r="M687" s="66">
        <v>6.2760173000000002E-2</v>
      </c>
      <c r="N687" s="66">
        <v>0.22333206999999999</v>
      </c>
      <c r="O687" s="66"/>
      <c r="P687" s="66"/>
      <c r="Q687" s="66"/>
      <c r="R687" s="76"/>
      <c r="S687" s="83">
        <f>(F687-O683*H687)/D687</f>
        <v>0.3499796370995078</v>
      </c>
      <c r="T687" s="83">
        <f>(G687-P683*H687)/D687</f>
        <v>0.37236527331286751</v>
      </c>
      <c r="U687" s="83">
        <f>(I687-Q683*H687)/D687</f>
        <v>6.2755952224767556E-2</v>
      </c>
      <c r="V687" s="84"/>
      <c r="W687" s="83">
        <f t="shared" si="419"/>
        <v>-1.0498803059068751</v>
      </c>
      <c r="X687" s="83">
        <f t="shared" si="420"/>
        <v>-0.98787998896693452</v>
      </c>
      <c r="Y687" s="83">
        <f t="shared" si="421"/>
        <v>-2.7685018492972113</v>
      </c>
      <c r="Z687" s="83">
        <f t="shared" si="422"/>
        <v>-1.4990955119976521</v>
      </c>
      <c r="AA687" s="60"/>
      <c r="AB687" s="88"/>
      <c r="AD687" s="88"/>
      <c r="AF687" s="88"/>
      <c r="AI687" s="27"/>
      <c r="AJ687" s="82"/>
      <c r="AK687" s="82"/>
      <c r="AL687" s="82"/>
      <c r="AM687" s="82"/>
      <c r="AN687" s="82"/>
      <c r="BB687" s="76"/>
      <c r="BC687" s="76"/>
      <c r="BE687" s="76"/>
      <c r="BF687" s="76"/>
      <c r="BH687" s="76"/>
      <c r="BI687" s="76"/>
      <c r="BK687" s="76"/>
      <c r="BL687" s="76"/>
      <c r="BN687" s="76"/>
      <c r="BO687" s="76"/>
      <c r="BQ687" s="76"/>
      <c r="BR687" s="76"/>
      <c r="BW687" s="85"/>
      <c r="BX687" s="85"/>
      <c r="BY687" s="83"/>
      <c r="BZ687" s="83"/>
      <c r="CA687" s="83"/>
      <c r="CB687" s="83"/>
      <c r="CD687" s="76"/>
      <c r="CE687" s="76"/>
      <c r="CF687" s="76"/>
      <c r="CG687" s="76"/>
      <c r="CH687" s="76"/>
      <c r="CI687" s="76"/>
      <c r="CJ687" s="76"/>
      <c r="CK687" s="76"/>
      <c r="CL687" s="76"/>
      <c r="CM687" s="76"/>
      <c r="CN687" s="76"/>
      <c r="CO687" s="76"/>
      <c r="CP687" s="76"/>
      <c r="CQ687" s="76"/>
      <c r="CR687" s="76"/>
      <c r="CS687" s="76"/>
      <c r="CT687" s="76"/>
      <c r="CU687" s="76"/>
      <c r="CV687" s="76"/>
    </row>
    <row r="688" spans="1:100">
      <c r="A688" s="7">
        <v>85</v>
      </c>
      <c r="B688" s="7"/>
      <c r="C688" s="7" t="s">
        <v>5</v>
      </c>
      <c r="D688" s="32">
        <v>21.543977999999999</v>
      </c>
      <c r="E688" s="32">
        <v>4.8085750999999997</v>
      </c>
      <c r="F688" s="32">
        <v>7.5309470999999997</v>
      </c>
      <c r="G688" s="32">
        <v>8.0029229999999991</v>
      </c>
      <c r="H688" s="93">
        <v>1.1355073000000001E-4</v>
      </c>
      <c r="I688" s="32">
        <v>1.3471886</v>
      </c>
      <c r="J688" s="32"/>
      <c r="K688" s="66">
        <v>0.34956132000000001</v>
      </c>
      <c r="L688" s="66">
        <v>0.37146868</v>
      </c>
      <c r="M688" s="66">
        <v>6.2531897000000003E-2</v>
      </c>
      <c r="N688" s="66">
        <v>0.22319807</v>
      </c>
      <c r="O688" s="66"/>
      <c r="P688" s="66"/>
      <c r="Q688" s="66"/>
      <c r="R688" s="76"/>
      <c r="S688" s="83">
        <f>(F688-O683*H688)/D688</f>
        <v>0.34955703981063274</v>
      </c>
      <c r="T688" s="83">
        <f>(G688-P683*H688)/D688</f>
        <v>0.37146615588335347</v>
      </c>
      <c r="U688" s="83">
        <f>(I688-Q683*H688)/D688</f>
        <v>6.2526364732848533E-2</v>
      </c>
      <c r="V688" s="84"/>
      <c r="W688" s="83">
        <f t="shared" si="419"/>
        <v>-1.0510885265884569</v>
      </c>
      <c r="X688" s="83">
        <f t="shared" si="420"/>
        <v>-0.99029752023040918</v>
      </c>
      <c r="Y688" s="83">
        <f t="shared" si="421"/>
        <v>-2.772166975461881</v>
      </c>
      <c r="Z688" s="83">
        <f t="shared" si="422"/>
        <v>-1.4996956954657714</v>
      </c>
      <c r="AB688" s="28"/>
      <c r="AD688" s="28"/>
      <c r="AF688" s="28"/>
      <c r="AJ688" s="82"/>
      <c r="AK688" s="82"/>
      <c r="AL688" s="82"/>
      <c r="AM688" s="82"/>
      <c r="AN688" s="82"/>
      <c r="BB688" s="76"/>
      <c r="BC688" s="76"/>
      <c r="BE688" s="76"/>
      <c r="BF688" s="76"/>
      <c r="BH688" s="76"/>
      <c r="BI688" s="76"/>
      <c r="BK688" s="76"/>
      <c r="BL688" s="76"/>
      <c r="BN688" s="76"/>
      <c r="BO688" s="76"/>
      <c r="BQ688" s="76"/>
      <c r="BR688" s="76"/>
      <c r="BW688" s="85"/>
      <c r="BX688" s="85"/>
      <c r="BY688" s="83"/>
      <c r="BZ688" s="83"/>
      <c r="CA688" s="83"/>
      <c r="CB688" s="83"/>
      <c r="CC688" s="83"/>
    </row>
    <row r="689" spans="1:100">
      <c r="C689" s="7"/>
      <c r="D689" s="89"/>
      <c r="E689" s="89"/>
      <c r="F689" s="33"/>
      <c r="G689" s="33"/>
      <c r="H689" s="99"/>
      <c r="I689" s="33"/>
      <c r="J689" s="5"/>
      <c r="K689" s="84"/>
      <c r="L689" s="84"/>
      <c r="M689" s="84"/>
      <c r="N689" s="84"/>
      <c r="O689" s="83"/>
      <c r="P689" s="83"/>
      <c r="Q689" s="83"/>
      <c r="R689" s="84"/>
      <c r="S689" s="84"/>
      <c r="T689" s="84"/>
      <c r="U689" s="84"/>
      <c r="V689" s="84"/>
      <c r="W689" s="84"/>
      <c r="X689" s="84"/>
      <c r="Y689" s="84"/>
      <c r="Z689" s="90"/>
      <c r="AA689" s="28"/>
      <c r="AB689" s="91"/>
      <c r="AC689" s="91"/>
      <c r="AD689" s="91"/>
      <c r="AE689" s="92"/>
      <c r="AF689" s="92"/>
      <c r="AG689" s="92"/>
      <c r="AJ689" s="76"/>
      <c r="AK689" s="76"/>
      <c r="AL689" s="76"/>
      <c r="AM689" s="76"/>
      <c r="AN689" s="76"/>
      <c r="BB689" s="76"/>
      <c r="BC689" s="76"/>
      <c r="BE689" s="76"/>
      <c r="BF689" s="76"/>
      <c r="BH689" s="76"/>
      <c r="BI689" s="76"/>
      <c r="BK689" s="76"/>
      <c r="BL689" s="76"/>
      <c r="BN689" s="76"/>
      <c r="BO689" s="76"/>
      <c r="BQ689" s="76"/>
      <c r="BR689" s="76"/>
      <c r="BW689" s="85"/>
      <c r="BX689" s="85"/>
      <c r="BY689" s="83"/>
      <c r="BZ689" s="83"/>
      <c r="CA689" s="83"/>
      <c r="CB689" s="83"/>
      <c r="CC689" s="83"/>
      <c r="CD689" s="76"/>
      <c r="CE689" s="76"/>
      <c r="CF689" s="76"/>
      <c r="CG689" s="76"/>
      <c r="CH689" s="76"/>
      <c r="CI689" s="76"/>
      <c r="CJ689" s="76"/>
      <c r="CK689" s="76"/>
      <c r="CL689" s="76"/>
      <c r="CM689" s="76"/>
      <c r="CN689" s="76"/>
      <c r="CO689" s="76"/>
      <c r="CP689" s="76"/>
      <c r="CQ689" s="76"/>
      <c r="CR689" s="76"/>
      <c r="CS689" s="76"/>
      <c r="CT689" s="76"/>
      <c r="CU689" s="76"/>
      <c r="CV689" s="76"/>
    </row>
    <row r="690" spans="1:100">
      <c r="A690" s="7">
        <v>86</v>
      </c>
      <c r="B690" s="31">
        <v>43657</v>
      </c>
      <c r="C690" s="7" t="s">
        <v>0</v>
      </c>
      <c r="D690" s="32">
        <v>5.2836202000000002E-4</v>
      </c>
      <c r="E690" s="32">
        <v>1.0392319E-4</v>
      </c>
      <c r="F690" s="32">
        <v>1.6729994E-4</v>
      </c>
      <c r="G690" s="32">
        <v>1.5542002E-4</v>
      </c>
      <c r="H690" s="93">
        <v>-6.5084860999999996E-6</v>
      </c>
      <c r="I690" s="32">
        <v>2.8970455999999999E-5</v>
      </c>
      <c r="J690" s="32"/>
      <c r="K690" s="32">
        <v>0.31918814000000001</v>
      </c>
      <c r="L690" s="32">
        <v>0.29472552000000002</v>
      </c>
      <c r="M690" s="32">
        <v>5.5385819000000003E-2</v>
      </c>
      <c r="N690" s="32">
        <v>0.19721486999999999</v>
      </c>
      <c r="O690" s="66"/>
      <c r="P690" s="66"/>
      <c r="Q690" s="66"/>
      <c r="AG690" s="78"/>
      <c r="BZ690" s="80"/>
      <c r="CA690" s="78"/>
      <c r="CB690" s="78"/>
      <c r="CC690" s="78"/>
      <c r="CE690" s="81"/>
      <c r="CF690" s="74"/>
      <c r="CG690" s="74"/>
      <c r="CH690" s="74"/>
      <c r="CI690" s="74"/>
      <c r="CJ690" s="74"/>
      <c r="CK690" s="74"/>
      <c r="CL690" s="74"/>
      <c r="CM690" s="74"/>
      <c r="CN690" s="74"/>
    </row>
    <row r="691" spans="1:100">
      <c r="A691" s="7">
        <v>86</v>
      </c>
      <c r="B691" s="7"/>
      <c r="C691" s="98" t="s">
        <v>6</v>
      </c>
      <c r="D691" s="32"/>
      <c r="E691" s="32"/>
      <c r="F691" s="32"/>
      <c r="G691" s="32"/>
      <c r="H691" s="93">
        <v>2.7602202</v>
      </c>
      <c r="I691" s="32"/>
      <c r="J691" s="32"/>
      <c r="K691" s="32"/>
      <c r="L691" s="32"/>
      <c r="M691" s="32"/>
      <c r="N691" s="32"/>
      <c r="O691" s="66">
        <v>0.86238612999999997</v>
      </c>
      <c r="P691" s="66">
        <v>0.56635394999999999</v>
      </c>
      <c r="Q691" s="66">
        <v>1.0741787</v>
      </c>
      <c r="AB691" s="9"/>
      <c r="AC691" s="9"/>
      <c r="AD691" s="9"/>
      <c r="AE691" s="9"/>
      <c r="AF691" s="9"/>
      <c r="AG691" s="9"/>
      <c r="AI691" s="27"/>
      <c r="AJ691" s="20"/>
      <c r="AK691" s="20"/>
      <c r="AL691" s="20"/>
      <c r="AM691" s="20"/>
      <c r="AN691" s="82"/>
      <c r="BB691" s="78"/>
      <c r="BE691" s="78"/>
      <c r="BH691" s="78"/>
      <c r="BK691" s="78"/>
      <c r="BN691" s="78"/>
      <c r="BQ691" s="78"/>
    </row>
    <row r="692" spans="1:100">
      <c r="A692" s="7">
        <v>86</v>
      </c>
      <c r="B692" s="7"/>
      <c r="C692" s="7" t="s">
        <v>1</v>
      </c>
      <c r="D692" s="32">
        <v>27.807644</v>
      </c>
      <c r="E692" s="32">
        <v>6.2182060999999997</v>
      </c>
      <c r="F692" s="32">
        <v>9.7567752999999993</v>
      </c>
      <c r="G692" s="32">
        <v>10.407156000000001</v>
      </c>
      <c r="H692" s="93">
        <v>1.3569599E-4</v>
      </c>
      <c r="I692" s="32">
        <v>1.7585263</v>
      </c>
      <c r="J692" s="32"/>
      <c r="K692" s="66">
        <v>0.35086668999999998</v>
      </c>
      <c r="L692" s="66">
        <v>0.37425524999999998</v>
      </c>
      <c r="M692" s="66">
        <v>6.3238974000000003E-2</v>
      </c>
      <c r="N692" s="66">
        <v>0.22361500000000001</v>
      </c>
      <c r="O692" s="66"/>
      <c r="P692" s="66"/>
      <c r="Q692" s="66"/>
      <c r="R692" s="76"/>
      <c r="S692" s="83">
        <f>(F692-O691*H692)/D692</f>
        <v>0.35086245629656099</v>
      </c>
      <c r="T692" s="83">
        <f>(G692-P691*H692)/D692</f>
        <v>0.37425245907348587</v>
      </c>
      <c r="U692" s="83">
        <f>(I692-Q691*H692)/D692</f>
        <v>6.3233711502415177E-2</v>
      </c>
      <c r="V692" s="84"/>
      <c r="W692" s="83">
        <f t="shared" ref="W692:W696" si="424">LN(S692)</f>
        <v>-1.0473609947173663</v>
      </c>
      <c r="X692" s="83">
        <f t="shared" ref="X692:X696" si="425">LN(T692)</f>
        <v>-0.98282468503334919</v>
      </c>
      <c r="Y692" s="83">
        <f t="shared" ref="Y692:Y696" si="426">LN(U692)</f>
        <v>-2.7609177101934477</v>
      </c>
      <c r="Z692" s="83">
        <f>LN(N692)</f>
        <v>-1.4978294558725171</v>
      </c>
      <c r="AA692" s="77"/>
      <c r="AB692" s="20">
        <f t="array" ref="AB692:AC693">LINEST(W692:W696,Z692:Z696,TRUE,TRUE)</f>
        <v>1.9895822521377786</v>
      </c>
      <c r="AC692" s="60">
        <v>1.9327025935030666</v>
      </c>
      <c r="AD692" s="20">
        <f t="array" ref="AD692:AE693">LINEST(X692:X696,Z692:Z696,TRUE,TRUE)</f>
        <v>3.99065310656552</v>
      </c>
      <c r="AE692" s="60">
        <v>4.9945050538013556</v>
      </c>
      <c r="AF692" s="20">
        <f t="array" ref="AF692:AG693">LINEST(Y692:Y696,Z692:Z696,TRUE,TRUE)</f>
        <v>5.9734074472073546</v>
      </c>
      <c r="AG692" s="20">
        <v>6.1862385031562148</v>
      </c>
      <c r="AI692" s="41">
        <f>EXP(AC692)*$AI$4^AB692</f>
        <v>0.333128485244018</v>
      </c>
      <c r="AJ692" s="41">
        <f>AI692*SQRT(AC693^2+(LN($AI$4))^2*AB693^2+(AB692/$AI$4)^2*$AJ$4^2-2*LN($AI$4)*AVERAGE(Z692:Z696)*AB693^2)</f>
        <v>5.1930909653232057E-4</v>
      </c>
      <c r="AK692" s="59"/>
      <c r="AL692" s="41">
        <f>EXP(AE692)*$AI$4^AD692</f>
        <v>0.33727330336982647</v>
      </c>
      <c r="AM692" s="41">
        <f>AL692*SQRT(AE693^2+(LN($AI$4))^2*AD693^2+(AD692/$AI$4)^2*$AJ$4^2-2*LN($AI$4)*AVERAGE(Z692:Z696)*AD693^2)</f>
        <v>1.0535626806718109E-3</v>
      </c>
      <c r="AN692" s="83"/>
      <c r="AO692" s="41">
        <f>EXP(AG692)*$AI$4^AF692</f>
        <v>5.4114517589247957E-2</v>
      </c>
      <c r="AP692" s="41">
        <f>AO692*SQRT(AG693^2+(LN($AI$4))^2*AF693^2+(AF692/$AI$4)^2*$AJ$4^2-2*LN($AI$4)*AVERAGE(Z692:Z696)*AF693^2)</f>
        <v>2.5251241895167905E-4</v>
      </c>
      <c r="BB692" s="69"/>
      <c r="BC692" s="69"/>
      <c r="BE692" s="69"/>
      <c r="BF692" s="69"/>
      <c r="BH692" s="69"/>
      <c r="BI692" s="69"/>
      <c r="BK692" s="69"/>
      <c r="BL692" s="69"/>
      <c r="BN692" s="69"/>
      <c r="BO692" s="69"/>
      <c r="BQ692" s="69"/>
      <c r="BR692" s="69"/>
      <c r="BY692" s="69"/>
      <c r="BZ692" s="69"/>
      <c r="CD692" s="86"/>
      <c r="CM692" s="78"/>
      <c r="CN692" s="78"/>
    </row>
    <row r="693" spans="1:100">
      <c r="A693" s="7">
        <v>86</v>
      </c>
      <c r="B693" s="7"/>
      <c r="C693" s="7" t="s">
        <v>2</v>
      </c>
      <c r="D693" s="32">
        <v>26.012167999999999</v>
      </c>
      <c r="E693" s="32">
        <v>5.8142719999999999</v>
      </c>
      <c r="F693" s="32">
        <v>9.1192958999999991</v>
      </c>
      <c r="G693" s="32">
        <v>9.7190828000000007</v>
      </c>
      <c r="H693" s="93">
        <v>1.2837098000000001E-4</v>
      </c>
      <c r="I693" s="32">
        <v>1.6408798</v>
      </c>
      <c r="J693" s="32"/>
      <c r="K693" s="66">
        <v>0.35057709999999997</v>
      </c>
      <c r="L693" s="66">
        <v>0.37363381000000001</v>
      </c>
      <c r="M693" s="66">
        <v>6.3080600000000001E-2</v>
      </c>
      <c r="N693" s="66">
        <v>0.22352089999999999</v>
      </c>
      <c r="O693" s="66"/>
      <c r="P693" s="66"/>
      <c r="Q693" s="66"/>
      <c r="R693" s="76"/>
      <c r="S693" s="83">
        <f>(F693-O691*H693)/D693</f>
        <v>0.35057382355239874</v>
      </c>
      <c r="T693" s="83">
        <f>(G693-P691*H693)/D693</f>
        <v>0.37363322029091972</v>
      </c>
      <c r="U693" s="83">
        <f>(I693-Q691*H693)/D693</f>
        <v>6.3075938408039878E-2</v>
      </c>
      <c r="V693" s="84"/>
      <c r="W693" s="83">
        <f t="shared" si="424"/>
        <v>-1.04818397114087</v>
      </c>
      <c r="X693" s="83">
        <f t="shared" si="425"/>
        <v>-0.98448065717230238</v>
      </c>
      <c r="Y693" s="83">
        <f t="shared" si="426"/>
        <v>-2.7634159069114674</v>
      </c>
      <c r="Z693" s="83">
        <f t="shared" ref="Z693:Z696" si="427">LN(N693)</f>
        <v>-1.498250356996266</v>
      </c>
      <c r="AA693" s="77"/>
      <c r="AB693" s="20">
        <v>5.5911168322456189E-3</v>
      </c>
      <c r="AC693" s="60">
        <v>8.3794844443364994E-3</v>
      </c>
      <c r="AD693" s="20">
        <v>9.8063862290004959E-3</v>
      </c>
      <c r="AE693" s="60">
        <v>1.4696967229722782E-2</v>
      </c>
      <c r="AF693" s="20">
        <v>8.6600036016397999E-3</v>
      </c>
      <c r="AG693" s="20">
        <v>1.2978867665459455E-2</v>
      </c>
      <c r="AI693" s="27"/>
      <c r="AJ693" s="82"/>
      <c r="AK693" s="82"/>
      <c r="AL693" s="82"/>
      <c r="AM693" s="82"/>
      <c r="AN693" s="82"/>
      <c r="BB693" s="76"/>
      <c r="BC693" s="76"/>
      <c r="BE693" s="76"/>
      <c r="BF693" s="76"/>
      <c r="BH693" s="76"/>
      <c r="BI693" s="76"/>
      <c r="BK693" s="76"/>
      <c r="BL693" s="76"/>
      <c r="BN693" s="76"/>
      <c r="BO693" s="76"/>
      <c r="BQ693" s="76"/>
      <c r="BR693" s="76"/>
      <c r="BW693" s="85"/>
      <c r="BX693" s="85"/>
      <c r="BY693" s="83"/>
      <c r="BZ693" s="83"/>
      <c r="CA693" s="83"/>
      <c r="CB693" s="83"/>
      <c r="CC693" s="83"/>
    </row>
    <row r="694" spans="1:100">
      <c r="A694" s="7">
        <v>86</v>
      </c>
      <c r="B694" s="7"/>
      <c r="C694" s="7" t="s">
        <v>3</v>
      </c>
      <c r="D694" s="32">
        <v>25.440874999999998</v>
      </c>
      <c r="E694" s="32">
        <v>5.6846489</v>
      </c>
      <c r="F694" s="32">
        <v>8.9130167</v>
      </c>
      <c r="G694" s="32">
        <v>9.4927062000000006</v>
      </c>
      <c r="H694" s="93">
        <v>1.2523461E-4</v>
      </c>
      <c r="I694" s="32">
        <v>1.6016086</v>
      </c>
      <c r="J694" s="32"/>
      <c r="K694" s="32">
        <v>0.35034232999999998</v>
      </c>
      <c r="L694" s="32">
        <v>0.37312802</v>
      </c>
      <c r="M694" s="32">
        <v>6.2954182999999997E-2</v>
      </c>
      <c r="N694" s="32">
        <v>0.22344547000000001</v>
      </c>
      <c r="O694" s="66"/>
      <c r="P694" s="66"/>
      <c r="Q694" s="66"/>
      <c r="R694" s="76"/>
      <c r="S694" s="83">
        <f>(F694-O691*H694)/D694</f>
        <v>0.35033813496624394</v>
      </c>
      <c r="T694" s="83">
        <f>(G694-P691*H694)/D694</f>
        <v>0.37312534544837589</v>
      </c>
      <c r="U694" s="83">
        <f>(I694-Q691*H694)/D694</f>
        <v>6.2948859881959071E-2</v>
      </c>
      <c r="V694" s="84"/>
      <c r="W694" s="83">
        <f t="shared" si="424"/>
        <v>-1.0488564909692835</v>
      </c>
      <c r="X694" s="83">
        <f t="shared" si="425"/>
        <v>-0.98584086901090606</v>
      </c>
      <c r="Y694" s="83">
        <f t="shared" si="426"/>
        <v>-2.7654326301417518</v>
      </c>
      <c r="Z694" s="83">
        <f t="shared" si="427"/>
        <v>-1.498587876799897</v>
      </c>
      <c r="AA694" s="28"/>
      <c r="AB694" s="47">
        <f t="shared" ref="AB694:AG694" si="428">ABS(AB693/AB692)</f>
        <v>2.8101963747606019E-3</v>
      </c>
      <c r="AC694" s="47">
        <f t="shared" si="428"/>
        <v>4.3356305685648697E-3</v>
      </c>
      <c r="AD694" s="47">
        <f t="shared" si="428"/>
        <v>2.4573386779389041E-3</v>
      </c>
      <c r="AE694" s="47">
        <f t="shared" si="428"/>
        <v>2.9426273617516535E-3</v>
      </c>
      <c r="AF694" s="47">
        <f t="shared" si="428"/>
        <v>1.4497594008405477E-3</v>
      </c>
      <c r="AG694" s="47">
        <f t="shared" si="428"/>
        <v>2.0980225154328667E-3</v>
      </c>
      <c r="AI694" s="27"/>
      <c r="AJ694" s="82"/>
      <c r="AK694" s="82"/>
      <c r="AL694" s="82"/>
      <c r="AM694" s="82"/>
      <c r="AN694" s="82"/>
      <c r="BB694" s="76"/>
      <c r="BC694" s="76"/>
      <c r="BE694" s="76"/>
      <c r="BF694" s="76"/>
      <c r="BH694" s="76"/>
      <c r="BI694" s="76"/>
      <c r="BK694" s="76"/>
      <c r="BL694" s="76"/>
      <c r="BN694" s="76"/>
      <c r="BO694" s="76"/>
      <c r="BQ694" s="76"/>
      <c r="BR694" s="76"/>
      <c r="BW694" s="85"/>
      <c r="BX694" s="85"/>
      <c r="BY694" s="83"/>
      <c r="BZ694" s="83"/>
      <c r="CA694" s="83"/>
      <c r="CB694" s="83"/>
      <c r="CC694" s="83"/>
      <c r="CD694" s="76"/>
      <c r="CE694" s="76"/>
      <c r="CF694" s="76"/>
      <c r="CG694" s="76"/>
      <c r="CH694" s="76"/>
      <c r="CI694" s="76"/>
      <c r="CJ694" s="76"/>
      <c r="CK694" s="76"/>
      <c r="CL694" s="76"/>
      <c r="CM694" s="76"/>
      <c r="CN694" s="76"/>
      <c r="CO694" s="76"/>
      <c r="CP694" s="76"/>
      <c r="CQ694" s="76"/>
      <c r="CR694" s="76"/>
      <c r="CS694" s="76"/>
      <c r="CT694" s="76"/>
      <c r="CU694" s="76"/>
      <c r="CV694" s="76"/>
    </row>
    <row r="695" spans="1:100">
      <c r="A695" s="7">
        <v>86</v>
      </c>
      <c r="B695" s="7"/>
      <c r="C695" s="7" t="s">
        <v>4</v>
      </c>
      <c r="D695" s="32">
        <v>23.122409999999999</v>
      </c>
      <c r="E695" s="32">
        <v>5.1634380999999996</v>
      </c>
      <c r="F695" s="32">
        <v>8.0908900999999993</v>
      </c>
      <c r="G695" s="32">
        <v>8.6066780000000005</v>
      </c>
      <c r="H695" s="93">
        <v>1.1353501E-4</v>
      </c>
      <c r="I695" s="32">
        <v>1.4503432999999999</v>
      </c>
      <c r="J695" s="32"/>
      <c r="K695" s="32">
        <v>0.34991463</v>
      </c>
      <c r="L695" s="32">
        <v>0.37222029000000001</v>
      </c>
      <c r="M695" s="32">
        <v>6.2724052000000002E-2</v>
      </c>
      <c r="N695" s="32">
        <v>0.22330854</v>
      </c>
      <c r="O695" s="66"/>
      <c r="P695" s="66"/>
      <c r="Q695" s="66"/>
      <c r="R695" s="76"/>
      <c r="S695" s="83">
        <f>(F695-O691*H695)/D695</f>
        <v>0.3499112847225746</v>
      </c>
      <c r="T695" s="83">
        <f>(G695-P691*H695)/D695</f>
        <v>0.37221957827919427</v>
      </c>
      <c r="U695" s="83">
        <f>(I695-Q691*H695)/D695</f>
        <v>6.2719298858144701E-2</v>
      </c>
      <c r="V695" s="84"/>
      <c r="W695" s="83">
        <f t="shared" si="424"/>
        <v>-1.050075628849406</v>
      </c>
      <c r="X695" s="83">
        <f t="shared" si="425"/>
        <v>-0.9882713346549945</v>
      </c>
      <c r="Y695" s="83">
        <f t="shared" si="426"/>
        <v>-2.7690860819223562</v>
      </c>
      <c r="Z695" s="83">
        <f t="shared" si="427"/>
        <v>-1.499200876353221</v>
      </c>
      <c r="AA695" s="60"/>
      <c r="AB695" s="88"/>
      <c r="AD695" s="88"/>
      <c r="AF695" s="88"/>
      <c r="AI695" s="27"/>
      <c r="AJ695" s="82"/>
      <c r="AK695" s="82"/>
      <c r="AL695" s="82"/>
      <c r="AM695" s="82"/>
      <c r="AN695" s="82"/>
      <c r="BB695" s="76"/>
      <c r="BC695" s="76"/>
      <c r="BE695" s="76"/>
      <c r="BF695" s="76"/>
      <c r="BH695" s="76"/>
      <c r="BI695" s="76"/>
      <c r="BK695" s="76"/>
      <c r="BL695" s="76"/>
      <c r="BN695" s="76"/>
      <c r="BO695" s="76"/>
      <c r="BQ695" s="76"/>
      <c r="BR695" s="76"/>
      <c r="BW695" s="85"/>
      <c r="BX695" s="85"/>
      <c r="BY695" s="83"/>
      <c r="BZ695" s="83"/>
      <c r="CA695" s="83"/>
      <c r="CB695" s="83"/>
      <c r="CD695" s="76"/>
      <c r="CE695" s="76"/>
      <c r="CF695" s="76"/>
      <c r="CG695" s="76"/>
      <c r="CH695" s="76"/>
      <c r="CI695" s="76"/>
      <c r="CJ695" s="76"/>
      <c r="CK695" s="76"/>
      <c r="CL695" s="76"/>
      <c r="CM695" s="76"/>
      <c r="CN695" s="76"/>
      <c r="CO695" s="76"/>
      <c r="CP695" s="76"/>
      <c r="CQ695" s="76"/>
      <c r="CR695" s="76"/>
      <c r="CS695" s="76"/>
      <c r="CT695" s="76"/>
      <c r="CU695" s="76"/>
      <c r="CV695" s="76"/>
    </row>
    <row r="696" spans="1:100">
      <c r="A696" s="7">
        <v>86</v>
      </c>
      <c r="B696" s="7"/>
      <c r="C696" s="7" t="s">
        <v>5</v>
      </c>
      <c r="D696" s="32">
        <v>20.940398999999999</v>
      </c>
      <c r="E696" s="32">
        <v>4.6738404999999998</v>
      </c>
      <c r="F696" s="32">
        <v>7.3200108999999998</v>
      </c>
      <c r="G696" s="32">
        <v>7.7787664999999997</v>
      </c>
      <c r="H696" s="93">
        <v>1.0855276E-4</v>
      </c>
      <c r="I696" s="32">
        <v>1.3095389</v>
      </c>
      <c r="J696" s="32"/>
      <c r="K696" s="32">
        <v>0.34956309000000002</v>
      </c>
      <c r="L696" s="32">
        <v>0.37146957000000003</v>
      </c>
      <c r="M696" s="32">
        <v>6.2536030000000006E-2</v>
      </c>
      <c r="N696" s="32">
        <v>0.22319707999999999</v>
      </c>
      <c r="O696" s="66"/>
      <c r="P696" s="66"/>
      <c r="Q696" s="66"/>
      <c r="R696" s="76"/>
      <c r="S696" s="83">
        <f>(F696-O691*H696)/D696</f>
        <v>0.34955958984379443</v>
      </c>
      <c r="T696" s="83">
        <f>(G696-P691*H696)/D696</f>
        <v>0.37146880633533252</v>
      </c>
      <c r="U696" s="83">
        <f>(I696-Q691*H696)/D696</f>
        <v>6.2530914283790956E-2</v>
      </c>
      <c r="V696" s="84"/>
      <c r="W696" s="83">
        <f t="shared" si="424"/>
        <v>-1.0510812315734235</v>
      </c>
      <c r="X696" s="83">
        <f t="shared" si="425"/>
        <v>-0.99029038514560674</v>
      </c>
      <c r="Y696" s="83">
        <f t="shared" si="426"/>
        <v>-2.7720942159874995</v>
      </c>
      <c r="Z696" s="83">
        <f t="shared" si="427"/>
        <v>-1.4997001309978331</v>
      </c>
      <c r="AB696" s="28"/>
      <c r="AD696" s="28"/>
      <c r="AF696" s="28"/>
      <c r="AJ696" s="82"/>
      <c r="AK696" s="82"/>
      <c r="AL696" s="82"/>
      <c r="AM696" s="82"/>
      <c r="AN696" s="82"/>
      <c r="BB696" s="76"/>
      <c r="BC696" s="76"/>
      <c r="BE696" s="76"/>
      <c r="BF696" s="76"/>
      <c r="BH696" s="76"/>
      <c r="BI696" s="76"/>
      <c r="BK696" s="76"/>
      <c r="BL696" s="76"/>
      <c r="BN696" s="76"/>
      <c r="BO696" s="76"/>
      <c r="BQ696" s="76"/>
      <c r="BR696" s="76"/>
      <c r="BW696" s="85"/>
      <c r="BX696" s="85"/>
      <c r="BY696" s="83"/>
      <c r="BZ696" s="83"/>
      <c r="CA696" s="83"/>
      <c r="CB696" s="83"/>
      <c r="CC696" s="83"/>
    </row>
    <row r="697" spans="1:100">
      <c r="C697" s="7"/>
      <c r="D697" s="89"/>
      <c r="E697" s="89"/>
      <c r="F697" s="33"/>
      <c r="G697" s="33"/>
      <c r="H697" s="99"/>
      <c r="I697" s="33"/>
      <c r="J697" s="5"/>
      <c r="K697" s="84"/>
      <c r="L697" s="84"/>
      <c r="M697" s="84"/>
      <c r="N697" s="84"/>
      <c r="O697" s="83"/>
      <c r="P697" s="83"/>
      <c r="Q697" s="83"/>
      <c r="R697" s="84"/>
      <c r="S697" s="84"/>
      <c r="T697" s="84"/>
      <c r="U697" s="84"/>
      <c r="V697" s="84"/>
      <c r="W697" s="84"/>
      <c r="X697" s="84"/>
      <c r="Y697" s="84"/>
      <c r="Z697" s="90"/>
      <c r="AA697" s="28"/>
      <c r="AB697" s="91"/>
      <c r="AC697" s="91"/>
      <c r="AD697" s="91"/>
      <c r="AE697" s="92"/>
      <c r="AF697" s="92"/>
      <c r="AG697" s="92"/>
      <c r="AJ697" s="76"/>
      <c r="AK697" s="76"/>
      <c r="AL697" s="76"/>
      <c r="AM697" s="76"/>
      <c r="AN697" s="76"/>
      <c r="BB697" s="76"/>
      <c r="BC697" s="76"/>
      <c r="BE697" s="76"/>
      <c r="BF697" s="76"/>
      <c r="BH697" s="76"/>
      <c r="BI697" s="76"/>
      <c r="BK697" s="76"/>
      <c r="BL697" s="76"/>
      <c r="BN697" s="76"/>
      <c r="BO697" s="76"/>
      <c r="BQ697" s="76"/>
      <c r="BR697" s="76"/>
      <c r="BW697" s="85"/>
      <c r="BX697" s="85"/>
      <c r="BY697" s="83"/>
      <c r="BZ697" s="83"/>
      <c r="CA697" s="83"/>
      <c r="CB697" s="83"/>
      <c r="CC697" s="83"/>
      <c r="CD697" s="76"/>
      <c r="CE697" s="76"/>
      <c r="CF697" s="76"/>
      <c r="CG697" s="76"/>
      <c r="CH697" s="76"/>
      <c r="CI697" s="76"/>
      <c r="CJ697" s="76"/>
      <c r="CK697" s="76"/>
      <c r="CL697" s="76"/>
      <c r="CM697" s="76"/>
      <c r="CN697" s="76"/>
      <c r="CO697" s="76"/>
      <c r="CP697" s="76"/>
      <c r="CQ697" s="76"/>
      <c r="CR697" s="76"/>
      <c r="CS697" s="76"/>
      <c r="CT697" s="76"/>
      <c r="CU697" s="76"/>
      <c r="CV697" s="76"/>
    </row>
    <row r="698" spans="1:100">
      <c r="A698" s="7">
        <v>87</v>
      </c>
      <c r="B698" s="31">
        <v>43657</v>
      </c>
      <c r="C698" s="7" t="s">
        <v>0</v>
      </c>
      <c r="D698" s="32">
        <v>5.2836202000000002E-4</v>
      </c>
      <c r="E698" s="32">
        <v>1.0392319E-4</v>
      </c>
      <c r="F698" s="32">
        <v>1.6729994E-4</v>
      </c>
      <c r="G698" s="32">
        <v>1.5542002E-4</v>
      </c>
      <c r="H698" s="93">
        <v>-6.5084860999999996E-6</v>
      </c>
      <c r="I698" s="32">
        <v>2.8970455999999999E-5</v>
      </c>
      <c r="J698" s="32"/>
      <c r="K698" s="32">
        <v>0.31918814000000001</v>
      </c>
      <c r="L698" s="32">
        <v>0.29472552000000002</v>
      </c>
      <c r="M698" s="32">
        <v>5.5385819000000003E-2</v>
      </c>
      <c r="N698" s="32">
        <v>0.19721486999999999</v>
      </c>
      <c r="O698" s="66"/>
      <c r="P698" s="66"/>
      <c r="Q698" s="66"/>
      <c r="AG698" s="78"/>
      <c r="BZ698" s="80"/>
      <c r="CA698" s="78"/>
      <c r="CB698" s="78"/>
      <c r="CC698" s="78"/>
      <c r="CE698" s="81"/>
      <c r="CF698" s="74"/>
      <c r="CG698" s="74"/>
      <c r="CH698" s="74"/>
      <c r="CI698" s="74"/>
      <c r="CJ698" s="74"/>
      <c r="CK698" s="74"/>
      <c r="CL698" s="74"/>
      <c r="CM698" s="74"/>
      <c r="CN698" s="74"/>
    </row>
    <row r="699" spans="1:100">
      <c r="A699" s="7">
        <v>87</v>
      </c>
      <c r="B699" s="7"/>
      <c r="C699" s="98" t="s">
        <v>6</v>
      </c>
      <c r="D699" s="32"/>
      <c r="E699" s="32"/>
      <c r="F699" s="32"/>
      <c r="G699" s="32"/>
      <c r="H699" s="93">
        <v>2.7602202</v>
      </c>
      <c r="I699" s="32"/>
      <c r="J699" s="32"/>
      <c r="K699" s="32"/>
      <c r="L699" s="32"/>
      <c r="M699" s="32"/>
      <c r="N699" s="32"/>
      <c r="O699" s="66">
        <v>0.86238612999999997</v>
      </c>
      <c r="P699" s="66">
        <v>0.56635394999999999</v>
      </c>
      <c r="Q699" s="66">
        <v>1.0741787</v>
      </c>
      <c r="AB699" s="9"/>
      <c r="AC699" s="9"/>
      <c r="AD699" s="9"/>
      <c r="AE699" s="9"/>
      <c r="AF699" s="9"/>
      <c r="AG699" s="9"/>
      <c r="AI699" s="27"/>
      <c r="AJ699" s="20"/>
      <c r="AK699" s="20"/>
      <c r="AL699" s="20"/>
      <c r="AM699" s="20"/>
      <c r="AN699" s="82"/>
      <c r="BB699" s="78"/>
      <c r="BE699" s="78"/>
      <c r="BH699" s="78"/>
      <c r="BK699" s="78"/>
      <c r="BN699" s="78"/>
      <c r="BQ699" s="78"/>
    </row>
    <row r="700" spans="1:100">
      <c r="A700" s="7">
        <v>87</v>
      </c>
      <c r="B700" s="7"/>
      <c r="C700" s="7" t="s">
        <v>1</v>
      </c>
      <c r="D700" s="32">
        <v>27.468827999999998</v>
      </c>
      <c r="E700" s="32">
        <v>6.1421957999999997</v>
      </c>
      <c r="F700" s="32">
        <v>9.6372043000000005</v>
      </c>
      <c r="G700" s="32">
        <v>10.278814000000001</v>
      </c>
      <c r="H700" s="93">
        <v>1.3327066E-4</v>
      </c>
      <c r="I700" s="32">
        <v>1.7366964</v>
      </c>
      <c r="J700" s="32"/>
      <c r="K700" s="32">
        <v>0.35084126999999998</v>
      </c>
      <c r="L700" s="32">
        <v>0.37419880999999999</v>
      </c>
      <c r="M700" s="32">
        <v>6.3224185000000002E-2</v>
      </c>
      <c r="N700" s="32">
        <v>0.22360596999999999</v>
      </c>
      <c r="O700" s="66"/>
      <c r="P700" s="66"/>
      <c r="Q700" s="66"/>
      <c r="R700" s="76"/>
      <c r="S700" s="83">
        <f>(F700-O699*H700)/D700</f>
        <v>0.35083729707111205</v>
      </c>
      <c r="T700" s="83">
        <f>(G700-P699*H700)/D700</f>
        <v>0.37419647178377219</v>
      </c>
      <c r="U700" s="83">
        <f>(I700-Q699*H700)/D700</f>
        <v>6.3219051191251888E-2</v>
      </c>
      <c r="V700" s="84"/>
      <c r="W700" s="83">
        <f t="shared" ref="W700:W704" si="429">LN(S700)</f>
        <v>-1.0474327040926055</v>
      </c>
      <c r="X700" s="83">
        <f t="shared" ref="X700:X704" si="430">LN(T700)</f>
        <v>-0.98297429387774682</v>
      </c>
      <c r="Y700" s="83">
        <f t="shared" ref="Y700:Y704" si="431">LN(U700)</f>
        <v>-2.7611495803545525</v>
      </c>
      <c r="Z700" s="83">
        <f>LN(N700)</f>
        <v>-1.4978698385942899</v>
      </c>
      <c r="AA700" s="77"/>
      <c r="AB700" s="20">
        <f t="array" ref="AB700:AC701">LINEST(W700:W704,Z700:Z704,TRUE,TRUE)</f>
        <v>1.9939779356730081</v>
      </c>
      <c r="AC700" s="60">
        <v>1.9392889722082451</v>
      </c>
      <c r="AD700" s="20">
        <f t="array" ref="AD700:AE701">LINEST(X700:X704,Z700:Z704,TRUE,TRUE)</f>
        <v>3.9981740206874661</v>
      </c>
      <c r="AE700" s="60">
        <v>5.0057724095045701</v>
      </c>
      <c r="AF700" s="20">
        <f t="array" ref="AF700:AG701">LINEST(Y700:Y704,Z700:Z704,TRUE,TRUE)</f>
        <v>5.9992056165035335</v>
      </c>
      <c r="AG700" s="20">
        <v>6.2248962750706385</v>
      </c>
      <c r="AI700" s="41">
        <f>EXP(AC700)*$AI$4^AB700</f>
        <v>0.33309110533841441</v>
      </c>
      <c r="AJ700" s="41">
        <f>AI700*SQRT(AC701^2+(LN($AI$4))^2*AB701^2+(AB700/$AI$4)^2*$AJ$4^2-2*LN($AI$4)*AVERAGE(Z700:Z704)*AB701^2)</f>
        <v>5.1863152665017071E-4</v>
      </c>
      <c r="AK700" s="59"/>
      <c r="AL700" s="41">
        <f>EXP(AE700)*$AI$4^AD700</f>
        <v>0.33720795117330182</v>
      </c>
      <c r="AM700" s="41">
        <f>AL700*SQRT(AE701^2+(LN($AI$4))^2*AD701^2+(AD700/$AI$4)^2*$AJ$4^2-2*LN($AI$4)*AVERAGE(Z700:Z704)*AD701^2)</f>
        <v>1.0527770344621774E-3</v>
      </c>
      <c r="AN700" s="83"/>
      <c r="AO700" s="41">
        <f>EXP(AG700)*$AI$4^AF700</f>
        <v>5.4079023294061182E-2</v>
      </c>
      <c r="AP700" s="41">
        <f>AO700*SQRT(AG701^2+(LN($AI$4))^2*AF701^2+(AF700/$AI$4)^2*$AJ$4^2-2*LN($AI$4)*AVERAGE(Z700:Z704)*AF701^2)</f>
        <v>2.536680102064871E-4</v>
      </c>
      <c r="BB700" s="69"/>
      <c r="BC700" s="69"/>
      <c r="BE700" s="69"/>
      <c r="BF700" s="69"/>
      <c r="BH700" s="69"/>
      <c r="BI700" s="69"/>
      <c r="BK700" s="69"/>
      <c r="BL700" s="69"/>
      <c r="BN700" s="69"/>
      <c r="BO700" s="69"/>
      <c r="BQ700" s="69"/>
      <c r="BR700" s="69"/>
      <c r="BY700" s="69"/>
      <c r="BZ700" s="69"/>
      <c r="CD700" s="86"/>
      <c r="CM700" s="78"/>
      <c r="CN700" s="78"/>
    </row>
    <row r="701" spans="1:100">
      <c r="A701" s="7">
        <v>87</v>
      </c>
      <c r="B701" s="7"/>
      <c r="C701" s="7" t="s">
        <v>2</v>
      </c>
      <c r="D701" s="32">
        <v>26.316929999999999</v>
      </c>
      <c r="E701" s="32">
        <v>5.8821918999999996</v>
      </c>
      <c r="F701" s="32">
        <v>9.2254825999999994</v>
      </c>
      <c r="G701" s="32">
        <v>9.8315137999999997</v>
      </c>
      <c r="H701" s="93">
        <v>1.3118668000000001E-4</v>
      </c>
      <c r="I701" s="32">
        <v>1.6597902</v>
      </c>
      <c r="J701" s="32"/>
      <c r="K701" s="32">
        <v>0.35055311</v>
      </c>
      <c r="L701" s="32">
        <v>0.37358114999999997</v>
      </c>
      <c r="M701" s="32">
        <v>6.3069272999999995E-2</v>
      </c>
      <c r="N701" s="32">
        <v>0.22351360000000001</v>
      </c>
      <c r="O701" s="66"/>
      <c r="P701" s="66"/>
      <c r="Q701" s="66"/>
      <c r="R701" s="76"/>
      <c r="S701" s="83">
        <f>(F701-O699*H701)/D701</f>
        <v>0.35054884693718941</v>
      </c>
      <c r="T701" s="83">
        <f>(G701-P699*H701)/D701</f>
        <v>0.37357851017978139</v>
      </c>
      <c r="U701" s="83">
        <f>(I701-Q699*H701)/D701</f>
        <v>6.3063939527240459E-2</v>
      </c>
      <c r="V701" s="84"/>
      <c r="W701" s="83">
        <f t="shared" si="429"/>
        <v>-1.0482552186308491</v>
      </c>
      <c r="X701" s="83">
        <f t="shared" si="430"/>
        <v>-0.98462709521390446</v>
      </c>
      <c r="Y701" s="83">
        <f t="shared" si="431"/>
        <v>-2.76360615413593</v>
      </c>
      <c r="Z701" s="83">
        <f t="shared" ref="Z701:Z704" si="432">LN(N701)</f>
        <v>-1.4982830166679497</v>
      </c>
      <c r="AA701" s="77"/>
      <c r="AB701" s="20">
        <v>2.3128988825164764E-3</v>
      </c>
      <c r="AC701" s="60">
        <v>3.4664046753152848E-3</v>
      </c>
      <c r="AD701" s="20">
        <v>4.6481228511856256E-3</v>
      </c>
      <c r="AE701" s="60">
        <v>6.9662685665095809E-3</v>
      </c>
      <c r="AF701" s="20">
        <v>1.1789154300090468E-2</v>
      </c>
      <c r="AG701" s="20">
        <v>1.7668727281057769E-2</v>
      </c>
      <c r="AI701" s="27"/>
      <c r="AJ701" s="82"/>
      <c r="AK701" s="82"/>
      <c r="AL701" s="82"/>
      <c r="AM701" s="82"/>
      <c r="AN701" s="82"/>
      <c r="BB701" s="76"/>
      <c r="BC701" s="76"/>
      <c r="BE701" s="76"/>
      <c r="BF701" s="76"/>
      <c r="BH701" s="76"/>
      <c r="BI701" s="76"/>
      <c r="BK701" s="76"/>
      <c r="BL701" s="76"/>
      <c r="BN701" s="76"/>
      <c r="BO701" s="76"/>
      <c r="BQ701" s="76"/>
      <c r="BR701" s="76"/>
      <c r="BW701" s="85"/>
      <c r="BX701" s="85"/>
      <c r="BY701" s="83"/>
      <c r="BZ701" s="83"/>
      <c r="CA701" s="83"/>
      <c r="CB701" s="83"/>
      <c r="CC701" s="83"/>
    </row>
    <row r="702" spans="1:100">
      <c r="A702" s="7">
        <v>87</v>
      </c>
      <c r="B702" s="7"/>
      <c r="C702" s="7" t="s">
        <v>3</v>
      </c>
      <c r="D702" s="32">
        <v>25.347905999999998</v>
      </c>
      <c r="E702" s="32">
        <v>5.6641038999999997</v>
      </c>
      <c r="F702" s="32">
        <v>8.8811478000000008</v>
      </c>
      <c r="G702" s="32">
        <v>9.4595801999999996</v>
      </c>
      <c r="H702" s="93">
        <v>1.2559543000000001E-4</v>
      </c>
      <c r="I702" s="32">
        <v>1.5961582999999999</v>
      </c>
      <c r="J702" s="32"/>
      <c r="K702" s="32">
        <v>0.35037003</v>
      </c>
      <c r="L702" s="32">
        <v>0.37318978000000003</v>
      </c>
      <c r="M702" s="32">
        <v>6.2970023E-2</v>
      </c>
      <c r="N702" s="32">
        <v>0.22345448000000001</v>
      </c>
      <c r="O702" s="66"/>
      <c r="P702" s="66"/>
      <c r="Q702" s="66"/>
      <c r="R702" s="76"/>
      <c r="S702" s="83">
        <f>(F702-O699*H702)/D702</f>
        <v>0.35036580490093255</v>
      </c>
      <c r="T702" s="83">
        <f>(G702-P699*H702)/D702</f>
        <v>0.3731870028448156</v>
      </c>
      <c r="U702" s="83">
        <f>(I702-Q699*H702)/D702</f>
        <v>6.2964703595803015E-2</v>
      </c>
      <c r="V702" s="84"/>
      <c r="W702" s="83">
        <f t="shared" si="429"/>
        <v>-1.0487775134350392</v>
      </c>
      <c r="X702" s="83">
        <f t="shared" si="430"/>
        <v>-0.98567563686187087</v>
      </c>
      <c r="Y702" s="83">
        <f t="shared" si="431"/>
        <v>-2.7651809699791774</v>
      </c>
      <c r="Z702" s="83">
        <f t="shared" si="432"/>
        <v>-1.4985475545756444</v>
      </c>
      <c r="AA702" s="28"/>
      <c r="AB702" s="47">
        <f t="shared" ref="AB702:AG702" si="433">ABS(AB701/AB700)</f>
        <v>1.1599420641210988E-3</v>
      </c>
      <c r="AC702" s="47">
        <f t="shared" si="433"/>
        <v>1.7874616547569656E-3</v>
      </c>
      <c r="AD702" s="47">
        <f t="shared" si="433"/>
        <v>1.16256141607023E-3</v>
      </c>
      <c r="AE702" s="47">
        <f t="shared" si="433"/>
        <v>1.3916470819333644E-3</v>
      </c>
      <c r="AF702" s="47">
        <f t="shared" si="433"/>
        <v>1.9651192263954176E-3</v>
      </c>
      <c r="AG702" s="47">
        <f t="shared" si="433"/>
        <v>2.8383970592116043E-3</v>
      </c>
      <c r="AI702" s="27"/>
      <c r="AJ702" s="82"/>
      <c r="AK702" s="82"/>
      <c r="AL702" s="82"/>
      <c r="AM702" s="82"/>
      <c r="AN702" s="82"/>
      <c r="BB702" s="76"/>
      <c r="BC702" s="76"/>
      <c r="BE702" s="76"/>
      <c r="BF702" s="76"/>
      <c r="BH702" s="76"/>
      <c r="BI702" s="76"/>
      <c r="BK702" s="76"/>
      <c r="BL702" s="76"/>
      <c r="BN702" s="76"/>
      <c r="BO702" s="76"/>
      <c r="BQ702" s="76"/>
      <c r="BR702" s="76"/>
      <c r="BW702" s="85"/>
      <c r="BX702" s="85"/>
      <c r="BY702" s="83"/>
      <c r="BZ702" s="83"/>
      <c r="CA702" s="83"/>
      <c r="CB702" s="83"/>
      <c r="CC702" s="83"/>
      <c r="CD702" s="76"/>
      <c r="CE702" s="76"/>
      <c r="CF702" s="76"/>
      <c r="CG702" s="76"/>
      <c r="CH702" s="76"/>
      <c r="CI702" s="76"/>
      <c r="CJ702" s="76"/>
      <c r="CK702" s="76"/>
      <c r="CL702" s="76"/>
      <c r="CM702" s="76"/>
      <c r="CN702" s="76"/>
      <c r="CO702" s="76"/>
      <c r="CP702" s="76"/>
      <c r="CQ702" s="76"/>
      <c r="CR702" s="76"/>
      <c r="CS702" s="76"/>
      <c r="CT702" s="76"/>
      <c r="CU702" s="76"/>
      <c r="CV702" s="76"/>
    </row>
    <row r="703" spans="1:100">
      <c r="A703" s="7">
        <v>87</v>
      </c>
      <c r="B703" s="7"/>
      <c r="C703" s="7" t="s">
        <v>4</v>
      </c>
      <c r="D703" s="32">
        <v>22.516193999999999</v>
      </c>
      <c r="E703" s="32">
        <v>5.0276249999999996</v>
      </c>
      <c r="F703" s="32">
        <v>7.8773369000000004</v>
      </c>
      <c r="G703" s="32">
        <v>8.3779786000000005</v>
      </c>
      <c r="H703" s="93">
        <v>1.0665517E-4</v>
      </c>
      <c r="I703" s="32">
        <v>1.4115427</v>
      </c>
      <c r="J703" s="32"/>
      <c r="K703" s="32">
        <v>0.34985145000000001</v>
      </c>
      <c r="L703" s="32">
        <v>0.37208546999999997</v>
      </c>
      <c r="M703" s="32">
        <v>6.2689743000000006E-2</v>
      </c>
      <c r="N703" s="32">
        <v>0.22328909</v>
      </c>
      <c r="O703" s="66"/>
      <c r="P703" s="66"/>
      <c r="Q703" s="66"/>
      <c r="R703" s="76"/>
      <c r="S703" s="83">
        <f>(F703-O699*H703)/D703</f>
        <v>0.34984797706311732</v>
      </c>
      <c r="T703" s="83">
        <f>(G703-P699*H703)/D703</f>
        <v>0.37208411845373079</v>
      </c>
      <c r="U703" s="83">
        <f>(I703-Q699*H703)/D703</f>
        <v>6.2685022756871836E-2</v>
      </c>
      <c r="V703" s="84"/>
      <c r="W703" s="83">
        <f t="shared" si="429"/>
        <v>-1.0502565701047413</v>
      </c>
      <c r="X703" s="83">
        <f t="shared" si="430"/>
        <v>-0.98863532539574628</v>
      </c>
      <c r="Y703" s="83">
        <f t="shared" si="431"/>
        <v>-2.76963273137885</v>
      </c>
      <c r="Z703" s="83">
        <f t="shared" si="432"/>
        <v>-1.4992879793681309</v>
      </c>
      <c r="AA703" s="60"/>
      <c r="AB703" s="88"/>
      <c r="AD703" s="88"/>
      <c r="AF703" s="88"/>
      <c r="AI703" s="27"/>
      <c r="AJ703" s="82"/>
      <c r="AK703" s="82"/>
      <c r="AL703" s="82"/>
      <c r="AM703" s="82"/>
      <c r="AN703" s="82"/>
      <c r="BB703" s="76"/>
      <c r="BC703" s="76"/>
      <c r="BE703" s="76"/>
      <c r="BF703" s="76"/>
      <c r="BH703" s="76"/>
      <c r="BI703" s="76"/>
      <c r="BK703" s="76"/>
      <c r="BL703" s="76"/>
      <c r="BN703" s="76"/>
      <c r="BO703" s="76"/>
      <c r="BQ703" s="76"/>
      <c r="BR703" s="76"/>
      <c r="BW703" s="85"/>
      <c r="BX703" s="85"/>
      <c r="BY703" s="83"/>
      <c r="BZ703" s="83"/>
      <c r="CA703" s="83"/>
      <c r="CB703" s="83"/>
      <c r="CD703" s="76"/>
      <c r="CE703" s="76"/>
      <c r="CF703" s="76"/>
      <c r="CG703" s="76"/>
      <c r="CH703" s="76"/>
      <c r="CI703" s="76"/>
      <c r="CJ703" s="76"/>
      <c r="CK703" s="76"/>
      <c r="CL703" s="76"/>
      <c r="CM703" s="76"/>
      <c r="CN703" s="76"/>
      <c r="CO703" s="76"/>
      <c r="CP703" s="76"/>
      <c r="CQ703" s="76"/>
      <c r="CR703" s="76"/>
      <c r="CS703" s="76"/>
      <c r="CT703" s="76"/>
      <c r="CU703" s="76"/>
      <c r="CV703" s="76"/>
    </row>
    <row r="704" spans="1:100">
      <c r="A704" s="7">
        <v>87</v>
      </c>
      <c r="B704" s="7"/>
      <c r="C704" s="7" t="s">
        <v>5</v>
      </c>
      <c r="D704" s="32">
        <v>21.958984999999998</v>
      </c>
      <c r="E704" s="32">
        <v>4.9014401999999997</v>
      </c>
      <c r="F704" s="32">
        <v>7.6768643000000001</v>
      </c>
      <c r="G704" s="32">
        <v>8.1588122999999992</v>
      </c>
      <c r="H704" s="93">
        <v>1.0893E-4</v>
      </c>
      <c r="I704" s="32">
        <v>1.3736216000000001</v>
      </c>
      <c r="J704" s="32"/>
      <c r="K704" s="32">
        <v>0.34960010000000002</v>
      </c>
      <c r="L704" s="32">
        <v>0.37154774000000002</v>
      </c>
      <c r="M704" s="32">
        <v>6.2553969000000001E-2</v>
      </c>
      <c r="N704" s="32">
        <v>0.22320886000000001</v>
      </c>
      <c r="O704" s="66"/>
      <c r="P704" s="66"/>
      <c r="Q704" s="66"/>
      <c r="R704" s="76"/>
      <c r="S704" s="83">
        <f>(F704-O699*H704)/D704</f>
        <v>0.34959586521320818</v>
      </c>
      <c r="T704" s="83">
        <f>(G704-P699*H704)/D704</f>
        <v>0.37154497837965766</v>
      </c>
      <c r="U704" s="83">
        <f>(I704-Q699*H704)/D704</f>
        <v>6.2548637367082729E-2</v>
      </c>
      <c r="V704" s="84"/>
      <c r="W704" s="83">
        <f t="shared" si="429"/>
        <v>-1.0509774624640389</v>
      </c>
      <c r="X704" s="83">
        <f t="shared" si="430"/>
        <v>-0.99008534979859442</v>
      </c>
      <c r="Y704" s="83">
        <f t="shared" si="431"/>
        <v>-2.771810827005424</v>
      </c>
      <c r="Z704" s="83">
        <f t="shared" si="432"/>
        <v>-1.4996473539223185</v>
      </c>
      <c r="AB704" s="28"/>
      <c r="AD704" s="28"/>
      <c r="AF704" s="28"/>
      <c r="AJ704" s="82"/>
      <c r="AK704" s="82"/>
      <c r="AL704" s="82"/>
      <c r="AM704" s="82"/>
      <c r="AN704" s="82"/>
      <c r="BB704" s="76"/>
      <c r="BC704" s="76"/>
      <c r="BE704" s="76"/>
      <c r="BF704" s="76"/>
      <c r="BH704" s="76"/>
      <c r="BI704" s="76"/>
      <c r="BK704" s="76"/>
      <c r="BL704" s="76"/>
      <c r="BN704" s="76"/>
      <c r="BO704" s="76"/>
      <c r="BQ704" s="76"/>
      <c r="BR704" s="76"/>
      <c r="BW704" s="85"/>
      <c r="BX704" s="85"/>
      <c r="BY704" s="83"/>
      <c r="BZ704" s="83"/>
      <c r="CA704" s="83"/>
      <c r="CB704" s="83"/>
      <c r="CC704" s="83"/>
    </row>
    <row r="705" spans="1:100">
      <c r="C705" s="7"/>
      <c r="D705" s="89"/>
      <c r="E705" s="89"/>
      <c r="F705" s="33"/>
      <c r="G705" s="33"/>
      <c r="H705" s="99"/>
      <c r="I705" s="33"/>
      <c r="J705" s="5"/>
      <c r="K705" s="84"/>
      <c r="L705" s="84"/>
      <c r="M705" s="84"/>
      <c r="N705" s="84"/>
      <c r="O705" s="83"/>
      <c r="P705" s="83"/>
      <c r="Q705" s="83"/>
      <c r="R705" s="84"/>
      <c r="S705" s="84"/>
      <c r="T705" s="84"/>
      <c r="U705" s="84"/>
      <c r="V705" s="84"/>
      <c r="W705" s="84"/>
      <c r="X705" s="84"/>
      <c r="Y705" s="84"/>
      <c r="Z705" s="90"/>
      <c r="AA705" s="28"/>
      <c r="AB705" s="91"/>
      <c r="AC705" s="91"/>
      <c r="AD705" s="91"/>
      <c r="AE705" s="92"/>
      <c r="AF705" s="92"/>
      <c r="AG705" s="92"/>
      <c r="AJ705" s="76"/>
      <c r="AK705" s="76"/>
      <c r="AL705" s="76"/>
      <c r="AM705" s="76"/>
      <c r="AN705" s="76"/>
      <c r="BB705" s="76"/>
      <c r="BC705" s="76"/>
      <c r="BE705" s="76"/>
      <c r="BF705" s="76"/>
      <c r="BH705" s="76"/>
      <c r="BI705" s="76"/>
      <c r="BK705" s="76"/>
      <c r="BL705" s="76"/>
      <c r="BN705" s="76"/>
      <c r="BO705" s="76"/>
      <c r="BQ705" s="76"/>
      <c r="BR705" s="76"/>
      <c r="BW705" s="85"/>
      <c r="BX705" s="85"/>
      <c r="BY705" s="83"/>
      <c r="BZ705" s="83"/>
      <c r="CA705" s="83"/>
      <c r="CB705" s="83"/>
      <c r="CC705" s="83"/>
      <c r="CD705" s="76"/>
      <c r="CE705" s="76"/>
      <c r="CF705" s="76"/>
      <c r="CG705" s="76"/>
      <c r="CH705" s="76"/>
      <c r="CI705" s="76"/>
      <c r="CJ705" s="76"/>
      <c r="CK705" s="76"/>
      <c r="CL705" s="76"/>
      <c r="CM705" s="76"/>
      <c r="CN705" s="76"/>
      <c r="CO705" s="76"/>
      <c r="CP705" s="76"/>
      <c r="CQ705" s="76"/>
      <c r="CR705" s="76"/>
      <c r="CS705" s="76"/>
      <c r="CT705" s="76"/>
      <c r="CU705" s="76"/>
      <c r="CV705" s="76"/>
    </row>
    <row r="706" spans="1:100">
      <c r="A706" s="7">
        <v>88</v>
      </c>
      <c r="B706" s="31">
        <v>43658</v>
      </c>
      <c r="C706" s="7" t="s">
        <v>0</v>
      </c>
      <c r="D706" s="32">
        <v>8.0227681E-4</v>
      </c>
      <c r="E706" s="32">
        <v>1.6103822E-4</v>
      </c>
      <c r="F706" s="32">
        <v>2.5779596999999998E-4</v>
      </c>
      <c r="G706" s="32">
        <v>2.3964192999999999E-4</v>
      </c>
      <c r="H706" s="93">
        <v>-1.8469831E-6</v>
      </c>
      <c r="I706" s="32">
        <v>4.1343271999999998E-5</v>
      </c>
      <c r="J706" s="32"/>
      <c r="K706" s="32">
        <v>0.31999195000000002</v>
      </c>
      <c r="L706" s="32">
        <v>0.29697731999999999</v>
      </c>
      <c r="M706" s="32">
        <v>5.0739976999999999E-2</v>
      </c>
      <c r="N706" s="32">
        <v>0.20056953999999999</v>
      </c>
      <c r="O706" s="66"/>
      <c r="P706" s="66"/>
      <c r="Q706" s="66"/>
      <c r="AG706" s="78"/>
      <c r="BZ706" s="80"/>
      <c r="CA706" s="78"/>
      <c r="CB706" s="78"/>
      <c r="CC706" s="78"/>
      <c r="CE706" s="81"/>
      <c r="CF706" s="74"/>
      <c r="CG706" s="74"/>
      <c r="CH706" s="74"/>
      <c r="CI706" s="74"/>
      <c r="CJ706" s="74"/>
      <c r="CK706" s="74"/>
      <c r="CL706" s="74"/>
      <c r="CM706" s="74"/>
      <c r="CN706" s="74"/>
    </row>
    <row r="707" spans="1:100">
      <c r="A707" s="7">
        <v>88</v>
      </c>
      <c r="C707" s="98" t="s">
        <v>6</v>
      </c>
      <c r="D707" s="32"/>
      <c r="E707" s="32"/>
      <c r="F707" s="32"/>
      <c r="G707" s="32"/>
      <c r="H707" s="93">
        <v>2.7486494000000001</v>
      </c>
      <c r="I707" s="32"/>
      <c r="J707" s="32"/>
      <c r="K707" s="32"/>
      <c r="L707" s="32"/>
      <c r="M707" s="32"/>
      <c r="N707" s="32"/>
      <c r="O707" s="66">
        <v>0.86329776000000003</v>
      </c>
      <c r="P707" s="66">
        <v>0.56634834000000001</v>
      </c>
      <c r="Q707" s="66">
        <v>1.0736376000000001</v>
      </c>
      <c r="AB707" s="9"/>
      <c r="AC707" s="9"/>
      <c r="AD707" s="9"/>
      <c r="AE707" s="9"/>
      <c r="AF707" s="9"/>
      <c r="AG707" s="9"/>
      <c r="AI707" s="27"/>
      <c r="AJ707" s="20"/>
      <c r="AK707" s="20"/>
      <c r="AL707" s="20"/>
      <c r="AM707" s="20"/>
      <c r="AN707" s="82"/>
      <c r="BB707" s="78"/>
      <c r="BE707" s="78"/>
      <c r="BH707" s="78"/>
      <c r="BK707" s="78"/>
      <c r="BN707" s="78"/>
      <c r="BQ707" s="78"/>
    </row>
    <row r="708" spans="1:100">
      <c r="A708" s="7">
        <v>88</v>
      </c>
      <c r="B708" s="7"/>
      <c r="C708" s="7" t="s">
        <v>1</v>
      </c>
      <c r="D708" s="32">
        <v>28.408348</v>
      </c>
      <c r="E708" s="32">
        <v>6.3477158999999999</v>
      </c>
      <c r="F708" s="32">
        <v>9.9523667000000007</v>
      </c>
      <c r="G708" s="32">
        <v>10.599489999999999</v>
      </c>
      <c r="H708" s="93">
        <v>1.212455E-4</v>
      </c>
      <c r="I708" s="32">
        <v>1.7882560000000001</v>
      </c>
      <c r="J708" s="32"/>
      <c r="K708" s="66">
        <v>0.35033238</v>
      </c>
      <c r="L708" s="66">
        <v>0.37311168</v>
      </c>
      <c r="M708" s="66">
        <v>6.2948230999999993E-2</v>
      </c>
      <c r="N708" s="66">
        <v>0.22344538999999999</v>
      </c>
      <c r="O708" s="66"/>
      <c r="P708" s="66"/>
      <c r="Q708" s="66"/>
      <c r="R708" s="76"/>
      <c r="S708" s="83">
        <f>(F708-O707*H708)/D708</f>
        <v>0.35032878465975709</v>
      </c>
      <c r="T708" s="83">
        <f>(G708-P707*H708)/D708</f>
        <v>0.37310938787473114</v>
      </c>
      <c r="U708" s="83">
        <f>(I708-Q707*H708)/D708</f>
        <v>6.2943675087068399E-2</v>
      </c>
      <c r="V708" s="84"/>
      <c r="W708" s="83">
        <f t="shared" ref="W708:W712" si="434">LN(S708)</f>
        <v>-1.0488831807022381</v>
      </c>
      <c r="X708" s="83">
        <f t="shared" ref="X708:X712" si="435">LN(T708)</f>
        <v>-0.98588363725241135</v>
      </c>
      <c r="Y708" s="83">
        <f t="shared" ref="Y708:Y712" si="436">LN(U708)</f>
        <v>-2.7655149987253198</v>
      </c>
      <c r="Z708" s="83">
        <f>LN(N708)</f>
        <v>-1.4985882348291484</v>
      </c>
      <c r="AA708" s="77"/>
      <c r="AB708" s="20">
        <f t="array" ref="AB708:AC709">LINEST(W708:W712,Z708:Z712,TRUE,TRUE)</f>
        <v>1.9965885207920844</v>
      </c>
      <c r="AC708" s="60">
        <v>1.9431928177024591</v>
      </c>
      <c r="AD708" s="20">
        <f t="array" ref="AD708:AE709">LINEST(X708:X712,Z708:Z712,TRUE,TRUE)</f>
        <v>4.0001481412812998</v>
      </c>
      <c r="AE708" s="60">
        <v>5.0087244110697897</v>
      </c>
      <c r="AF708" s="20">
        <f t="array" ref="AF708:AG709">LINEST(Y708:Y712,Z708:Z712,TRUE,TRUE)</f>
        <v>5.9747727557754375</v>
      </c>
      <c r="AG708" s="20">
        <v>6.1882568466654302</v>
      </c>
      <c r="AI708" s="41">
        <f>EXP(AC708)*$AI$4^AB708</f>
        <v>0.33306631361733446</v>
      </c>
      <c r="AJ708" s="41">
        <f>AI708*SQRT(AC709^2+(LN($AI$4))^2*AB709^2+(AB708/$AI$4)^2*$AJ$4^2-2*LN($AI$4)*AVERAGE(Z708:Z712)*AB709^2)</f>
        <v>5.3175181561777006E-4</v>
      </c>
      <c r="AK708" s="59"/>
      <c r="AL708" s="41">
        <f>EXP(AE708)*$AI$4^AD708</f>
        <v>0.33718894464948207</v>
      </c>
      <c r="AM708" s="41">
        <f>AL708*SQRT(AE709^2+(LN($AI$4))^2*AD709^2+(AD708/$AI$4)^2*$AJ$4^2-2*LN($AI$4)*AVERAGE(Z708:Z712)*AD709^2)</f>
        <v>1.0821062627967947E-3</v>
      </c>
      <c r="AN708" s="83"/>
      <c r="AO708" s="41">
        <f>EXP(AG708)*$AI$4^AF708</f>
        <v>5.4111148859713923E-2</v>
      </c>
      <c r="AP708" s="41">
        <f>AO708*SQRT(AG709^2+(LN($AI$4))^2*AF709^2+(AF708/$AI$4)^2*$AJ$4^2-2*LN($AI$4)*AVERAGE(Z708:Z712)*AF709^2)</f>
        <v>2.6010225974305119E-4</v>
      </c>
      <c r="BB708" s="69"/>
      <c r="BC708" s="69"/>
      <c r="BE708" s="69"/>
      <c r="BF708" s="69"/>
      <c r="BH708" s="69"/>
      <c r="BI708" s="69"/>
      <c r="BK708" s="69"/>
      <c r="BL708" s="69"/>
      <c r="BN708" s="69"/>
      <c r="BO708" s="69"/>
      <c r="BQ708" s="69"/>
      <c r="BR708" s="69"/>
      <c r="BY708" s="69"/>
      <c r="BZ708" s="69"/>
      <c r="CD708" s="86"/>
      <c r="CM708" s="78"/>
      <c r="CN708" s="78"/>
    </row>
    <row r="709" spans="1:100">
      <c r="A709" s="7">
        <v>88</v>
      </c>
      <c r="B709" s="7"/>
      <c r="C709" s="7" t="s">
        <v>2</v>
      </c>
      <c r="D709" s="32">
        <v>28.403099999999998</v>
      </c>
      <c r="E709" s="32">
        <v>6.3459023999999999</v>
      </c>
      <c r="F709" s="32">
        <v>9.9486439000000004</v>
      </c>
      <c r="G709" s="32">
        <v>10.593761000000001</v>
      </c>
      <c r="H709" s="93">
        <v>1.2370967000000001E-4</v>
      </c>
      <c r="I709" s="32">
        <v>1.7869823</v>
      </c>
      <c r="J709" s="32"/>
      <c r="K709" s="66">
        <v>0.35026607999999998</v>
      </c>
      <c r="L709" s="66">
        <v>0.372979</v>
      </c>
      <c r="M709" s="66">
        <v>6.2915007999999994E-2</v>
      </c>
      <c r="N709" s="66">
        <v>0.22342287</v>
      </c>
      <c r="O709" s="66"/>
      <c r="P709" s="66"/>
      <c r="Q709" s="66"/>
      <c r="R709" s="76"/>
      <c r="S709" s="83">
        <f>(F709-O707*H709)/D709</f>
        <v>0.35026236930894866</v>
      </c>
      <c r="T709" s="83">
        <f>(G709-P707*H709)/D709</f>
        <v>0.37297657429061459</v>
      </c>
      <c r="U709" s="83">
        <f>(I709-Q707*H709)/D709</f>
        <v>6.291036825722561E-2</v>
      </c>
      <c r="V709" s="84"/>
      <c r="W709" s="83">
        <f t="shared" si="434"/>
        <v>-1.0490727787313627</v>
      </c>
      <c r="X709" s="83">
        <f t="shared" si="435"/>
        <v>-0.98623966482096115</v>
      </c>
      <c r="Y709" s="83">
        <f t="shared" si="436"/>
        <v>-2.766044291702094</v>
      </c>
      <c r="Z709" s="83">
        <f t="shared" ref="Z709:Z712" si="437">LN(N709)</f>
        <v>-1.4986890251605944</v>
      </c>
      <c r="AA709" s="77"/>
      <c r="AB709" s="20">
        <v>1.4104771796860727E-2</v>
      </c>
      <c r="AC709" s="60">
        <v>2.1145606079369529E-2</v>
      </c>
      <c r="AD709" s="20">
        <v>3.0152628739854439E-2</v>
      </c>
      <c r="AE709" s="60">
        <v>4.5204248517678743E-2</v>
      </c>
      <c r="AF709" s="20">
        <v>4.7320949218386407E-2</v>
      </c>
      <c r="AG709" s="20">
        <v>7.0942668614926263E-2</v>
      </c>
      <c r="AI709" s="62"/>
      <c r="AJ709" s="82"/>
      <c r="AK709" s="82"/>
      <c r="AL709" s="82"/>
      <c r="AM709" s="82"/>
      <c r="AN709" s="82"/>
      <c r="BB709" s="76"/>
      <c r="BC709" s="76"/>
      <c r="BE709" s="76"/>
      <c r="BF709" s="76"/>
      <c r="BH709" s="76"/>
      <c r="BI709" s="76"/>
      <c r="BK709" s="76"/>
      <c r="BL709" s="76"/>
      <c r="BN709" s="76"/>
      <c r="BO709" s="76"/>
      <c r="BQ709" s="76"/>
      <c r="BR709" s="76"/>
      <c r="BW709" s="85"/>
      <c r="BX709" s="85"/>
      <c r="BY709" s="83"/>
      <c r="BZ709" s="83"/>
      <c r="CA709" s="83"/>
      <c r="CB709" s="83"/>
      <c r="CC709" s="83"/>
    </row>
    <row r="710" spans="1:100">
      <c r="A710" s="7">
        <v>88</v>
      </c>
      <c r="B710" s="7"/>
      <c r="C710" s="7" t="s">
        <v>3</v>
      </c>
      <c r="D710" s="32">
        <v>25.694989</v>
      </c>
      <c r="E710" s="32">
        <v>5.7378521999999998</v>
      </c>
      <c r="F710" s="32">
        <v>8.9907632</v>
      </c>
      <c r="G710" s="32">
        <v>9.5636021000000007</v>
      </c>
      <c r="H710" s="93">
        <v>1.159566E-4</v>
      </c>
      <c r="I710" s="32">
        <v>1.6115147000000001</v>
      </c>
      <c r="J710" s="32"/>
      <c r="K710" s="66">
        <v>0.34990338999999998</v>
      </c>
      <c r="L710" s="66">
        <v>0.37219709000000001</v>
      </c>
      <c r="M710" s="66">
        <v>6.2717063000000003E-2</v>
      </c>
      <c r="N710" s="66">
        <v>0.22330632</v>
      </c>
      <c r="O710" s="66"/>
      <c r="P710" s="66"/>
      <c r="Q710" s="66"/>
      <c r="R710" s="76"/>
      <c r="S710" s="83">
        <f>(F710-O707*H710)/D710</f>
        <v>0.34989947241958197</v>
      </c>
      <c r="T710" s="83">
        <f>(G710-P707*H710)/D710</f>
        <v>0.37219461071464471</v>
      </c>
      <c r="U710" s="83">
        <f>(I710-Q707*H710)/D710</f>
        <v>6.2712235628288135E-2</v>
      </c>
      <c r="V710" s="84"/>
      <c r="W710" s="83">
        <f t="shared" si="434"/>
        <v>-1.0501093874130554</v>
      </c>
      <c r="X710" s="83">
        <f t="shared" si="435"/>
        <v>-0.98833841442034043</v>
      </c>
      <c r="Y710" s="83">
        <f t="shared" si="436"/>
        <v>-2.7691987047949524</v>
      </c>
      <c r="Z710" s="83">
        <f t="shared" si="437"/>
        <v>-1.4992108178047885</v>
      </c>
      <c r="AA710" s="28"/>
      <c r="AB710" s="47">
        <f t="shared" ref="AB710:AG710" si="438">ABS(AB709/AB708)</f>
        <v>7.0644359866724555E-3</v>
      </c>
      <c r="AC710" s="47">
        <f t="shared" si="438"/>
        <v>1.0881887729685576E-2</v>
      </c>
      <c r="AD710" s="47">
        <f t="shared" si="438"/>
        <v>7.5378780172366709E-3</v>
      </c>
      <c r="AE710" s="47">
        <f t="shared" si="438"/>
        <v>9.025101963640236E-3</v>
      </c>
      <c r="AF710" s="47">
        <f t="shared" si="438"/>
        <v>7.9201253591852875E-3</v>
      </c>
      <c r="AG710" s="47">
        <f t="shared" si="438"/>
        <v>1.1464079525586278E-2</v>
      </c>
      <c r="AI710" s="27"/>
      <c r="AJ710" s="82"/>
      <c r="AK710" s="82"/>
      <c r="AL710" s="82"/>
      <c r="AM710" s="82"/>
      <c r="AN710" s="82"/>
      <c r="BB710" s="76"/>
      <c r="BC710" s="76"/>
      <c r="BE710" s="76"/>
      <c r="BF710" s="76"/>
      <c r="BH710" s="76"/>
      <c r="BI710" s="76"/>
      <c r="BK710" s="76"/>
      <c r="BL710" s="76"/>
      <c r="BN710" s="76"/>
      <c r="BO710" s="76"/>
      <c r="BQ710" s="76"/>
      <c r="BR710" s="76"/>
      <c r="BW710" s="85"/>
      <c r="BX710" s="85"/>
      <c r="BY710" s="83"/>
      <c r="BZ710" s="83"/>
      <c r="CA710" s="83"/>
      <c r="CB710" s="83"/>
      <c r="CC710" s="83"/>
      <c r="CD710" s="76"/>
      <c r="CE710" s="76"/>
      <c r="CF710" s="76"/>
      <c r="CG710" s="76"/>
      <c r="CH710" s="76"/>
      <c r="CI710" s="76"/>
      <c r="CJ710" s="76"/>
      <c r="CK710" s="76"/>
      <c r="CL710" s="76"/>
      <c r="CM710" s="76"/>
      <c r="CN710" s="76"/>
      <c r="CO710" s="76"/>
      <c r="CP710" s="76"/>
      <c r="CQ710" s="76"/>
      <c r="CR710" s="76"/>
      <c r="CS710" s="76"/>
      <c r="CT710" s="76"/>
      <c r="CU710" s="76"/>
      <c r="CV710" s="76"/>
    </row>
    <row r="711" spans="1:100">
      <c r="A711" s="7">
        <v>88</v>
      </c>
      <c r="B711" s="7"/>
      <c r="C711" s="7" t="s">
        <v>4</v>
      </c>
      <c r="D711" s="32">
        <v>25.275784000000002</v>
      </c>
      <c r="E711" s="32">
        <v>5.6432399999999996</v>
      </c>
      <c r="F711" s="32">
        <v>8.8410905</v>
      </c>
      <c r="G711" s="32">
        <v>9.4012645999999993</v>
      </c>
      <c r="H711" s="93">
        <v>1.1345791E-4</v>
      </c>
      <c r="I711" s="32">
        <v>1.5836701</v>
      </c>
      <c r="J711" s="32"/>
      <c r="K711" s="66">
        <v>0.34978489000000001</v>
      </c>
      <c r="L711" s="66">
        <v>0.37194717999999999</v>
      </c>
      <c r="M711" s="66">
        <v>6.2655565999999996E-2</v>
      </c>
      <c r="N711" s="66">
        <v>0.22326667</v>
      </c>
      <c r="O711" s="66"/>
      <c r="P711" s="66"/>
      <c r="Q711" s="66"/>
      <c r="R711" s="76"/>
      <c r="S711" s="83">
        <f>(F711-O707*H711)/D711</f>
        <v>0.34978114040064762</v>
      </c>
      <c r="T711" s="83">
        <f>(G711-P707*H711)/D711</f>
        <v>0.37194495503288877</v>
      </c>
      <c r="U711" s="83">
        <f>(I711-Q707*H711)/D711</f>
        <v>6.2650807876891437E-2</v>
      </c>
      <c r="V711" s="84"/>
      <c r="W711" s="83">
        <f t="shared" si="434"/>
        <v>-1.0504476332294874</v>
      </c>
      <c r="X711" s="83">
        <f t="shared" si="435"/>
        <v>-0.98900940599937848</v>
      </c>
      <c r="Y711" s="83">
        <f t="shared" si="436"/>
        <v>-2.7701787026411346</v>
      </c>
      <c r="Z711" s="83">
        <f t="shared" si="437"/>
        <v>-1.4993883923603128</v>
      </c>
      <c r="AA711" s="60"/>
      <c r="AB711" s="88"/>
      <c r="AD711" s="88"/>
      <c r="AF711" s="88"/>
      <c r="AI711" s="27"/>
      <c r="AJ711" s="82"/>
      <c r="AK711" s="82"/>
      <c r="AL711" s="82"/>
      <c r="AM711" s="82"/>
      <c r="AN711" s="82"/>
      <c r="BB711" s="76"/>
      <c r="BC711" s="76"/>
      <c r="BE711" s="76"/>
      <c r="BF711" s="76"/>
      <c r="BH711" s="76"/>
      <c r="BI711" s="76"/>
      <c r="BK711" s="76"/>
      <c r="BL711" s="76"/>
      <c r="BN711" s="76"/>
      <c r="BO711" s="76"/>
      <c r="BQ711" s="76"/>
      <c r="BR711" s="76"/>
      <c r="BW711" s="85"/>
      <c r="BX711" s="85"/>
      <c r="BY711" s="83"/>
      <c r="BZ711" s="83"/>
      <c r="CA711" s="83"/>
      <c r="CB711" s="83"/>
      <c r="CD711" s="76"/>
      <c r="CE711" s="76"/>
      <c r="CF711" s="76"/>
      <c r="CG711" s="76"/>
      <c r="CH711" s="76"/>
      <c r="CI711" s="76"/>
      <c r="CJ711" s="76"/>
      <c r="CK711" s="76"/>
      <c r="CL711" s="76"/>
      <c r="CM711" s="76"/>
      <c r="CN711" s="76"/>
      <c r="CO711" s="76"/>
      <c r="CP711" s="76"/>
      <c r="CQ711" s="76"/>
      <c r="CR711" s="76"/>
      <c r="CS711" s="76"/>
      <c r="CT711" s="76"/>
      <c r="CU711" s="76"/>
      <c r="CV711" s="76"/>
    </row>
    <row r="712" spans="1:100">
      <c r="A712" s="7">
        <v>88</v>
      </c>
      <c r="B712" s="7"/>
      <c r="C712" s="7" t="s">
        <v>5</v>
      </c>
      <c r="D712" s="32">
        <v>22.152968999999999</v>
      </c>
      <c r="E712" s="32">
        <v>4.9428555999999997</v>
      </c>
      <c r="F712" s="32">
        <v>7.7386151999999999</v>
      </c>
      <c r="G712" s="32">
        <v>8.2181304999999991</v>
      </c>
      <c r="H712" s="93">
        <v>1.0102247E-4</v>
      </c>
      <c r="I712" s="32">
        <v>1.3825702</v>
      </c>
      <c r="J712" s="32"/>
      <c r="K712" s="66">
        <v>0.34932619999999998</v>
      </c>
      <c r="L712" s="66">
        <v>0.37097175999999998</v>
      </c>
      <c r="M712" s="66">
        <v>6.2410094999999999E-2</v>
      </c>
      <c r="N712" s="66">
        <v>0.22312388</v>
      </c>
      <c r="O712" s="66"/>
      <c r="P712" s="66"/>
      <c r="Q712" s="66"/>
      <c r="R712" s="76"/>
      <c r="S712" s="83">
        <f>(F712-O707*H712)/D712</f>
        <v>0.34932238597580034</v>
      </c>
      <c r="T712" s="83">
        <f>(G712-P707*H712)/D712</f>
        <v>0.37096938501073207</v>
      </c>
      <c r="U712" s="83">
        <f>(I712-Q707*H712)/D712</f>
        <v>6.240525766445857E-2</v>
      </c>
      <c r="V712" s="84"/>
      <c r="W712" s="83">
        <f t="shared" si="434"/>
        <v>-1.0517600411158334</v>
      </c>
      <c r="X712" s="83">
        <f t="shared" si="435"/>
        <v>-0.99163573996638588</v>
      </c>
      <c r="Y712" s="83">
        <f t="shared" si="436"/>
        <v>-2.7741057497129678</v>
      </c>
      <c r="Z712" s="83">
        <f t="shared" si="437"/>
        <v>-1.5000281460686749</v>
      </c>
      <c r="AB712" s="28"/>
      <c r="AD712" s="28"/>
      <c r="AF712" s="28"/>
      <c r="AJ712" s="82"/>
      <c r="AK712" s="82"/>
      <c r="AL712" s="82"/>
      <c r="AM712" s="82"/>
      <c r="AN712" s="82"/>
      <c r="BB712" s="76"/>
      <c r="BC712" s="76"/>
      <c r="BE712" s="76"/>
      <c r="BF712" s="76"/>
      <c r="BH712" s="76"/>
      <c r="BI712" s="76"/>
      <c r="BK712" s="76"/>
      <c r="BL712" s="76"/>
      <c r="BN712" s="76"/>
      <c r="BO712" s="76"/>
      <c r="BQ712" s="76"/>
      <c r="BR712" s="76"/>
      <c r="BW712" s="85"/>
      <c r="BX712" s="85"/>
      <c r="BY712" s="83"/>
      <c r="BZ712" s="83"/>
      <c r="CA712" s="83"/>
      <c r="CB712" s="83"/>
      <c r="CC712" s="83"/>
    </row>
    <row r="713" spans="1:100">
      <c r="C713" s="7"/>
      <c r="D713" s="89"/>
      <c r="E713" s="89"/>
      <c r="F713" s="33"/>
      <c r="G713" s="33"/>
      <c r="H713" s="99"/>
      <c r="I713" s="33"/>
      <c r="J713" s="5"/>
      <c r="K713" s="84"/>
      <c r="L713" s="84"/>
      <c r="M713" s="84"/>
      <c r="N713" s="84"/>
      <c r="O713" s="83"/>
      <c r="P713" s="83"/>
      <c r="Q713" s="83"/>
      <c r="R713" s="84"/>
      <c r="S713" s="84"/>
      <c r="T713" s="84"/>
      <c r="U713" s="84"/>
      <c r="V713" s="84"/>
      <c r="W713" s="84"/>
      <c r="X713" s="84"/>
      <c r="Y713" s="84"/>
      <c r="Z713" s="90"/>
      <c r="AA713" s="28"/>
      <c r="AB713" s="91"/>
      <c r="AC713" s="91"/>
      <c r="AD713" s="91"/>
      <c r="AE713" s="92"/>
      <c r="AF713" s="92"/>
      <c r="AG713" s="92"/>
      <c r="AJ713" s="76"/>
      <c r="AK713" s="76"/>
      <c r="AL713" s="76"/>
      <c r="AM713" s="76"/>
      <c r="AN713" s="76"/>
      <c r="BB713" s="76"/>
      <c r="BC713" s="76"/>
      <c r="BE713" s="76"/>
      <c r="BF713" s="76"/>
      <c r="BH713" s="76"/>
      <c r="BI713" s="76"/>
      <c r="BK713" s="76"/>
      <c r="BL713" s="76"/>
      <c r="BN713" s="76"/>
      <c r="BO713" s="76"/>
      <c r="BQ713" s="76"/>
      <c r="BR713" s="76"/>
      <c r="BW713" s="85"/>
      <c r="BX713" s="85"/>
      <c r="BY713" s="83"/>
      <c r="BZ713" s="83"/>
      <c r="CA713" s="83"/>
      <c r="CB713" s="83"/>
      <c r="CC713" s="83"/>
      <c r="CD713" s="76"/>
      <c r="CE713" s="76"/>
      <c r="CF713" s="76"/>
      <c r="CG713" s="76"/>
      <c r="CH713" s="76"/>
      <c r="CI713" s="76"/>
      <c r="CJ713" s="76"/>
      <c r="CK713" s="76"/>
      <c r="CL713" s="76"/>
      <c r="CM713" s="76"/>
      <c r="CN713" s="76"/>
      <c r="CO713" s="76"/>
      <c r="CP713" s="76"/>
      <c r="CQ713" s="76"/>
      <c r="CR713" s="76"/>
      <c r="CS713" s="76"/>
      <c r="CT713" s="76"/>
      <c r="CU713" s="76"/>
      <c r="CV713" s="76"/>
    </row>
    <row r="714" spans="1:100">
      <c r="A714" s="7">
        <v>89</v>
      </c>
      <c r="B714" s="31">
        <v>43658</v>
      </c>
      <c r="C714" s="7" t="s">
        <v>0</v>
      </c>
      <c r="D714" s="32">
        <v>8.0227681E-4</v>
      </c>
      <c r="E714" s="32">
        <v>1.6103822E-4</v>
      </c>
      <c r="F714" s="32">
        <v>2.5779596999999998E-4</v>
      </c>
      <c r="G714" s="32">
        <v>2.3964192999999999E-4</v>
      </c>
      <c r="H714" s="93">
        <v>-1.8469831E-6</v>
      </c>
      <c r="I714" s="32">
        <v>4.1343271999999998E-5</v>
      </c>
      <c r="J714" s="32"/>
      <c r="K714" s="32">
        <v>0.31999195000000002</v>
      </c>
      <c r="L714" s="32">
        <v>0.29697731999999999</v>
      </c>
      <c r="M714" s="32">
        <v>5.0739976999999999E-2</v>
      </c>
      <c r="N714" s="32">
        <v>0.20056953999999999</v>
      </c>
      <c r="O714" s="66"/>
      <c r="P714" s="66"/>
      <c r="Q714" s="66"/>
      <c r="AG714" s="78"/>
      <c r="BZ714" s="80"/>
      <c r="CA714" s="78"/>
      <c r="CB714" s="78"/>
      <c r="CC714" s="78"/>
      <c r="CE714" s="81"/>
      <c r="CF714" s="74"/>
      <c r="CG714" s="74"/>
      <c r="CH714" s="74"/>
      <c r="CI714" s="74"/>
      <c r="CJ714" s="74"/>
      <c r="CK714" s="74"/>
      <c r="CL714" s="74"/>
      <c r="CM714" s="74"/>
      <c r="CN714" s="74"/>
    </row>
    <row r="715" spans="1:100">
      <c r="A715" s="7">
        <v>89</v>
      </c>
      <c r="B715" s="7"/>
      <c r="C715" s="98" t="s">
        <v>6</v>
      </c>
      <c r="D715" s="32"/>
      <c r="E715" s="32"/>
      <c r="F715" s="32"/>
      <c r="G715" s="32"/>
      <c r="H715" s="93">
        <v>2.7486494000000001</v>
      </c>
      <c r="I715" s="32"/>
      <c r="J715" s="32"/>
      <c r="K715" s="32"/>
      <c r="L715" s="32"/>
      <c r="M715" s="32"/>
      <c r="N715" s="32"/>
      <c r="O715" s="66">
        <v>0.86329776000000003</v>
      </c>
      <c r="P715" s="66">
        <v>0.56634834000000001</v>
      </c>
      <c r="Q715" s="66">
        <v>1.0736376000000001</v>
      </c>
      <c r="AB715" s="9"/>
      <c r="AC715" s="9"/>
      <c r="AD715" s="9"/>
      <c r="AE715" s="9"/>
      <c r="AF715" s="9"/>
      <c r="AG715" s="9"/>
      <c r="AI715" s="27"/>
      <c r="AJ715" s="20"/>
      <c r="AK715" s="20"/>
      <c r="AL715" s="20"/>
      <c r="AM715" s="20"/>
      <c r="AN715" s="82"/>
      <c r="BB715" s="78"/>
      <c r="BE715" s="78"/>
      <c r="BH715" s="78"/>
      <c r="BK715" s="78"/>
      <c r="BN715" s="78"/>
      <c r="BQ715" s="78"/>
    </row>
    <row r="716" spans="1:100">
      <c r="A716" s="7">
        <v>89</v>
      </c>
      <c r="B716" s="7"/>
      <c r="C716" s="7" t="s">
        <v>1</v>
      </c>
      <c r="D716" s="32">
        <v>28.546592</v>
      </c>
      <c r="E716" s="32">
        <v>6.3794059000000001</v>
      </c>
      <c r="F716" s="32">
        <v>10.003406</v>
      </c>
      <c r="G716" s="32">
        <v>10.656765999999999</v>
      </c>
      <c r="H716" s="93">
        <v>1.2059349E-4</v>
      </c>
      <c r="I716" s="32">
        <v>1.7984669</v>
      </c>
      <c r="J716" s="32"/>
      <c r="K716" s="66">
        <v>0.35042384999999998</v>
      </c>
      <c r="L716" s="66">
        <v>0.37331142</v>
      </c>
      <c r="M716" s="66">
        <v>6.3001122000000007E-2</v>
      </c>
      <c r="N716" s="66">
        <v>0.22347344999999999</v>
      </c>
      <c r="O716" s="66"/>
      <c r="P716" s="66"/>
      <c r="Q716" s="66"/>
      <c r="R716" s="76"/>
      <c r="S716" s="83">
        <f>(F716-O715*H716)/D716</f>
        <v>0.3504201794704675</v>
      </c>
      <c r="T716" s="83">
        <f>(G716-P715*H716)/D716</f>
        <v>0.37330892955898631</v>
      </c>
      <c r="U716" s="83">
        <f>(I716-Q715*H716)/D716</f>
        <v>6.2996571580061847E-2</v>
      </c>
      <c r="V716" s="84"/>
      <c r="W716" s="83">
        <f t="shared" ref="W716:W720" si="439">LN(S716)</f>
        <v>-1.0486223317651522</v>
      </c>
      <c r="X716" s="83">
        <f t="shared" ref="X716:X720" si="440">LN(T716)</f>
        <v>-0.98534897275035371</v>
      </c>
      <c r="Y716" s="83">
        <f t="shared" ref="Y716:Y720" si="441">LN(U716)</f>
        <v>-2.7646749734354894</v>
      </c>
      <c r="Z716" s="83">
        <f>LN(N716)</f>
        <v>-1.4984626639311445</v>
      </c>
      <c r="AA716" s="77"/>
      <c r="AB716" s="20">
        <f t="array" ref="AB716:AC717">LINEST(W716:W720,Z716:Z720,TRUE,TRUE)</f>
        <v>1.9990651774245398</v>
      </c>
      <c r="AC716" s="60">
        <v>1.9469014160939233</v>
      </c>
      <c r="AD716" s="20">
        <f t="array" ref="AD716:AE717">LINEST(X716:X720,Z716:Z720,TRUE,TRUE)</f>
        <v>4.0101652599963291</v>
      </c>
      <c r="AE716" s="60">
        <v>5.0237312490222452</v>
      </c>
      <c r="AF716" s="20">
        <f t="array" ref="AF716:AG717">LINEST(Y716:Y720,Z716:Z720,TRUE,TRUE)</f>
        <v>6.0268489384937816</v>
      </c>
      <c r="AG716" s="20">
        <v>6.2663204957588912</v>
      </c>
      <c r="AI716" s="41">
        <f>EXP(AC716)*$AI$4^AB716</f>
        <v>0.33304447012941013</v>
      </c>
      <c r="AJ716" s="41">
        <f>AI716*SQRT(AC717^2+(LN($AI$4))^2*AB717^2+(AB716/$AI$4)^2*$AJ$4^2-2*LN($AI$4)*AVERAGE(Z716:Z720)*AB717^2)</f>
        <v>5.2222129077687622E-4</v>
      </c>
      <c r="AK716" s="59"/>
      <c r="AL716" s="41">
        <f>EXP(AE716)*$AI$4^AD716</f>
        <v>0.33710186823617683</v>
      </c>
      <c r="AM716" s="41">
        <f>AL716*SQRT(AE717^2+(LN($AI$4))^2*AD717^2+(AD716/$AI$4)^2*$AJ$4^2-2*LN($AI$4)*AVERAGE(Z716:Z720)*AD717^2)</f>
        <v>1.0573221798903208E-3</v>
      </c>
      <c r="AN716" s="83"/>
      <c r="AO716" s="41">
        <f>EXP(AG716)*$AI$4^AF716</f>
        <v>5.4041099609050638E-2</v>
      </c>
      <c r="AP716" s="41">
        <f>AO716*SQRT(AG717^2+(LN($AI$4))^2*AF717^2+(AF716/$AI$4)^2*$AJ$4^2-2*LN($AI$4)*AVERAGE(Z716:Z720)*AF717^2)</f>
        <v>2.5536931755663341E-4</v>
      </c>
      <c r="BB716" s="69"/>
      <c r="BC716" s="69"/>
      <c r="BE716" s="69"/>
      <c r="BF716" s="69"/>
      <c r="BH716" s="69"/>
      <c r="BI716" s="69"/>
      <c r="BK716" s="69"/>
      <c r="BL716" s="69"/>
      <c r="BN716" s="69"/>
      <c r="BO716" s="69"/>
      <c r="BQ716" s="69"/>
      <c r="BR716" s="69"/>
      <c r="BY716" s="69"/>
      <c r="BZ716" s="69"/>
      <c r="CD716" s="86"/>
      <c r="CM716" s="78"/>
      <c r="CN716" s="78"/>
    </row>
    <row r="717" spans="1:100">
      <c r="A717" s="7">
        <v>89</v>
      </c>
      <c r="B717" s="7"/>
      <c r="C717" s="7" t="s">
        <v>2</v>
      </c>
      <c r="D717" s="32">
        <v>28.068315999999999</v>
      </c>
      <c r="E717" s="32">
        <v>6.2707177999999999</v>
      </c>
      <c r="F717" s="32">
        <v>9.8302081000000001</v>
      </c>
      <c r="G717" s="32">
        <v>10.466181000000001</v>
      </c>
      <c r="H717" s="93">
        <v>1.2575891000000001E-4</v>
      </c>
      <c r="I717" s="32">
        <v>1.7652648</v>
      </c>
      <c r="J717" s="32"/>
      <c r="K717" s="66">
        <v>0.35022442999999998</v>
      </c>
      <c r="L717" s="66">
        <v>0.37288253999999998</v>
      </c>
      <c r="M717" s="66">
        <v>6.2891760000000005E-2</v>
      </c>
      <c r="N717" s="66">
        <v>0.22340914000000001</v>
      </c>
      <c r="O717" s="66"/>
      <c r="P717" s="66"/>
      <c r="Q717" s="66"/>
      <c r="R717" s="76"/>
      <c r="S717" s="83">
        <f>(F717-O715*H717)/D717</f>
        <v>0.35022049533056054</v>
      </c>
      <c r="T717" s="83">
        <f>(G717-P715*H717)/D717</f>
        <v>0.3728798612873705</v>
      </c>
      <c r="U717" s="83">
        <f>(I717-Q715*H717)/D717</f>
        <v>6.2886914216930184E-2</v>
      </c>
      <c r="V717" s="84"/>
      <c r="W717" s="83">
        <f t="shared" si="439"/>
        <v>-1.0491923361982241</v>
      </c>
      <c r="X717" s="83">
        <f t="shared" si="440"/>
        <v>-0.98649899892112536</v>
      </c>
      <c r="Y717" s="83">
        <f t="shared" si="441"/>
        <v>-2.7664171779855793</v>
      </c>
      <c r="Z717" s="83">
        <f t="shared" ref="Z717:Z720" si="442">LN(N717)</f>
        <v>-1.4987504800237066</v>
      </c>
      <c r="AA717" s="77"/>
      <c r="AB717" s="20">
        <v>6.4199411872777334E-3</v>
      </c>
      <c r="AC717" s="60">
        <v>9.6240561830783881E-3</v>
      </c>
      <c r="AD717" s="20">
        <v>8.6191861053367038E-3</v>
      </c>
      <c r="AE717" s="60">
        <v>1.2920917639331711E-2</v>
      </c>
      <c r="AF717" s="20">
        <v>1.8601990216918596E-2</v>
      </c>
      <c r="AG717" s="20">
        <v>2.7886018538529986E-2</v>
      </c>
      <c r="AI717" s="27"/>
      <c r="AJ717" s="82"/>
      <c r="AK717" s="82"/>
      <c r="AL717" s="82"/>
      <c r="AM717" s="82"/>
      <c r="AN717" s="82"/>
      <c r="BB717" s="76"/>
      <c r="BC717" s="76"/>
      <c r="BE717" s="76"/>
      <c r="BF717" s="76"/>
      <c r="BH717" s="76"/>
      <c r="BI717" s="76"/>
      <c r="BK717" s="76"/>
      <c r="BL717" s="76"/>
      <c r="BN717" s="76"/>
      <c r="BO717" s="76"/>
      <c r="BQ717" s="76"/>
      <c r="BR717" s="76"/>
      <c r="BW717" s="85"/>
      <c r="BX717" s="85"/>
      <c r="BY717" s="83"/>
      <c r="BZ717" s="83"/>
      <c r="CA717" s="83"/>
      <c r="CB717" s="83"/>
      <c r="CC717" s="83"/>
    </row>
    <row r="718" spans="1:100">
      <c r="A718" s="7">
        <v>89</v>
      </c>
      <c r="B718" s="7"/>
      <c r="C718" s="7" t="s">
        <v>3</v>
      </c>
      <c r="D718" s="32">
        <v>26.599606999999999</v>
      </c>
      <c r="E718" s="32">
        <v>5.9412231999999996</v>
      </c>
      <c r="F718" s="32">
        <v>9.3114139999999992</v>
      </c>
      <c r="G718" s="32">
        <v>9.9091757000000005</v>
      </c>
      <c r="H718" s="93">
        <v>1.2205875E-4</v>
      </c>
      <c r="I718" s="32">
        <v>1.6705302</v>
      </c>
      <c r="J718" s="32"/>
      <c r="K718" s="66">
        <v>0.35005823000000003</v>
      </c>
      <c r="L718" s="66">
        <v>0.37253059999999999</v>
      </c>
      <c r="M718" s="66">
        <v>6.2802728000000002E-2</v>
      </c>
      <c r="N718" s="66">
        <v>0.22335753999999999</v>
      </c>
      <c r="O718" s="66"/>
      <c r="P718" s="66"/>
      <c r="Q718" s="66"/>
      <c r="R718" s="76"/>
      <c r="S718" s="83">
        <f>(F718-O715*H718)/D718</f>
        <v>0.35005436835794368</v>
      </c>
      <c r="T718" s="83">
        <f>(G718-P715*H718)/D718</f>
        <v>0.37252830736294545</v>
      </c>
      <c r="U718" s="83">
        <f>(I718-Q715*H718)/D718</f>
        <v>6.2797888447622213E-2</v>
      </c>
      <c r="V718" s="84"/>
      <c r="W718" s="83">
        <f t="shared" si="439"/>
        <v>-1.049666798396848</v>
      </c>
      <c r="X718" s="83">
        <f t="shared" si="440"/>
        <v>-0.9874422511291796</v>
      </c>
      <c r="Y718" s="83">
        <f t="shared" si="441"/>
        <v>-2.767833829518771</v>
      </c>
      <c r="Z718" s="83">
        <f t="shared" si="442"/>
        <v>-1.4989814730790949</v>
      </c>
      <c r="AA718" s="28"/>
      <c r="AB718" s="47">
        <f t="shared" ref="AB718:AG718" si="443">ABS(AB717/AB716)</f>
        <v>3.2114716717484672E-3</v>
      </c>
      <c r="AC718" s="47">
        <f t="shared" si="443"/>
        <v>4.9432683666064473E-3</v>
      </c>
      <c r="AD718" s="47">
        <f t="shared" si="443"/>
        <v>2.1493343906092773E-3</v>
      </c>
      <c r="AE718" s="47">
        <f t="shared" si="443"/>
        <v>2.5719762859222361E-3</v>
      </c>
      <c r="AF718" s="47">
        <f t="shared" si="443"/>
        <v>3.0865200715595787E-3</v>
      </c>
      <c r="AG718" s="47">
        <f t="shared" si="443"/>
        <v>4.4501424013348063E-3</v>
      </c>
      <c r="AI718" s="27"/>
      <c r="AJ718" s="82"/>
      <c r="AK718" s="82"/>
      <c r="AL718" s="82"/>
      <c r="AM718" s="82"/>
      <c r="AN718" s="82"/>
      <c r="BB718" s="76"/>
      <c r="BC718" s="76"/>
      <c r="BE718" s="76"/>
      <c r="BF718" s="76"/>
      <c r="BH718" s="76"/>
      <c r="BI718" s="76"/>
      <c r="BK718" s="76"/>
      <c r="BL718" s="76"/>
      <c r="BN718" s="76"/>
      <c r="BO718" s="76"/>
      <c r="BQ718" s="76"/>
      <c r="BR718" s="76"/>
      <c r="BW718" s="85"/>
      <c r="BX718" s="85"/>
      <c r="BY718" s="83"/>
      <c r="BZ718" s="83"/>
      <c r="CA718" s="83"/>
      <c r="CB718" s="83"/>
      <c r="CC718" s="83"/>
      <c r="CD718" s="76"/>
      <c r="CE718" s="76"/>
      <c r="CF718" s="76"/>
      <c r="CG718" s="76"/>
      <c r="CH718" s="76"/>
      <c r="CI718" s="76"/>
      <c r="CJ718" s="76"/>
      <c r="CK718" s="76"/>
      <c r="CL718" s="76"/>
      <c r="CM718" s="76"/>
      <c r="CN718" s="76"/>
      <c r="CO718" s="76"/>
      <c r="CP718" s="76"/>
      <c r="CQ718" s="76"/>
      <c r="CR718" s="76"/>
      <c r="CS718" s="76"/>
      <c r="CT718" s="76"/>
      <c r="CU718" s="76"/>
      <c r="CV718" s="76"/>
    </row>
    <row r="719" spans="1:100">
      <c r="A719" s="7">
        <v>89</v>
      </c>
      <c r="B719" s="7"/>
      <c r="C719" s="7" t="s">
        <v>4</v>
      </c>
      <c r="D719" s="32">
        <v>24.919906000000001</v>
      </c>
      <c r="E719" s="32">
        <v>5.5635221000000001</v>
      </c>
      <c r="F719" s="32">
        <v>8.7155015999999996</v>
      </c>
      <c r="G719" s="33">
        <v>9.2665497999999999</v>
      </c>
      <c r="H719" s="93">
        <v>1.1585533E-4</v>
      </c>
      <c r="I719" s="32">
        <v>1.5607621</v>
      </c>
      <c r="J719" s="32"/>
      <c r="K719" s="66">
        <v>0.34974005000000002</v>
      </c>
      <c r="L719" s="66">
        <v>0.37185222000000001</v>
      </c>
      <c r="M719" s="66">
        <v>6.2630828999999999E-2</v>
      </c>
      <c r="N719" s="66">
        <v>0.22325597999999999</v>
      </c>
      <c r="O719" s="66"/>
      <c r="P719" s="66"/>
      <c r="Q719" s="66"/>
      <c r="R719" s="76"/>
      <c r="S719" s="83">
        <f>(F719-O715*H719)/D719</f>
        <v>0.3497365352161893</v>
      </c>
      <c r="T719" s="83">
        <f>(G719-P715*H719)/D719</f>
        <v>0.37185068778053071</v>
      </c>
      <c r="U719" s="83">
        <f>(I719-Q715*H719)/D719</f>
        <v>6.2626147681357686E-2</v>
      </c>
      <c r="V719" s="84"/>
      <c r="W719" s="83">
        <f t="shared" si="439"/>
        <v>-1.0505751644873058</v>
      </c>
      <c r="X719" s="83">
        <f t="shared" si="440"/>
        <v>-0.98926288221633019</v>
      </c>
      <c r="Y719" s="83">
        <f t="shared" si="441"/>
        <v>-2.7705723934958075</v>
      </c>
      <c r="Z719" s="83">
        <f t="shared" si="442"/>
        <v>-1.4994362734700484</v>
      </c>
      <c r="AA719" s="60"/>
      <c r="AB719" s="88"/>
      <c r="AD719" s="88"/>
      <c r="AF719" s="88"/>
      <c r="AI719" s="27"/>
      <c r="AJ719" s="82"/>
      <c r="AK719" s="82"/>
      <c r="AL719" s="82"/>
      <c r="AM719" s="82"/>
      <c r="AN719" s="82"/>
      <c r="BB719" s="76"/>
      <c r="BC719" s="76"/>
      <c r="BE719" s="76"/>
      <c r="BF719" s="76"/>
      <c r="BH719" s="76"/>
      <c r="BI719" s="76"/>
      <c r="BK719" s="76"/>
      <c r="BL719" s="76"/>
      <c r="BN719" s="76"/>
      <c r="BO719" s="76"/>
      <c r="BQ719" s="76"/>
      <c r="BR719" s="76"/>
      <c r="BW719" s="85"/>
      <c r="BX719" s="85"/>
      <c r="BY719" s="83"/>
      <c r="BZ719" s="83"/>
      <c r="CA719" s="83"/>
      <c r="CB719" s="83"/>
      <c r="CD719" s="76"/>
      <c r="CE719" s="76"/>
      <c r="CF719" s="76"/>
      <c r="CG719" s="76"/>
      <c r="CH719" s="76"/>
      <c r="CI719" s="76"/>
      <c r="CJ719" s="76"/>
      <c r="CK719" s="76"/>
      <c r="CL719" s="76"/>
      <c r="CM719" s="76"/>
      <c r="CN719" s="76"/>
      <c r="CO719" s="76"/>
      <c r="CP719" s="76"/>
      <c r="CQ719" s="76"/>
      <c r="CR719" s="76"/>
      <c r="CS719" s="76"/>
      <c r="CT719" s="76"/>
      <c r="CU719" s="76"/>
      <c r="CV719" s="76"/>
    </row>
    <row r="720" spans="1:100">
      <c r="A720" s="7">
        <v>89</v>
      </c>
      <c r="B720" s="7"/>
      <c r="C720" s="7" t="s">
        <v>5</v>
      </c>
      <c r="D720" s="32">
        <v>22.966377000000001</v>
      </c>
      <c r="E720" s="32">
        <v>5.1254843000000001</v>
      </c>
      <c r="F720" s="32">
        <v>8.026389</v>
      </c>
      <c r="G720" s="32">
        <v>8.5275137999999995</v>
      </c>
      <c r="H720" s="93">
        <v>1.0339055E-4</v>
      </c>
      <c r="I720" s="32">
        <v>1.4352370999999999</v>
      </c>
      <c r="J720" s="32"/>
      <c r="K720" s="66">
        <v>0.34948287</v>
      </c>
      <c r="L720" s="66">
        <v>0.37130110999999999</v>
      </c>
      <c r="M720" s="66">
        <v>6.2492299000000001E-2</v>
      </c>
      <c r="N720" s="66">
        <v>0.22317295000000001</v>
      </c>
      <c r="O720" s="66"/>
      <c r="P720" s="66"/>
      <c r="Q720" s="66"/>
      <c r="R720" s="76"/>
      <c r="S720" s="83">
        <f>(F720-O715*H720)/D720</f>
        <v>0.34948044888272012</v>
      </c>
      <c r="T720" s="83">
        <f>(G720-P715*H720)/D720</f>
        <v>0.37130171837437115</v>
      </c>
      <c r="U720" s="83">
        <f>(I720-Q715*H720)/D720</f>
        <v>6.2488136288019441E-2</v>
      </c>
      <c r="V720" s="84"/>
      <c r="W720" s="83">
        <f t="shared" si="439"/>
        <v>-1.0513076591227142</v>
      </c>
      <c r="X720" s="83">
        <f t="shared" si="440"/>
        <v>-0.99074028981527595</v>
      </c>
      <c r="Y720" s="83">
        <f t="shared" si="441"/>
        <v>-2.772778559649451</v>
      </c>
      <c r="Z720" s="83">
        <f t="shared" si="442"/>
        <v>-1.4998082475755679</v>
      </c>
      <c r="AB720" s="28"/>
      <c r="AD720" s="28"/>
      <c r="AF720" s="28"/>
      <c r="AJ720" s="82"/>
      <c r="AK720" s="82"/>
      <c r="AL720" s="82"/>
      <c r="AM720" s="82"/>
      <c r="AN720" s="82"/>
      <c r="BB720" s="76"/>
      <c r="BC720" s="76"/>
      <c r="BE720" s="76"/>
      <c r="BF720" s="76"/>
      <c r="BH720" s="76"/>
      <c r="BI720" s="76"/>
      <c r="BK720" s="76"/>
      <c r="BL720" s="76"/>
      <c r="BN720" s="76"/>
      <c r="BO720" s="76"/>
      <c r="BQ720" s="76"/>
      <c r="BR720" s="76"/>
      <c r="BW720" s="85"/>
      <c r="BX720" s="85"/>
      <c r="BY720" s="83"/>
      <c r="BZ720" s="83"/>
      <c r="CA720" s="83"/>
      <c r="CB720" s="83"/>
      <c r="CC720" s="83"/>
    </row>
    <row r="721" spans="1:100">
      <c r="C721" s="7"/>
      <c r="D721" s="89"/>
      <c r="E721" s="89"/>
      <c r="F721" s="33"/>
      <c r="G721" s="33"/>
      <c r="H721" s="99"/>
      <c r="I721" s="33"/>
      <c r="J721" s="5"/>
      <c r="K721" s="84"/>
      <c r="L721" s="84"/>
      <c r="M721" s="84"/>
      <c r="N721" s="84"/>
      <c r="O721" s="83"/>
      <c r="P721" s="83"/>
      <c r="Q721" s="83"/>
      <c r="R721" s="84"/>
      <c r="S721" s="84"/>
      <c r="T721" s="84"/>
      <c r="U721" s="84"/>
      <c r="V721" s="84"/>
      <c r="W721" s="84"/>
      <c r="X721" s="84"/>
      <c r="Y721" s="84"/>
      <c r="Z721" s="90"/>
      <c r="AA721" s="28"/>
      <c r="AB721" s="91"/>
      <c r="AC721" s="91"/>
      <c r="AD721" s="91"/>
      <c r="AE721" s="92"/>
      <c r="AF721" s="92"/>
      <c r="AG721" s="92"/>
      <c r="AJ721" s="76"/>
      <c r="AK721" s="76"/>
      <c r="AL721" s="76"/>
      <c r="AM721" s="76"/>
      <c r="AN721" s="76"/>
      <c r="BB721" s="76"/>
      <c r="BC721" s="76"/>
      <c r="BE721" s="76"/>
      <c r="BF721" s="76"/>
      <c r="BH721" s="76"/>
      <c r="BI721" s="76"/>
      <c r="BK721" s="76"/>
      <c r="BL721" s="76"/>
      <c r="BN721" s="76"/>
      <c r="BO721" s="76"/>
      <c r="BQ721" s="76"/>
      <c r="BR721" s="76"/>
      <c r="BW721" s="85"/>
      <c r="BX721" s="85"/>
      <c r="BY721" s="83"/>
      <c r="BZ721" s="83"/>
      <c r="CA721" s="83"/>
      <c r="CB721" s="83"/>
      <c r="CC721" s="83"/>
      <c r="CD721" s="76"/>
      <c r="CE721" s="76"/>
      <c r="CF721" s="76"/>
      <c r="CG721" s="76"/>
      <c r="CH721" s="76"/>
      <c r="CI721" s="76"/>
      <c r="CJ721" s="76"/>
      <c r="CK721" s="76"/>
      <c r="CL721" s="76"/>
      <c r="CM721" s="76"/>
      <c r="CN721" s="76"/>
      <c r="CO721" s="76"/>
      <c r="CP721" s="76"/>
      <c r="CQ721" s="76"/>
      <c r="CR721" s="76"/>
      <c r="CS721" s="76"/>
      <c r="CT721" s="76"/>
      <c r="CU721" s="76"/>
      <c r="CV721" s="76"/>
    </row>
    <row r="722" spans="1:100">
      <c r="A722" s="7">
        <v>90</v>
      </c>
      <c r="B722" s="31">
        <v>43658</v>
      </c>
      <c r="C722" s="7" t="s">
        <v>0</v>
      </c>
      <c r="D722" s="32">
        <v>8.0227681E-4</v>
      </c>
      <c r="E722" s="32">
        <v>1.6103822E-4</v>
      </c>
      <c r="F722" s="32">
        <v>2.5779596999999998E-4</v>
      </c>
      <c r="G722" s="32">
        <v>2.3964192999999999E-4</v>
      </c>
      <c r="H722" s="93">
        <v>-1.8469831E-6</v>
      </c>
      <c r="I722" s="32">
        <v>4.1343271999999998E-5</v>
      </c>
      <c r="J722" s="32"/>
      <c r="K722" s="32">
        <v>0.31999195000000002</v>
      </c>
      <c r="L722" s="32">
        <v>0.29697731999999999</v>
      </c>
      <c r="M722" s="32">
        <v>5.0739976999999999E-2</v>
      </c>
      <c r="N722" s="32">
        <v>0.20056953999999999</v>
      </c>
      <c r="O722" s="66"/>
      <c r="P722" s="66"/>
      <c r="Q722" s="66"/>
      <c r="AG722" s="78"/>
      <c r="BZ722" s="80"/>
      <c r="CA722" s="78"/>
      <c r="CB722" s="78"/>
      <c r="CC722" s="78"/>
      <c r="CE722" s="81"/>
      <c r="CF722" s="74"/>
      <c r="CG722" s="74"/>
      <c r="CH722" s="74"/>
      <c r="CI722" s="74"/>
      <c r="CJ722" s="74"/>
      <c r="CK722" s="74"/>
      <c r="CL722" s="74"/>
      <c r="CM722" s="74"/>
      <c r="CN722" s="74"/>
    </row>
    <row r="723" spans="1:100">
      <c r="A723" s="7">
        <v>90</v>
      </c>
      <c r="B723" s="7"/>
      <c r="C723" s="98" t="s">
        <v>6</v>
      </c>
      <c r="D723" s="32"/>
      <c r="E723" s="32"/>
      <c r="F723" s="32"/>
      <c r="G723" s="32"/>
      <c r="H723" s="93">
        <v>2.7486494000000001</v>
      </c>
      <c r="I723" s="32"/>
      <c r="J723" s="32"/>
      <c r="K723" s="32"/>
      <c r="L723" s="32"/>
      <c r="M723" s="32"/>
      <c r="N723" s="32"/>
      <c r="O723" s="66">
        <v>0.86329776000000003</v>
      </c>
      <c r="P723" s="66">
        <v>0.56634834000000001</v>
      </c>
      <c r="Q723" s="66">
        <v>1.0736376000000001</v>
      </c>
      <c r="AB723" s="9"/>
      <c r="AC723" s="9"/>
      <c r="AD723" s="9"/>
      <c r="AE723" s="9"/>
      <c r="AF723" s="9"/>
      <c r="AG723" s="9"/>
      <c r="AI723" s="27"/>
      <c r="AJ723" s="20"/>
      <c r="AK723" s="20"/>
      <c r="AL723" s="20"/>
      <c r="AM723" s="20"/>
      <c r="AN723" s="82"/>
      <c r="BB723" s="78"/>
      <c r="BE723" s="78"/>
      <c r="BH723" s="78"/>
      <c r="BK723" s="78"/>
      <c r="BN723" s="78"/>
      <c r="BQ723" s="78"/>
    </row>
    <row r="724" spans="1:100">
      <c r="A724" s="7">
        <v>90</v>
      </c>
      <c r="B724" s="7"/>
      <c r="C724" s="7" t="s">
        <v>1</v>
      </c>
      <c r="D724" s="32">
        <v>28.373785999999999</v>
      </c>
      <c r="E724" s="32">
        <v>6.3407783000000002</v>
      </c>
      <c r="F724" s="32">
        <v>9.9427480999999993</v>
      </c>
      <c r="G724" s="32">
        <v>10.592039</v>
      </c>
      <c r="H724" s="93">
        <v>1.2921887999999999E-4</v>
      </c>
      <c r="I724" s="32">
        <v>1.7875246</v>
      </c>
      <c r="J724" s="32"/>
      <c r="K724" s="66">
        <v>0.35042012</v>
      </c>
      <c r="L724" s="66">
        <v>0.37330342999999999</v>
      </c>
      <c r="M724" s="66">
        <v>6.2999065000000007E-2</v>
      </c>
      <c r="N724" s="66">
        <v>0.22347307999999999</v>
      </c>
      <c r="O724" s="66"/>
      <c r="P724" s="66"/>
      <c r="Q724" s="66"/>
      <c r="R724" s="76"/>
      <c r="S724" s="83">
        <f>(F724-O723*H724)/D724</f>
        <v>0.35041628021126076</v>
      </c>
      <c r="T724" s="83">
        <f>(G724-P723*H724)/D724</f>
        <v>0.3733011102960252</v>
      </c>
      <c r="U724" s="83">
        <f>(I724-Q723*H724)/D724</f>
        <v>6.2994267516918681E-2</v>
      </c>
      <c r="V724" s="84"/>
      <c r="W724" s="83">
        <f t="shared" ref="W724:W728" si="444">LN(S724)</f>
        <v>-1.0486334592090885</v>
      </c>
      <c r="X724" s="83">
        <f t="shared" ref="X724:X728" si="445">LN(T724)</f>
        <v>-0.98536991879325164</v>
      </c>
      <c r="Y724" s="83">
        <f t="shared" ref="Y724:Y728" si="446">LN(U724)</f>
        <v>-2.7647115485255505</v>
      </c>
      <c r="Z724" s="83">
        <f>LN(N724)</f>
        <v>-1.4984643196101806</v>
      </c>
      <c r="AA724" s="77"/>
      <c r="AB724" s="20">
        <f t="array" ref="AB724:AC725">LINEST(W724:W728,Z724:Z728,TRUE,TRUE)</f>
        <v>1.9887943884502006</v>
      </c>
      <c r="AC724" s="60">
        <v>1.9315066175553062</v>
      </c>
      <c r="AD724" s="20">
        <f t="array" ref="AD724:AE725">LINEST(X724:X728,Z724:Z728,TRUE,TRUE)</f>
        <v>3.9846037284838807</v>
      </c>
      <c r="AE724" s="60">
        <v>4.9854155256440063</v>
      </c>
      <c r="AF724" s="20">
        <f t="array" ref="AF724:AG725">LINEST(Y724:Y728,Z724:Z728,TRUE,TRUE)</f>
        <v>5.9512119026400425</v>
      </c>
      <c r="AG724" s="20">
        <v>6.1529426276838803</v>
      </c>
      <c r="AI724" s="41">
        <f>EXP(AC724)*$AI$4^AB724</f>
        <v>0.33313003482586945</v>
      </c>
      <c r="AJ724" s="41">
        <f>AI724*SQRT(AC725^2+(LN($AI$4))^2*AB725^2+(AB724/$AI$4)^2*$AJ$4^2-2*LN($AI$4)*AVERAGE(Z724:Z728)*AB725^2)</f>
        <v>5.1982186400259436E-4</v>
      </c>
      <c r="AK724" s="59"/>
      <c r="AL724" s="41">
        <f>EXP(AE724)*$AI$4^AD724</f>
        <v>0.33731685996231575</v>
      </c>
      <c r="AM724" s="41">
        <f>AL724*SQRT(AE725^2+(LN($AI$4))^2*AD725^2+(AD724/$AI$4)^2*$AJ$4^2-2*LN($AI$4)*AVERAGE(Z724:Z728)*AD725^2)</f>
        <v>1.0533256347384022E-3</v>
      </c>
      <c r="AN724" s="83"/>
      <c r="AO724" s="41">
        <f>EXP(AG724)*$AI$4^AF724</f>
        <v>5.4143096144827992E-2</v>
      </c>
      <c r="AP724" s="41">
        <f>AO724*SQRT(AG725^2+(LN($AI$4))^2*AF725^2+(AF724/$AI$4)^2*$AJ$4^2-2*LN($AI$4)*AVERAGE(Z724:Z728)*AF725^2)</f>
        <v>2.5340638306224584E-4</v>
      </c>
      <c r="BB724" s="69"/>
      <c r="BC724" s="69"/>
      <c r="BE724" s="69"/>
      <c r="BF724" s="69"/>
      <c r="BH724" s="69"/>
      <c r="BI724" s="69"/>
      <c r="BK724" s="69"/>
      <c r="BL724" s="69"/>
      <c r="BN724" s="69"/>
      <c r="BO724" s="69"/>
      <c r="BQ724" s="69"/>
      <c r="BR724" s="69"/>
      <c r="BY724" s="69"/>
      <c r="BZ724" s="69"/>
      <c r="CD724" s="86"/>
      <c r="CM724" s="78"/>
      <c r="CN724" s="78"/>
    </row>
    <row r="725" spans="1:100">
      <c r="A725" s="7">
        <v>90</v>
      </c>
      <c r="B725" s="7"/>
      <c r="C725" s="7" t="s">
        <v>2</v>
      </c>
      <c r="D725" s="32">
        <v>28.369869999999999</v>
      </c>
      <c r="E725" s="32">
        <v>6.3390040000000001</v>
      </c>
      <c r="F725" s="32">
        <v>9.9385578999999993</v>
      </c>
      <c r="G725" s="32">
        <v>10.584500999999999</v>
      </c>
      <c r="H725" s="93">
        <v>1.3055165E-4</v>
      </c>
      <c r="I725" s="32">
        <v>1.7856932000000001</v>
      </c>
      <c r="J725" s="32"/>
      <c r="K725" s="66">
        <v>0.35032089999999999</v>
      </c>
      <c r="L725" s="66">
        <v>0.37308956999999998</v>
      </c>
      <c r="M725" s="66">
        <v>6.2943315E-2</v>
      </c>
      <c r="N725" s="66">
        <v>0.22344145000000001</v>
      </c>
      <c r="O725" s="66"/>
      <c r="P725" s="66"/>
      <c r="Q725" s="66"/>
      <c r="R725" s="76"/>
      <c r="S725" s="83">
        <f>(F725-O723*H725)/D725</f>
        <v>0.35031690998418358</v>
      </c>
      <c r="T725" s="83">
        <f>(G725-P723*H725)/D725</f>
        <v>0.37308690742290107</v>
      </c>
      <c r="U725" s="83">
        <f>(I725-Q723*H725)/D725</f>
        <v>6.2938358012913642E-2</v>
      </c>
      <c r="V725" s="84"/>
      <c r="W725" s="83">
        <f t="shared" si="444"/>
        <v>-1.0489170770800089</v>
      </c>
      <c r="X725" s="83">
        <f t="shared" si="445"/>
        <v>-0.98594389070576816</v>
      </c>
      <c r="Y725" s="83">
        <f t="shared" si="446"/>
        <v>-2.7655994758191036</v>
      </c>
      <c r="Z725" s="83">
        <f t="shared" ref="Z725:Z728" si="447">LN(N725)</f>
        <v>-1.4986058679283916</v>
      </c>
      <c r="AA725" s="77"/>
      <c r="AB725" s="20">
        <v>6.5466962326929095E-3</v>
      </c>
      <c r="AC725" s="60">
        <v>9.8136631765484341E-3</v>
      </c>
      <c r="AD725" s="20">
        <v>1.1614949695349663E-2</v>
      </c>
      <c r="AE725" s="60">
        <v>1.7411103260526403E-2</v>
      </c>
      <c r="AF725" s="20">
        <v>2.343678430634874E-2</v>
      </c>
      <c r="AG725" s="20">
        <v>3.5132332240397024E-2</v>
      </c>
      <c r="AI725" s="27"/>
      <c r="AJ725" s="82"/>
      <c r="AK725" s="82"/>
      <c r="AL725" s="82"/>
      <c r="AM725" s="82"/>
      <c r="AN725" s="82"/>
      <c r="BB725" s="76"/>
      <c r="BC725" s="76"/>
      <c r="BE725" s="76"/>
      <c r="BF725" s="76"/>
      <c r="BH725" s="76"/>
      <c r="BI725" s="76"/>
      <c r="BK725" s="76"/>
      <c r="BL725" s="76"/>
      <c r="BN725" s="76"/>
      <c r="BO725" s="76"/>
      <c r="BQ725" s="76"/>
      <c r="BR725" s="76"/>
      <c r="BW725" s="85"/>
      <c r="BX725" s="85"/>
      <c r="BY725" s="83"/>
      <c r="BZ725" s="83"/>
      <c r="CA725" s="83"/>
      <c r="CB725" s="83"/>
      <c r="CC725" s="83"/>
    </row>
    <row r="726" spans="1:100">
      <c r="A726" s="7">
        <v>90</v>
      </c>
      <c r="B726" s="7"/>
      <c r="C726" s="7" t="s">
        <v>3</v>
      </c>
      <c r="D726" s="32">
        <v>27.002139</v>
      </c>
      <c r="E726" s="32">
        <v>6.0312150999999998</v>
      </c>
      <c r="F726" s="32">
        <v>9.4526996000000008</v>
      </c>
      <c r="G726" s="32">
        <v>10.059763999999999</v>
      </c>
      <c r="H726" s="93">
        <v>1.2166628E-4</v>
      </c>
      <c r="I726" s="32">
        <v>1.6959398000000001</v>
      </c>
      <c r="J726" s="32"/>
      <c r="K726" s="66">
        <v>0.35007207000000001</v>
      </c>
      <c r="L726" s="66">
        <v>0.37255388</v>
      </c>
      <c r="M726" s="66">
        <v>6.2807440000000006E-2</v>
      </c>
      <c r="N726" s="66">
        <v>0.22336057000000001</v>
      </c>
      <c r="O726" s="66"/>
      <c r="P726" s="66"/>
      <c r="Q726" s="66"/>
      <c r="R726" s="76"/>
      <c r="S726" s="83">
        <f>(F726-O723*H726)/D726</f>
        <v>0.35006836183507567</v>
      </c>
      <c r="T726" s="83">
        <f>(G726-P723*H726)/D726</f>
        <v>0.37255178541612155</v>
      </c>
      <c r="U726" s="83">
        <f>(I726-Q723*H726)/D726</f>
        <v>6.2802771828822157E-2</v>
      </c>
      <c r="V726" s="84"/>
      <c r="W726" s="83">
        <f t="shared" si="444"/>
        <v>-1.0496268240422657</v>
      </c>
      <c r="X726" s="83">
        <f t="shared" si="445"/>
        <v>-0.98737922957374846</v>
      </c>
      <c r="Y726" s="83">
        <f t="shared" si="446"/>
        <v>-2.767756069080384</v>
      </c>
      <c r="Z726" s="83">
        <f t="shared" si="447"/>
        <v>-1.4989679074772881</v>
      </c>
      <c r="AA726" s="28"/>
      <c r="AB726" s="47">
        <f t="shared" ref="AB726:AG726" si="448">ABS(AB725/AB724)</f>
        <v>3.2917913841231852E-3</v>
      </c>
      <c r="AC726" s="47">
        <f t="shared" si="448"/>
        <v>5.0808333180703859E-3</v>
      </c>
      <c r="AD726" s="47">
        <f t="shared" si="448"/>
        <v>2.9149572923200286E-3</v>
      </c>
      <c r="AE726" s="47">
        <f t="shared" si="448"/>
        <v>3.492407638032794E-3</v>
      </c>
      <c r="AF726" s="47">
        <f t="shared" si="448"/>
        <v>3.9381532181624801E-3</v>
      </c>
      <c r="AG726" s="47">
        <f t="shared" si="448"/>
        <v>5.7098423252520559E-3</v>
      </c>
      <c r="AI726" s="27"/>
      <c r="AJ726" s="82"/>
      <c r="AK726" s="82"/>
      <c r="AL726" s="82"/>
      <c r="AM726" s="82"/>
      <c r="AN726" s="82"/>
      <c r="BB726" s="76"/>
      <c r="BC726" s="76"/>
      <c r="BE726" s="76"/>
      <c r="BF726" s="76"/>
      <c r="BH726" s="76"/>
      <c r="BI726" s="76"/>
      <c r="BK726" s="76"/>
      <c r="BL726" s="76"/>
      <c r="BN726" s="76"/>
      <c r="BO726" s="76"/>
      <c r="BQ726" s="76"/>
      <c r="BR726" s="76"/>
      <c r="BW726" s="85"/>
      <c r="BX726" s="85"/>
      <c r="BY726" s="83"/>
      <c r="BZ726" s="83"/>
      <c r="CA726" s="83"/>
      <c r="CB726" s="83"/>
      <c r="CC726" s="83"/>
      <c r="CD726" s="76"/>
      <c r="CE726" s="76"/>
      <c r="CF726" s="76"/>
      <c r="CG726" s="76"/>
      <c r="CH726" s="76"/>
      <c r="CI726" s="76"/>
      <c r="CJ726" s="76"/>
      <c r="CK726" s="76"/>
      <c r="CL726" s="76"/>
      <c r="CM726" s="76"/>
      <c r="CN726" s="76"/>
      <c r="CO726" s="76"/>
      <c r="CP726" s="76"/>
      <c r="CQ726" s="76"/>
      <c r="CR726" s="76"/>
      <c r="CS726" s="76"/>
      <c r="CT726" s="76"/>
      <c r="CU726" s="76"/>
      <c r="CV726" s="76"/>
    </row>
    <row r="727" spans="1:100">
      <c r="A727" s="7">
        <v>90</v>
      </c>
      <c r="B727" s="7"/>
      <c r="C727" s="7" t="s">
        <v>4</v>
      </c>
      <c r="D727" s="32">
        <v>25.661289</v>
      </c>
      <c r="E727" s="32">
        <v>5.7301470999999999</v>
      </c>
      <c r="F727" s="32">
        <v>8.9784257000000007</v>
      </c>
      <c r="G727" s="32">
        <v>9.5499607999999991</v>
      </c>
      <c r="H727" s="99">
        <v>1.2220811999999999E-4</v>
      </c>
      <c r="I727" s="32">
        <v>1.6091694000000001</v>
      </c>
      <c r="J727" s="32"/>
      <c r="K727" s="66">
        <v>0.34988194</v>
      </c>
      <c r="L727" s="66">
        <v>0.37215406000000001</v>
      </c>
      <c r="M727" s="66">
        <v>6.2707992000000004E-2</v>
      </c>
      <c r="N727" s="66">
        <v>0.22329922999999999</v>
      </c>
      <c r="O727" s="66"/>
      <c r="P727" s="66"/>
      <c r="Q727" s="66"/>
      <c r="R727" s="76"/>
      <c r="S727" s="83">
        <f>(F727-O723*H727)/D727</f>
        <v>0.34987798929366914</v>
      </c>
      <c r="T727" s="83">
        <f>(G727-P723*H727)/D727</f>
        <v>0.37215167124434406</v>
      </c>
      <c r="U727" s="83">
        <f>(I727-Q723*H727)/D727</f>
        <v>6.2702937205038403E-2</v>
      </c>
      <c r="V727" s="84"/>
      <c r="W727" s="83">
        <f t="shared" si="444"/>
        <v>-1.0501707872925741</v>
      </c>
      <c r="X727" s="83">
        <f t="shared" si="445"/>
        <v>-0.98845378940477713</v>
      </c>
      <c r="Y727" s="83">
        <f t="shared" si="446"/>
        <v>-2.7693469870650591</v>
      </c>
      <c r="Z727" s="83">
        <f t="shared" si="447"/>
        <v>-1.4992425684178323</v>
      </c>
      <c r="AA727" s="60"/>
      <c r="AB727" s="88"/>
      <c r="AD727" s="88"/>
      <c r="AF727" s="88"/>
      <c r="AI727" s="27"/>
      <c r="AJ727" s="82"/>
      <c r="AK727" s="82"/>
      <c r="AL727" s="82"/>
      <c r="AM727" s="82"/>
      <c r="AN727" s="82"/>
      <c r="BB727" s="76"/>
      <c r="BC727" s="76"/>
      <c r="BE727" s="76"/>
      <c r="BF727" s="76"/>
      <c r="BH727" s="76"/>
      <c r="BI727" s="76"/>
      <c r="BK727" s="76"/>
      <c r="BL727" s="76"/>
      <c r="BN727" s="76"/>
      <c r="BO727" s="76"/>
      <c r="BQ727" s="76"/>
      <c r="BR727" s="76"/>
      <c r="BW727" s="85"/>
      <c r="BX727" s="85"/>
      <c r="BY727" s="83"/>
      <c r="BZ727" s="83"/>
      <c r="CA727" s="83"/>
      <c r="CB727" s="83"/>
      <c r="CD727" s="76"/>
      <c r="CE727" s="76"/>
      <c r="CF727" s="76"/>
      <c r="CG727" s="76"/>
      <c r="CH727" s="76"/>
      <c r="CI727" s="76"/>
      <c r="CJ727" s="76"/>
      <c r="CK727" s="76"/>
      <c r="CL727" s="76"/>
      <c r="CM727" s="76"/>
      <c r="CN727" s="76"/>
      <c r="CO727" s="76"/>
      <c r="CP727" s="76"/>
      <c r="CQ727" s="76"/>
      <c r="CR727" s="76"/>
      <c r="CS727" s="76"/>
      <c r="CT727" s="76"/>
      <c r="CU727" s="76"/>
      <c r="CV727" s="76"/>
    </row>
    <row r="728" spans="1:100">
      <c r="A728" s="7">
        <v>90</v>
      </c>
      <c r="B728" s="7"/>
      <c r="C728" s="7" t="s">
        <v>5</v>
      </c>
      <c r="D728" s="32">
        <v>22.822966000000001</v>
      </c>
      <c r="E728" s="32">
        <v>5.0932816000000001</v>
      </c>
      <c r="F728" s="32">
        <v>7.9756727999999999</v>
      </c>
      <c r="G728" s="32">
        <v>8.4730635000000003</v>
      </c>
      <c r="H728" s="93">
        <v>1.1103794E-4</v>
      </c>
      <c r="I728" s="32">
        <v>1.4260309</v>
      </c>
      <c r="J728" s="32"/>
      <c r="K728" s="66">
        <v>0.34945791999999998</v>
      </c>
      <c r="L728" s="66">
        <v>0.37125105000000003</v>
      </c>
      <c r="M728" s="66">
        <v>6.2482127999999998E-2</v>
      </c>
      <c r="N728" s="66">
        <v>0.22316467000000001</v>
      </c>
      <c r="O728" s="66"/>
      <c r="P728" s="66"/>
      <c r="Q728" s="66"/>
      <c r="R728" s="76"/>
      <c r="S728" s="83">
        <f>(F728-O723*H728)/D728</f>
        <v>0.34945400791444559</v>
      </c>
      <c r="T728" s="83">
        <f>(G728-P723*H728)/D728</f>
        <v>0.37124888210616463</v>
      </c>
      <c r="U728" s="83">
        <f>(I728-Q723*H728)/D728</f>
        <v>6.2477054274741921E-2</v>
      </c>
      <c r="V728" s="84"/>
      <c r="W728" s="83">
        <f t="shared" si="444"/>
        <v>-1.0513833199175997</v>
      </c>
      <c r="X728" s="83">
        <f t="shared" si="445"/>
        <v>-0.99088260003160733</v>
      </c>
      <c r="Y728" s="83">
        <f t="shared" si="446"/>
        <v>-2.7729559212532173</v>
      </c>
      <c r="Z728" s="83">
        <f t="shared" si="447"/>
        <v>-1.4998453495343986</v>
      </c>
      <c r="AB728" s="28"/>
      <c r="AD728" s="28"/>
      <c r="AF728" s="28"/>
      <c r="AJ728" s="82"/>
      <c r="AK728" s="82"/>
      <c r="AL728" s="82"/>
      <c r="AM728" s="82"/>
      <c r="AN728" s="82"/>
      <c r="BB728" s="76"/>
      <c r="BC728" s="76"/>
      <c r="BE728" s="76"/>
      <c r="BF728" s="76"/>
      <c r="BH728" s="76"/>
      <c r="BI728" s="76"/>
      <c r="BK728" s="76"/>
      <c r="BL728" s="76"/>
      <c r="BN728" s="76"/>
      <c r="BO728" s="76"/>
      <c r="BQ728" s="76"/>
      <c r="BR728" s="76"/>
      <c r="BW728" s="85"/>
      <c r="BX728" s="85"/>
      <c r="BY728" s="83"/>
      <c r="BZ728" s="83"/>
      <c r="CA728" s="83"/>
      <c r="CB728" s="83"/>
      <c r="CC728" s="83"/>
    </row>
    <row r="729" spans="1:100">
      <c r="C729" s="7"/>
      <c r="D729" s="89"/>
      <c r="E729" s="89"/>
      <c r="F729" s="33"/>
      <c r="G729" s="33"/>
      <c r="H729" s="99"/>
      <c r="I729" s="33"/>
      <c r="J729" s="5"/>
      <c r="K729" s="84"/>
      <c r="L729" s="84"/>
      <c r="M729" s="84"/>
      <c r="N729" s="84"/>
      <c r="O729" s="83"/>
      <c r="P729" s="83"/>
      <c r="Q729" s="83"/>
      <c r="R729" s="84"/>
      <c r="S729" s="84"/>
      <c r="T729" s="84"/>
      <c r="U729" s="84"/>
      <c r="V729" s="84"/>
      <c r="W729" s="84"/>
      <c r="X729" s="84"/>
      <c r="Y729" s="84"/>
      <c r="Z729" s="90"/>
      <c r="AA729" s="28"/>
      <c r="AB729" s="91"/>
      <c r="AC729" s="91"/>
      <c r="AD729" s="91"/>
      <c r="AE729" s="92"/>
      <c r="AF729" s="92"/>
      <c r="AG729" s="92"/>
      <c r="AJ729" s="76"/>
      <c r="AK729" s="76"/>
      <c r="AL729" s="76"/>
      <c r="AM729" s="76"/>
      <c r="AN729" s="76"/>
      <c r="BB729" s="76"/>
      <c r="BC729" s="76"/>
      <c r="BE729" s="76"/>
      <c r="BF729" s="76"/>
      <c r="BH729" s="76"/>
      <c r="BI729" s="76"/>
      <c r="BK729" s="76"/>
      <c r="BL729" s="76"/>
      <c r="BN729" s="76"/>
      <c r="BO729" s="76"/>
      <c r="BQ729" s="76"/>
      <c r="BR729" s="76"/>
      <c r="BW729" s="85"/>
      <c r="BX729" s="85"/>
      <c r="BY729" s="83"/>
      <c r="BZ729" s="83"/>
      <c r="CA729" s="83"/>
      <c r="CB729" s="83"/>
      <c r="CC729" s="83"/>
      <c r="CD729" s="76"/>
      <c r="CE729" s="76"/>
      <c r="CF729" s="76"/>
      <c r="CG729" s="76"/>
      <c r="CH729" s="76"/>
      <c r="CI729" s="76"/>
      <c r="CJ729" s="76"/>
      <c r="CK729" s="76"/>
      <c r="CL729" s="76"/>
      <c r="CM729" s="76"/>
      <c r="CN729" s="76"/>
      <c r="CO729" s="76"/>
      <c r="CP729" s="76"/>
      <c r="CQ729" s="76"/>
      <c r="CR729" s="76"/>
      <c r="CS729" s="76"/>
      <c r="CT729" s="76"/>
      <c r="CU729" s="76"/>
      <c r="CV729" s="76"/>
    </row>
    <row r="730" spans="1:100">
      <c r="A730" s="7">
        <v>91</v>
      </c>
      <c r="B730" s="31">
        <v>43658</v>
      </c>
      <c r="C730" s="7" t="s">
        <v>0</v>
      </c>
      <c r="D730" s="32">
        <v>8.0227681E-4</v>
      </c>
      <c r="E730" s="32">
        <v>1.6103822E-4</v>
      </c>
      <c r="F730" s="32">
        <v>2.5779596999999998E-4</v>
      </c>
      <c r="G730" s="32">
        <v>2.3964192999999999E-4</v>
      </c>
      <c r="H730" s="93">
        <v>-1.8469831E-6</v>
      </c>
      <c r="I730" s="32">
        <v>4.1343271999999998E-5</v>
      </c>
      <c r="J730" s="32"/>
      <c r="K730" s="32">
        <v>0.31999195000000002</v>
      </c>
      <c r="L730" s="32">
        <v>0.29697731999999999</v>
      </c>
      <c r="M730" s="32">
        <v>5.0739976999999999E-2</v>
      </c>
      <c r="N730" s="32">
        <v>0.20056953999999999</v>
      </c>
      <c r="O730" s="66"/>
      <c r="P730" s="66"/>
      <c r="Q730" s="66"/>
      <c r="AG730" s="78"/>
      <c r="BZ730" s="80"/>
      <c r="CA730" s="78"/>
      <c r="CB730" s="78"/>
      <c r="CC730" s="78"/>
      <c r="CE730" s="81"/>
      <c r="CF730" s="74"/>
      <c r="CG730" s="74"/>
      <c r="CH730" s="74"/>
      <c r="CI730" s="74"/>
      <c r="CJ730" s="74"/>
      <c r="CK730" s="74"/>
      <c r="CL730" s="74"/>
      <c r="CM730" s="74"/>
      <c r="CN730" s="74"/>
    </row>
    <row r="731" spans="1:100">
      <c r="A731" s="98">
        <v>91</v>
      </c>
      <c r="C731" s="98" t="s">
        <v>6</v>
      </c>
      <c r="D731" s="32"/>
      <c r="E731" s="32"/>
      <c r="F731" s="32"/>
      <c r="G731" s="32"/>
      <c r="H731" s="93">
        <v>2.7486494000000001</v>
      </c>
      <c r="I731" s="32"/>
      <c r="J731" s="32"/>
      <c r="K731" s="32"/>
      <c r="L731" s="32"/>
      <c r="M731" s="32"/>
      <c r="N731" s="32"/>
      <c r="O731" s="66">
        <v>0.86329776000000003</v>
      </c>
      <c r="P731" s="66">
        <v>0.56634834000000001</v>
      </c>
      <c r="Q731" s="66">
        <v>1.0736376000000001</v>
      </c>
      <c r="AB731" s="9"/>
      <c r="AC731" s="9"/>
      <c r="AD731" s="9"/>
      <c r="AE731" s="9"/>
      <c r="AF731" s="9"/>
      <c r="AG731" s="9"/>
      <c r="AI731" s="27"/>
      <c r="AJ731" s="20"/>
      <c r="AK731" s="20"/>
      <c r="AL731" s="20"/>
      <c r="AM731" s="20"/>
      <c r="AN731" s="82"/>
      <c r="BB731" s="78"/>
      <c r="BE731" s="78"/>
      <c r="BH731" s="78"/>
      <c r="BK731" s="78"/>
      <c r="BN731" s="78"/>
      <c r="BQ731" s="78"/>
    </row>
    <row r="732" spans="1:100">
      <c r="A732" s="7">
        <v>91</v>
      </c>
      <c r="B732" s="7"/>
      <c r="C732" s="7" t="s">
        <v>1</v>
      </c>
      <c r="D732" s="32">
        <v>28.814022999999999</v>
      </c>
      <c r="E732" s="32">
        <v>6.4398146000000001</v>
      </c>
      <c r="F732" s="32">
        <v>10.098915999999999</v>
      </c>
      <c r="G732" s="32">
        <v>10.760417</v>
      </c>
      <c r="H732" s="93">
        <v>1.3365548E-4</v>
      </c>
      <c r="I732" s="32">
        <v>1.8162537000000001</v>
      </c>
      <c r="J732" s="32"/>
      <c r="K732" s="66">
        <v>0.35048631000000002</v>
      </c>
      <c r="L732" s="66">
        <v>0.37344408000000001</v>
      </c>
      <c r="M732" s="66">
        <v>6.3033754999999997E-2</v>
      </c>
      <c r="N732" s="66">
        <v>0.2234959</v>
      </c>
      <c r="O732" s="66"/>
      <c r="P732" s="66"/>
      <c r="Q732" s="66"/>
      <c r="R732" s="76"/>
      <c r="S732" s="83">
        <f>(F732-O731*H732)/D732</f>
        <v>0.35048214598577587</v>
      </c>
      <c r="T732" s="83">
        <f>(G732-P731*H732)/D732</f>
        <v>0.3734411298429508</v>
      </c>
      <c r="U732" s="83">
        <f>(I732-Q731*H732)/D732</f>
        <v>6.3028692746279341E-2</v>
      </c>
      <c r="V732" s="84"/>
      <c r="W732" s="83">
        <f t="shared" ref="W732:W736" si="449">LN(S732)</f>
        <v>-1.0484455125045529</v>
      </c>
      <c r="X732" s="83">
        <f t="shared" ref="X732:X736" si="450">LN(T732)</f>
        <v>-0.98499490438790471</v>
      </c>
      <c r="Y732" s="83">
        <f t="shared" ref="Y732:Y736" si="451">LN(U732)</f>
        <v>-2.7641652158549794</v>
      </c>
      <c r="Z732" s="83">
        <f>LN(N732)</f>
        <v>-1.498362209615792</v>
      </c>
      <c r="AA732" s="77"/>
      <c r="AB732" s="20">
        <f t="array" ref="AB732:AC733">LINEST(W732:W736,Z732:Z736,TRUE,TRUE)</f>
        <v>1.9840973101773414</v>
      </c>
      <c r="AC732" s="60">
        <v>1.9244618723857521</v>
      </c>
      <c r="AD732" s="20">
        <f t="array" ref="AD732:AE733">LINEST(X732:X736,Z732:Z736,TRUE,TRUE)</f>
        <v>3.9970841505471588</v>
      </c>
      <c r="AE732" s="60">
        <v>5.00410341973864</v>
      </c>
      <c r="AF732" s="20">
        <f t="array" ref="AF732:AG733">LINEST(Y732:Y736,Z732:Z736,TRUE,TRUE)</f>
        <v>5.9897773047675802</v>
      </c>
      <c r="AG732" s="20">
        <v>6.2107179801064394</v>
      </c>
      <c r="AI732" s="41">
        <f>EXP(AC732)*$AI$4^AB732</f>
        <v>0.33316772886849072</v>
      </c>
      <c r="AJ732" s="41">
        <f>AI732*SQRT(AC733^2+(LN($AI$4))^2*AB733^2+(AB732/$AI$4)^2*$AJ$4^2-2*LN($AI$4)*AVERAGE(Z732:Z736)*AB733^2)</f>
        <v>5.2840821114385236E-4</v>
      </c>
      <c r="AK732" s="59"/>
      <c r="AL732" s="41">
        <f>EXP(AE732)*$AI$4^AD732</f>
        <v>0.33720520840278095</v>
      </c>
      <c r="AM732" s="41">
        <f>AL732*SQRT(AE733^2+(LN($AI$4))^2*AD733^2+(AD732/$AI$4)^2*$AJ$4^2-2*LN($AI$4)*AVERAGE(Z732:Z736)*AD733^2)</f>
        <v>1.0672068289521168E-3</v>
      </c>
      <c r="AN732" s="83"/>
      <c r="AO732" s="41">
        <f>EXP(AG732)*$AI$4^AF732</f>
        <v>5.4089274080863503E-2</v>
      </c>
      <c r="AP732" s="41">
        <f>AO732*SQRT(AG733^2+(LN($AI$4))^2*AF733^2+(AF732/$AI$4)^2*$AJ$4^2-2*LN($AI$4)*AVERAGE(Z732:Z736)*AF733^2)</f>
        <v>2.5740480332825123E-4</v>
      </c>
      <c r="BB732" s="69"/>
      <c r="BC732" s="69"/>
      <c r="BE732" s="69"/>
      <c r="BF732" s="69"/>
      <c r="BH732" s="69"/>
      <c r="BI732" s="69"/>
      <c r="BK732" s="69"/>
      <c r="BL732" s="69"/>
      <c r="BN732" s="69"/>
      <c r="BO732" s="69"/>
      <c r="BQ732" s="69"/>
      <c r="BR732" s="69"/>
      <c r="BY732" s="69"/>
      <c r="BZ732" s="69"/>
      <c r="CD732" s="86"/>
      <c r="CM732" s="78"/>
      <c r="CN732" s="78"/>
    </row>
    <row r="733" spans="1:100">
      <c r="A733" s="7">
        <v>91</v>
      </c>
      <c r="B733" s="7"/>
      <c r="C733" s="7" t="s">
        <v>2</v>
      </c>
      <c r="D733" s="32">
        <v>27.713901</v>
      </c>
      <c r="E733" s="32">
        <v>6.1917632999999999</v>
      </c>
      <c r="F733" s="32">
        <v>9.7066423999999998</v>
      </c>
      <c r="G733" s="32">
        <v>10.33526</v>
      </c>
      <c r="H733" s="93">
        <v>1.2679772E-4</v>
      </c>
      <c r="I733" s="32">
        <v>1.7432941</v>
      </c>
      <c r="J733" s="32"/>
      <c r="K733" s="66">
        <v>0.35024445999999998</v>
      </c>
      <c r="L733" s="66">
        <v>0.37292667000000002</v>
      </c>
      <c r="M733" s="66">
        <v>6.2903193999999996E-2</v>
      </c>
      <c r="N733" s="66">
        <v>0.22341718999999999</v>
      </c>
      <c r="O733" s="66"/>
      <c r="P733" s="66"/>
      <c r="Q733" s="66"/>
      <c r="R733" s="76"/>
      <c r="S733" s="83">
        <f>(F733-O731*H733)/D733</f>
        <v>0.35024058633291472</v>
      </c>
      <c r="T733" s="83">
        <f>(G733-P731*H733)/D733</f>
        <v>0.37292433816234538</v>
      </c>
      <c r="U733" s="83">
        <f>(I733-Q731*H733)/D733</f>
        <v>6.2898325472123665E-2</v>
      </c>
      <c r="V733" s="84"/>
      <c r="W733" s="83">
        <f t="shared" si="449"/>
        <v>-1.0491349711200331</v>
      </c>
      <c r="X733" s="83">
        <f t="shared" si="450"/>
        <v>-0.98637972666425033</v>
      </c>
      <c r="Y733" s="83">
        <f t="shared" si="451"/>
        <v>-2.7662357376949225</v>
      </c>
      <c r="Z733" s="83">
        <f t="shared" ref="Z733:Z736" si="452">LN(N733)</f>
        <v>-1.4987144481273729</v>
      </c>
      <c r="AA733" s="77"/>
      <c r="AB733" s="20">
        <v>1.3807709493788876E-2</v>
      </c>
      <c r="AC733" s="60">
        <v>2.0697522712696009E-2</v>
      </c>
      <c r="AD733" s="20">
        <v>2.1539407232614868E-2</v>
      </c>
      <c r="AE733" s="60">
        <v>3.228720669533168E-2</v>
      </c>
      <c r="AF733" s="20">
        <v>3.5918112923477338E-2</v>
      </c>
      <c r="AG733" s="20">
        <v>5.3840643038243478E-2</v>
      </c>
      <c r="AI733" s="62"/>
      <c r="AJ733" s="82"/>
      <c r="AK733" s="82"/>
      <c r="AL733" s="82"/>
      <c r="AM733" s="82"/>
      <c r="AN733" s="82"/>
      <c r="BB733" s="76"/>
      <c r="BC733" s="76"/>
      <c r="BE733" s="76"/>
      <c r="BF733" s="76"/>
      <c r="BH733" s="76"/>
      <c r="BI733" s="76"/>
      <c r="BK733" s="76"/>
      <c r="BL733" s="76"/>
      <c r="BN733" s="76"/>
      <c r="BO733" s="76"/>
      <c r="BQ733" s="76"/>
      <c r="BR733" s="76"/>
      <c r="BW733" s="85"/>
      <c r="BX733" s="85"/>
      <c r="BY733" s="83"/>
      <c r="BZ733" s="83"/>
      <c r="CA733" s="83"/>
      <c r="CB733" s="83"/>
      <c r="CC733" s="83"/>
    </row>
    <row r="734" spans="1:100">
      <c r="A734" s="7">
        <v>91</v>
      </c>
      <c r="B734" s="7"/>
      <c r="C734" s="7" t="s">
        <v>3</v>
      </c>
      <c r="D734" s="32">
        <v>27.254833999999999</v>
      </c>
      <c r="E734" s="32">
        <v>6.0882633000000004</v>
      </c>
      <c r="F734" s="32">
        <v>9.5431471999999999</v>
      </c>
      <c r="G734" s="32">
        <v>10.15808</v>
      </c>
      <c r="H734" s="93">
        <v>1.2822395999999999E-4</v>
      </c>
      <c r="I734" s="32">
        <v>1.7128981000000001</v>
      </c>
      <c r="J734" s="32"/>
      <c r="K734" s="66">
        <v>0.35014497999999999</v>
      </c>
      <c r="L734" s="66">
        <v>0.37270725999999998</v>
      </c>
      <c r="M734" s="66">
        <v>6.2847449E-2</v>
      </c>
      <c r="N734" s="66">
        <v>0.22338287000000001</v>
      </c>
      <c r="O734" s="66"/>
      <c r="P734" s="66"/>
      <c r="Q734" s="66"/>
      <c r="R734" s="76"/>
      <c r="S734" s="83">
        <f>(F734-O731*H734)/D734</f>
        <v>0.35014106138171874</v>
      </c>
      <c r="T734" s="83">
        <f>(G734-P731*H734)/D734</f>
        <v>0.37270479726910483</v>
      </c>
      <c r="U734" s="83">
        <f>(I734-Q731*H734)/D734</f>
        <v>6.2842446001884419E-2</v>
      </c>
      <c r="V734" s="84"/>
      <c r="W734" s="83">
        <f t="shared" si="449"/>
        <v>-1.0494191731752713</v>
      </c>
      <c r="X734" s="83">
        <f t="shared" si="450"/>
        <v>-0.98696860091594585</v>
      </c>
      <c r="Y734" s="83">
        <f t="shared" si="451"/>
        <v>-2.7671245420701904</v>
      </c>
      <c r="Z734" s="83">
        <f t="shared" si="452"/>
        <v>-1.498868073890393</v>
      </c>
      <c r="AA734" s="28"/>
      <c r="AB734" s="47">
        <f t="shared" ref="AB734:AG734" si="453">ABS(AB733/AB732)</f>
        <v>6.9591896642179933E-3</v>
      </c>
      <c r="AC734" s="47">
        <f t="shared" si="453"/>
        <v>1.0754966367318739E-2</v>
      </c>
      <c r="AD734" s="47">
        <f t="shared" si="453"/>
        <v>5.3887800259762733E-3</v>
      </c>
      <c r="AE734" s="47">
        <f t="shared" si="453"/>
        <v>6.4521461662792757E-3</v>
      </c>
      <c r="AF734" s="47">
        <f t="shared" si="453"/>
        <v>5.9965690034733373E-3</v>
      </c>
      <c r="AG734" s="47">
        <f t="shared" si="453"/>
        <v>8.6689885470086596E-3</v>
      </c>
      <c r="AI734" s="27"/>
      <c r="AJ734" s="82"/>
      <c r="AK734" s="82"/>
      <c r="AL734" s="82"/>
      <c r="AM734" s="82"/>
      <c r="AN734" s="82"/>
      <c r="BB734" s="76"/>
      <c r="BC734" s="76"/>
      <c r="BE734" s="76"/>
      <c r="BF734" s="76"/>
      <c r="BH734" s="76"/>
      <c r="BI734" s="76"/>
      <c r="BK734" s="76"/>
      <c r="BL734" s="76"/>
      <c r="BN734" s="76"/>
      <c r="BO734" s="76"/>
      <c r="BQ734" s="76"/>
      <c r="BR734" s="76"/>
      <c r="BW734" s="85"/>
      <c r="BX734" s="85"/>
      <c r="BY734" s="83"/>
      <c r="BZ734" s="83"/>
      <c r="CA734" s="83"/>
      <c r="CB734" s="83"/>
      <c r="CC734" s="83"/>
      <c r="CD734" s="76"/>
      <c r="CE734" s="76"/>
      <c r="CF734" s="76"/>
      <c r="CG734" s="76"/>
      <c r="CH734" s="76"/>
      <c r="CI734" s="76"/>
      <c r="CJ734" s="76"/>
      <c r="CK734" s="76"/>
      <c r="CL734" s="76"/>
      <c r="CM734" s="76"/>
      <c r="CN734" s="76"/>
      <c r="CO734" s="76"/>
      <c r="CP734" s="76"/>
      <c r="CQ734" s="76"/>
      <c r="CR734" s="76"/>
      <c r="CS734" s="76"/>
      <c r="CT734" s="76"/>
      <c r="CU734" s="76"/>
      <c r="CV734" s="76"/>
    </row>
    <row r="735" spans="1:100">
      <c r="A735" s="7">
        <v>91</v>
      </c>
      <c r="B735" s="7"/>
      <c r="C735" s="7" t="s">
        <v>4</v>
      </c>
      <c r="D735" s="32">
        <v>24.968188999999999</v>
      </c>
      <c r="E735" s="32">
        <v>5.5748179000000002</v>
      </c>
      <c r="F735" s="32">
        <v>8.7341043999999997</v>
      </c>
      <c r="G735" s="32">
        <v>9.2877892000000006</v>
      </c>
      <c r="H735" s="93">
        <v>1.0510068E-4</v>
      </c>
      <c r="I735" s="32">
        <v>1.5645983000000001</v>
      </c>
      <c r="J735" s="32"/>
      <c r="K735" s="66">
        <v>0.34980925000000002</v>
      </c>
      <c r="L735" s="66">
        <v>0.37198484999999998</v>
      </c>
      <c r="M735" s="66">
        <v>6.2663668000000006E-2</v>
      </c>
      <c r="N735" s="66">
        <v>0.22327683000000001</v>
      </c>
      <c r="O735" s="66"/>
      <c r="P735" s="66"/>
      <c r="Q735" s="66"/>
      <c r="R735" s="76"/>
      <c r="S735" s="83">
        <f>(F735-O731*H735)/D735</f>
        <v>0.34980565337831998</v>
      </c>
      <c r="T735" s="83">
        <f>(G735-P731*H735)/D735</f>
        <v>0.3719825124843596</v>
      </c>
      <c r="U735" s="83">
        <f>(I735-Q731*H735)/D735</f>
        <v>6.265914840512328E-2</v>
      </c>
      <c r="V735" s="84"/>
      <c r="W735" s="83">
        <f t="shared" si="449"/>
        <v>-1.0503775547834666</v>
      </c>
      <c r="X735" s="83">
        <f t="shared" si="450"/>
        <v>-0.98890843526461558</v>
      </c>
      <c r="Y735" s="83">
        <f t="shared" si="451"/>
        <v>-2.7700455842762155</v>
      </c>
      <c r="Z735" s="83">
        <f t="shared" si="452"/>
        <v>-1.499342887275134</v>
      </c>
      <c r="AA735" s="60"/>
      <c r="AB735" s="88"/>
      <c r="AD735" s="88"/>
      <c r="AF735" s="88"/>
      <c r="AI735" s="27"/>
      <c r="AJ735" s="82"/>
      <c r="AK735" s="82"/>
      <c r="AL735" s="82"/>
      <c r="AM735" s="82"/>
      <c r="AN735" s="82"/>
      <c r="BB735" s="76"/>
      <c r="BC735" s="76"/>
      <c r="BE735" s="76"/>
      <c r="BF735" s="76"/>
      <c r="BH735" s="76"/>
      <c r="BI735" s="76"/>
      <c r="BK735" s="76"/>
      <c r="BL735" s="76"/>
      <c r="BN735" s="76"/>
      <c r="BO735" s="76"/>
      <c r="BQ735" s="76"/>
      <c r="BR735" s="76"/>
      <c r="BW735" s="85"/>
      <c r="BX735" s="85"/>
      <c r="BY735" s="83"/>
      <c r="BZ735" s="83"/>
      <c r="CA735" s="83"/>
      <c r="CB735" s="83"/>
      <c r="CD735" s="76"/>
      <c r="CE735" s="76"/>
      <c r="CF735" s="76"/>
      <c r="CG735" s="76"/>
      <c r="CH735" s="76"/>
      <c r="CI735" s="76"/>
      <c r="CJ735" s="76"/>
      <c r="CK735" s="76"/>
      <c r="CL735" s="76"/>
      <c r="CM735" s="76"/>
      <c r="CN735" s="76"/>
      <c r="CO735" s="76"/>
      <c r="CP735" s="76"/>
      <c r="CQ735" s="76"/>
      <c r="CR735" s="76"/>
      <c r="CS735" s="76"/>
      <c r="CT735" s="76"/>
      <c r="CU735" s="76"/>
      <c r="CV735" s="76"/>
    </row>
    <row r="736" spans="1:100">
      <c r="A736" s="7">
        <v>91</v>
      </c>
      <c r="B736" s="7"/>
      <c r="C736" s="7" t="s">
        <v>5</v>
      </c>
      <c r="D736" s="32">
        <v>23.911947000000001</v>
      </c>
      <c r="E736" s="32">
        <v>5.3374683000000003</v>
      </c>
      <c r="F736" s="32">
        <v>8.3598110999999999</v>
      </c>
      <c r="G736" s="32">
        <v>8.8848562999999992</v>
      </c>
      <c r="H736" s="93">
        <v>1.1353198E-4</v>
      </c>
      <c r="I736" s="32">
        <v>1.4959313000000001</v>
      </c>
      <c r="J736" s="32"/>
      <c r="K736" s="66">
        <v>0.34960784</v>
      </c>
      <c r="L736" s="66">
        <v>0.37156488999999998</v>
      </c>
      <c r="M736" s="66">
        <v>6.2559791000000003E-2</v>
      </c>
      <c r="N736" s="66">
        <v>0.22321331999999999</v>
      </c>
      <c r="O736" s="66"/>
      <c r="P736" s="66"/>
      <c r="Q736" s="66"/>
      <c r="R736" s="76"/>
      <c r="S736" s="83">
        <f>(F736-O731*H736)/D736</f>
        <v>0.34960403216417207</v>
      </c>
      <c r="T736" s="83">
        <f>(G736-P731*H736)/D736</f>
        <v>0.37156288450085595</v>
      </c>
      <c r="U736" s="83">
        <f>(I736-Q731*H736)/D736</f>
        <v>6.2554898093303307E-2</v>
      </c>
      <c r="V736" s="84"/>
      <c r="W736" s="83">
        <f t="shared" si="449"/>
        <v>-1.0509541016168908</v>
      </c>
      <c r="X736" s="83">
        <f t="shared" si="450"/>
        <v>-0.99003715727609209</v>
      </c>
      <c r="Y736" s="83">
        <f t="shared" si="451"/>
        <v>-2.7717107382876631</v>
      </c>
      <c r="Z736" s="83">
        <f t="shared" si="452"/>
        <v>-1.4996273728362528</v>
      </c>
      <c r="AB736" s="28"/>
      <c r="AD736" s="28"/>
      <c r="AF736" s="28"/>
      <c r="AJ736" s="82"/>
      <c r="AK736" s="82"/>
      <c r="AL736" s="82"/>
      <c r="AM736" s="82"/>
      <c r="AN736" s="82"/>
      <c r="BB736" s="76"/>
      <c r="BC736" s="76"/>
      <c r="BE736" s="76"/>
      <c r="BF736" s="76"/>
      <c r="BH736" s="76"/>
      <c r="BI736" s="76"/>
      <c r="BK736" s="76"/>
      <c r="BL736" s="76"/>
      <c r="BN736" s="76"/>
      <c r="BO736" s="76"/>
      <c r="BQ736" s="76"/>
      <c r="BR736" s="76"/>
      <c r="BW736" s="85"/>
      <c r="BX736" s="85"/>
      <c r="BY736" s="83"/>
      <c r="BZ736" s="83"/>
      <c r="CA736" s="83"/>
      <c r="CB736" s="83"/>
      <c r="CC736" s="83"/>
    </row>
    <row r="737" spans="1:100">
      <c r="C737" s="7"/>
      <c r="D737" s="89"/>
      <c r="E737" s="89"/>
      <c r="F737" s="33"/>
      <c r="G737" s="33"/>
      <c r="H737" s="99"/>
      <c r="I737" s="33"/>
      <c r="J737" s="5"/>
      <c r="K737" s="84"/>
      <c r="L737" s="84"/>
      <c r="M737" s="84"/>
      <c r="N737" s="84"/>
      <c r="O737" s="83"/>
      <c r="P737" s="83"/>
      <c r="Q737" s="83"/>
      <c r="R737" s="84"/>
      <c r="S737" s="84"/>
      <c r="T737" s="84"/>
      <c r="U737" s="84"/>
      <c r="V737" s="84"/>
      <c r="W737" s="84"/>
      <c r="X737" s="84"/>
      <c r="Y737" s="84"/>
      <c r="Z737" s="90"/>
      <c r="AA737" s="28"/>
      <c r="AB737" s="91"/>
      <c r="AC737" s="91"/>
      <c r="AD737" s="91"/>
      <c r="AE737" s="92"/>
      <c r="AF737" s="92"/>
      <c r="AG737" s="92"/>
      <c r="AJ737" s="76"/>
      <c r="AK737" s="76"/>
      <c r="AL737" s="76"/>
      <c r="AM737" s="76"/>
      <c r="AN737" s="76"/>
      <c r="BB737" s="76"/>
      <c r="BC737" s="76"/>
      <c r="BE737" s="76"/>
      <c r="BF737" s="76"/>
      <c r="BH737" s="76"/>
      <c r="BI737" s="76"/>
      <c r="BK737" s="76"/>
      <c r="BL737" s="76"/>
      <c r="BN737" s="76"/>
      <c r="BO737" s="76"/>
      <c r="BQ737" s="76"/>
      <c r="BR737" s="76"/>
      <c r="BW737" s="85"/>
      <c r="BX737" s="85"/>
      <c r="BY737" s="83"/>
      <c r="BZ737" s="83"/>
      <c r="CA737" s="83"/>
      <c r="CB737" s="83"/>
      <c r="CC737" s="83"/>
      <c r="CD737" s="76"/>
      <c r="CE737" s="76"/>
      <c r="CF737" s="76"/>
      <c r="CG737" s="76"/>
      <c r="CH737" s="76"/>
      <c r="CI737" s="76"/>
      <c r="CJ737" s="76"/>
      <c r="CK737" s="76"/>
      <c r="CL737" s="76"/>
      <c r="CM737" s="76"/>
      <c r="CN737" s="76"/>
      <c r="CO737" s="76"/>
      <c r="CP737" s="76"/>
      <c r="CQ737" s="76"/>
      <c r="CR737" s="76"/>
      <c r="CS737" s="76"/>
      <c r="CT737" s="76"/>
      <c r="CU737" s="76"/>
      <c r="CV737" s="76"/>
    </row>
    <row r="738" spans="1:100">
      <c r="A738" s="7">
        <v>92</v>
      </c>
      <c r="B738" s="31">
        <v>43658</v>
      </c>
      <c r="C738" s="7" t="s">
        <v>0</v>
      </c>
      <c r="D738" s="32">
        <v>8.0227681E-4</v>
      </c>
      <c r="E738" s="32">
        <v>1.6103822E-4</v>
      </c>
      <c r="F738" s="32">
        <v>2.5779596999999998E-4</v>
      </c>
      <c r="G738" s="32">
        <v>2.3964192999999999E-4</v>
      </c>
      <c r="H738" s="93">
        <v>-1.8469831E-6</v>
      </c>
      <c r="I738" s="32">
        <v>4.1343271999999998E-5</v>
      </c>
      <c r="J738" s="32"/>
      <c r="K738" s="32">
        <v>0.31999195000000002</v>
      </c>
      <c r="L738" s="32">
        <v>0.29697731999999999</v>
      </c>
      <c r="M738" s="32">
        <v>5.0739976999999999E-2</v>
      </c>
      <c r="N738" s="32">
        <v>0.20056953999999999</v>
      </c>
      <c r="O738" s="66"/>
      <c r="P738" s="66"/>
      <c r="Q738" s="66"/>
      <c r="AG738" s="78"/>
      <c r="BZ738" s="80"/>
      <c r="CA738" s="78"/>
      <c r="CB738" s="78"/>
      <c r="CC738" s="78"/>
      <c r="CE738" s="81"/>
      <c r="CF738" s="74"/>
      <c r="CG738" s="74"/>
      <c r="CH738" s="74"/>
      <c r="CI738" s="74"/>
      <c r="CJ738" s="74"/>
      <c r="CK738" s="74"/>
      <c r="CL738" s="74"/>
      <c r="CM738" s="74"/>
      <c r="CN738" s="74"/>
    </row>
    <row r="739" spans="1:100">
      <c r="A739" s="7">
        <v>92</v>
      </c>
      <c r="B739" s="7"/>
      <c r="C739" s="98" t="s">
        <v>6</v>
      </c>
      <c r="D739" s="32"/>
      <c r="E739" s="32"/>
      <c r="F739" s="32"/>
      <c r="G739" s="32"/>
      <c r="H739" s="93">
        <v>2.7486494000000001</v>
      </c>
      <c r="I739" s="32"/>
      <c r="J739" s="32"/>
      <c r="K739" s="32"/>
      <c r="L739" s="32"/>
      <c r="M739" s="32"/>
      <c r="N739" s="32"/>
      <c r="O739" s="66">
        <v>0.86329776000000003</v>
      </c>
      <c r="P739" s="66">
        <v>0.56634834000000001</v>
      </c>
      <c r="Q739" s="66">
        <v>1.0736376000000001</v>
      </c>
      <c r="AB739" s="9"/>
      <c r="AC739" s="9"/>
      <c r="AD739" s="9"/>
      <c r="AE739" s="9"/>
      <c r="AF739" s="9"/>
      <c r="AG739" s="9"/>
      <c r="AI739" s="27"/>
      <c r="AJ739" s="20"/>
      <c r="AK739" s="20"/>
      <c r="AL739" s="20"/>
      <c r="AM739" s="20"/>
      <c r="AN739" s="82"/>
      <c r="BB739" s="78"/>
      <c r="BE739" s="78"/>
      <c r="BH739" s="78"/>
      <c r="BK739" s="78"/>
      <c r="BN739" s="78"/>
      <c r="BQ739" s="78"/>
    </row>
    <row r="740" spans="1:100">
      <c r="A740" s="7">
        <v>92</v>
      </c>
      <c r="B740" s="7"/>
      <c r="C740" s="7" t="s">
        <v>1</v>
      </c>
      <c r="D740" s="32">
        <v>28.423292</v>
      </c>
      <c r="E740" s="32">
        <v>6.3523629000000001</v>
      </c>
      <c r="F740" s="32">
        <v>9.9615615000000002</v>
      </c>
      <c r="G740" s="32">
        <v>10.613667</v>
      </c>
      <c r="H740" s="93">
        <v>1.2380565999999999E-4</v>
      </c>
      <c r="I740" s="32">
        <v>1.7913981000000001</v>
      </c>
      <c r="J740" s="32"/>
      <c r="K740" s="66">
        <v>0.35047183999999998</v>
      </c>
      <c r="L740" s="66">
        <v>0.37341465000000001</v>
      </c>
      <c r="M740" s="66">
        <v>6.3025791999999997E-2</v>
      </c>
      <c r="N740" s="66">
        <v>0.22349148999999999</v>
      </c>
      <c r="O740" s="66"/>
      <c r="P740" s="66"/>
      <c r="Q740" s="66"/>
      <c r="R740" s="76"/>
      <c r="S740" s="83">
        <f>(F740-O739*H740)/D740</f>
        <v>0.35046801119486959</v>
      </c>
      <c r="T740" s="83">
        <f>(G740-P739*H740)/D740</f>
        <v>0.37341194970906172</v>
      </c>
      <c r="U740" s="83">
        <f>(I740-Q739*H740)/D740</f>
        <v>6.3021031398767288E-2</v>
      </c>
      <c r="V740" s="84"/>
      <c r="W740" s="83">
        <f t="shared" ref="W740:W744" si="454">LN(S740)</f>
        <v>-1.0484858428782988</v>
      </c>
      <c r="X740" s="83">
        <f t="shared" ref="X740:X744" si="455">LN(T740)</f>
        <v>-0.98507304595202982</v>
      </c>
      <c r="Y740" s="83">
        <f t="shared" ref="Y740:Y744" si="456">LN(U740)</f>
        <v>-2.7642867765735524</v>
      </c>
      <c r="Z740" s="83">
        <f>LN(N740)</f>
        <v>-1.4983819417160651</v>
      </c>
      <c r="AA740" s="77"/>
      <c r="AB740" s="20">
        <f t="array" ref="AB740:AC741">LINEST(W740:W744,Z740:Z744,TRUE,TRUE)</f>
        <v>1.9780535418878347</v>
      </c>
      <c r="AC740" s="60">
        <v>1.9153956270747856</v>
      </c>
      <c r="AD740" s="20">
        <f t="array" ref="AD740:AE741">LINEST(X740:X744,Z740:Z744,TRUE,TRUE)</f>
        <v>3.9674669828344395</v>
      </c>
      <c r="AE740" s="60">
        <v>4.9597051026824301</v>
      </c>
      <c r="AF740" s="20">
        <f t="array" ref="AF740:AG741">LINEST(Y740:Y744,Z740:Z744,TRUE,TRUE)</f>
        <v>5.9625112135664358</v>
      </c>
      <c r="AG740" s="20">
        <v>6.1698368452418286</v>
      </c>
      <c r="AI740" s="41">
        <f>EXP(AC740)*$AI$4^AB740</f>
        <v>0.33321566484005027</v>
      </c>
      <c r="AJ740" s="41">
        <f>AI740*SQRT(AC741^2+(LN($AI$4))^2*AB741^2+(AB740/$AI$4)^2*$AJ$4^2-2*LN($AI$4)*AVERAGE(Z740:Z744)*AB741^2)</f>
        <v>5.1909013036515936E-4</v>
      </c>
      <c r="AK740" s="59"/>
      <c r="AL740" s="41">
        <f>EXP(AE740)*$AI$4^AD740</f>
        <v>0.33745326767905026</v>
      </c>
      <c r="AM740" s="41">
        <f>AL740*SQRT(AE741^2+(LN($AI$4))^2*AD741^2+(AD740/$AI$4)^2*$AJ$4^2-2*LN($AI$4)*AVERAGE(Z740:Z744)*AD741^2)</f>
        <v>1.045349005721752E-3</v>
      </c>
      <c r="AN740" s="83"/>
      <c r="AO740" s="41">
        <f>EXP(AG740)*$AI$4^AF740</f>
        <v>5.4125511589929204E-2</v>
      </c>
      <c r="AP740" s="41">
        <f>AO740*SQRT(AG741^2+(LN($AI$4))^2*AF741^2+(AF740/$AI$4)^2*$AJ$4^2-2*LN($AI$4)*AVERAGE(Z740:Z744)*AF741^2)</f>
        <v>2.5204265940626723E-4</v>
      </c>
      <c r="BB740" s="69"/>
      <c r="BC740" s="69"/>
      <c r="BE740" s="69"/>
      <c r="BF740" s="69"/>
      <c r="BH740" s="69"/>
      <c r="BI740" s="69"/>
      <c r="BK740" s="69"/>
      <c r="BL740" s="69"/>
      <c r="BN740" s="69"/>
      <c r="BO740" s="69"/>
      <c r="BQ740" s="69"/>
      <c r="BR740" s="69"/>
      <c r="BY740" s="69"/>
      <c r="BZ740" s="69"/>
      <c r="CD740" s="86"/>
      <c r="CM740" s="78"/>
      <c r="CN740" s="78"/>
    </row>
    <row r="741" spans="1:100">
      <c r="A741" s="7">
        <v>92</v>
      </c>
      <c r="B741" s="7"/>
      <c r="C741" s="7" t="s">
        <v>2</v>
      </c>
      <c r="D741" s="32">
        <v>28.037585</v>
      </c>
      <c r="E741" s="32">
        <v>6.2648649000000001</v>
      </c>
      <c r="F741" s="32">
        <v>9.8223202000000001</v>
      </c>
      <c r="G741" s="32">
        <v>10.460955</v>
      </c>
      <c r="H741" s="93">
        <v>1.3079328E-4</v>
      </c>
      <c r="I741" s="32">
        <v>1.7649231999999999</v>
      </c>
      <c r="J741" s="32"/>
      <c r="K741" s="66">
        <v>0.35032690999999999</v>
      </c>
      <c r="L741" s="66">
        <v>0.37310465999999998</v>
      </c>
      <c r="M741" s="66">
        <v>6.2948436999999996E-2</v>
      </c>
      <c r="N741" s="66">
        <v>0.22344521000000001</v>
      </c>
      <c r="O741" s="66"/>
      <c r="P741" s="66"/>
      <c r="Q741" s="66"/>
      <c r="R741" s="76"/>
      <c r="S741" s="83">
        <f>(F741-O739*H741)/D741</f>
        <v>0.35032287147606872</v>
      </c>
      <c r="T741" s="83">
        <f>(G741-P739*H741)/D741</f>
        <v>0.37310206729441886</v>
      </c>
      <c r="U741" s="83">
        <f>(I741-Q739*H741)/D741</f>
        <v>6.294346590181589E-2</v>
      </c>
      <c r="V741" s="84"/>
      <c r="W741" s="83">
        <f t="shared" si="454"/>
        <v>-1.0489000597993947</v>
      </c>
      <c r="X741" s="83">
        <f t="shared" si="455"/>
        <v>-0.98590325791157385</v>
      </c>
      <c r="Y741" s="83">
        <f t="shared" si="456"/>
        <v>-2.765518322102924</v>
      </c>
      <c r="Z741" s="83">
        <f t="shared" ref="Z741:Z744" si="457">LN(N741)</f>
        <v>-1.4985890403954325</v>
      </c>
      <c r="AA741" s="77"/>
      <c r="AB741" s="20">
        <v>8.4433302430592626E-3</v>
      </c>
      <c r="AC741" s="60">
        <v>1.2656180980729022E-2</v>
      </c>
      <c r="AD741" s="20">
        <v>4.3189152637004994E-3</v>
      </c>
      <c r="AE741" s="60">
        <v>6.4738641796890425E-3</v>
      </c>
      <c r="AF741" s="20">
        <v>7.7152698505301848E-3</v>
      </c>
      <c r="AG741" s="20">
        <v>1.1564850447930871E-2</v>
      </c>
      <c r="AI741" s="27"/>
      <c r="AJ741" s="82"/>
      <c r="AK741" s="82"/>
      <c r="AL741" s="82"/>
      <c r="AM741" s="82"/>
      <c r="AN741" s="82"/>
      <c r="BB741" s="76"/>
      <c r="BC741" s="76"/>
      <c r="BE741" s="76"/>
      <c r="BF741" s="76"/>
      <c r="BH741" s="76"/>
      <c r="BI741" s="76"/>
      <c r="BK741" s="76"/>
      <c r="BL741" s="76"/>
      <c r="BN741" s="76"/>
      <c r="BO741" s="76"/>
      <c r="BQ741" s="76"/>
      <c r="BR741" s="76"/>
      <c r="BW741" s="85"/>
      <c r="BX741" s="85"/>
      <c r="BY741" s="83"/>
      <c r="BZ741" s="83"/>
      <c r="CA741" s="83"/>
      <c r="CB741" s="83"/>
      <c r="CC741" s="83"/>
    </row>
    <row r="742" spans="1:100">
      <c r="A742" s="7">
        <v>92</v>
      </c>
      <c r="B742" s="7"/>
      <c r="C742" s="7" t="s">
        <v>3</v>
      </c>
      <c r="D742" s="32">
        <v>26.963705999999998</v>
      </c>
      <c r="E742" s="32">
        <v>6.0230220000000001</v>
      </c>
      <c r="F742" s="32">
        <v>9.4404398999999994</v>
      </c>
      <c r="G742" s="32">
        <v>10.047853</v>
      </c>
      <c r="H742" s="93">
        <v>1.3863355000000001E-4</v>
      </c>
      <c r="I742" s="32">
        <v>1.6941751</v>
      </c>
      <c r="J742" s="32"/>
      <c r="K742" s="66">
        <v>0.35011645000000002</v>
      </c>
      <c r="L742" s="66">
        <v>0.37264333999999999</v>
      </c>
      <c r="M742" s="66">
        <v>6.2831669000000007E-2</v>
      </c>
      <c r="N742" s="66">
        <v>0.22337508</v>
      </c>
      <c r="O742" s="66"/>
      <c r="P742" s="66"/>
      <c r="Q742" s="66"/>
      <c r="R742" s="76"/>
      <c r="S742" s="83">
        <f>(F742-O739*H742)/D742</f>
        <v>0.35011211804367037</v>
      </c>
      <c r="T742" s="83">
        <f>(G742-P739*H742)/D742</f>
        <v>0.37264070766529978</v>
      </c>
      <c r="U742" s="83">
        <f>(I742-Q739*H742)/D742</f>
        <v>6.282616558006153E-2</v>
      </c>
      <c r="V742" s="84"/>
      <c r="W742" s="83">
        <f t="shared" si="454"/>
        <v>-1.0495018385280759</v>
      </c>
      <c r="X742" s="83">
        <f t="shared" si="455"/>
        <v>-0.98714057378903275</v>
      </c>
      <c r="Y742" s="83">
        <f t="shared" si="456"/>
        <v>-2.7673836429181913</v>
      </c>
      <c r="Z742" s="83">
        <f t="shared" si="457"/>
        <v>-1.4989029473604714</v>
      </c>
      <c r="AA742" s="28"/>
      <c r="AB742" s="47">
        <f t="shared" ref="AB742:AG742" si="458">ABS(AB741/AB740)</f>
        <v>4.2685043980159564E-3</v>
      </c>
      <c r="AC742" s="47">
        <f t="shared" si="458"/>
        <v>6.6076067011062818E-3</v>
      </c>
      <c r="AD742" s="47">
        <f t="shared" si="458"/>
        <v>1.0885825344953415E-3</v>
      </c>
      <c r="AE742" s="47">
        <f t="shared" si="458"/>
        <v>1.3052921586381592E-3</v>
      </c>
      <c r="AF742" s="47">
        <f t="shared" si="458"/>
        <v>1.2939631598470989E-3</v>
      </c>
      <c r="AG742" s="47">
        <f t="shared" si="458"/>
        <v>1.8744175474996023E-3</v>
      </c>
      <c r="AI742" s="27"/>
      <c r="AJ742" s="82"/>
      <c r="AK742" s="82"/>
      <c r="AL742" s="82"/>
      <c r="AM742" s="82"/>
      <c r="AN742" s="82"/>
      <c r="BB742" s="76"/>
      <c r="BC742" s="76"/>
      <c r="BE742" s="76"/>
      <c r="BF742" s="76"/>
      <c r="BH742" s="76"/>
      <c r="BI742" s="76"/>
      <c r="BK742" s="76"/>
      <c r="BL742" s="76"/>
      <c r="BN742" s="76"/>
      <c r="BO742" s="76"/>
      <c r="BQ742" s="76"/>
      <c r="BR742" s="76"/>
      <c r="BW742" s="85"/>
      <c r="BX742" s="85"/>
      <c r="BY742" s="83"/>
      <c r="BZ742" s="83"/>
      <c r="CA742" s="83"/>
      <c r="CB742" s="83"/>
      <c r="CC742" s="83"/>
      <c r="CD742" s="76"/>
      <c r="CE742" s="76"/>
      <c r="CF742" s="76"/>
      <c r="CG742" s="76"/>
      <c r="CH742" s="76"/>
      <c r="CI742" s="76"/>
      <c r="CJ742" s="76"/>
      <c r="CK742" s="76"/>
      <c r="CL742" s="76"/>
      <c r="CM742" s="76"/>
      <c r="CN742" s="76"/>
      <c r="CO742" s="76"/>
      <c r="CP742" s="76"/>
      <c r="CQ742" s="76"/>
      <c r="CR742" s="76"/>
      <c r="CS742" s="76"/>
      <c r="CT742" s="76"/>
      <c r="CU742" s="76"/>
      <c r="CV742" s="76"/>
    </row>
    <row r="743" spans="1:100">
      <c r="A743" s="7">
        <v>92</v>
      </c>
      <c r="B743" s="7"/>
      <c r="C743" s="7" t="s">
        <v>4</v>
      </c>
      <c r="D743" s="32">
        <v>25.123474999999999</v>
      </c>
      <c r="E743" s="32">
        <v>5.6099062000000002</v>
      </c>
      <c r="F743" s="32">
        <v>8.7896477999999991</v>
      </c>
      <c r="G743" s="32">
        <v>9.3485154999999995</v>
      </c>
      <c r="H743" s="93">
        <v>1.2623187E-4</v>
      </c>
      <c r="I743" s="32">
        <v>1.5751104</v>
      </c>
      <c r="J743" s="32"/>
      <c r="K743" s="66">
        <v>0.34985777000000001</v>
      </c>
      <c r="L743" s="66">
        <v>0.37210240999999999</v>
      </c>
      <c r="M743" s="66">
        <v>6.2694638999999996E-2</v>
      </c>
      <c r="N743" s="66">
        <v>0.22329330999999999</v>
      </c>
      <c r="O743" s="66"/>
      <c r="P743" s="66"/>
      <c r="Q743" s="66"/>
      <c r="R743" s="76"/>
      <c r="S743" s="83">
        <f>(F743-O739*H743)/D743</f>
        <v>0.34985362591398633</v>
      </c>
      <c r="T743" s="83">
        <f>(G743-P739*H743)/D743</f>
        <v>0.37209995865579781</v>
      </c>
      <c r="U743" s="83">
        <f>(I743-Q739*H743)/D743</f>
        <v>6.2689372099920482E-2</v>
      </c>
      <c r="V743" s="84"/>
      <c r="W743" s="83">
        <f t="shared" si="454"/>
        <v>-1.0502404236478942</v>
      </c>
      <c r="X743" s="83">
        <f t="shared" si="455"/>
        <v>-0.9885927547400265</v>
      </c>
      <c r="Y743" s="83">
        <f t="shared" si="456"/>
        <v>-2.7695633496991956</v>
      </c>
      <c r="Z743" s="83">
        <f t="shared" si="457"/>
        <v>-1.4992690802803024</v>
      </c>
      <c r="AA743" s="60"/>
      <c r="AB743" s="88"/>
      <c r="AD743" s="88"/>
      <c r="AF743" s="88"/>
      <c r="AI743" s="27"/>
      <c r="AJ743" s="82"/>
      <c r="AK743" s="82"/>
      <c r="AL743" s="82"/>
      <c r="AM743" s="82"/>
      <c r="AN743" s="82"/>
      <c r="BB743" s="76"/>
      <c r="BC743" s="76"/>
      <c r="BE743" s="76"/>
      <c r="BF743" s="76"/>
      <c r="BH743" s="76"/>
      <c r="BI743" s="76"/>
      <c r="BK743" s="76"/>
      <c r="BL743" s="76"/>
      <c r="BN743" s="76"/>
      <c r="BO743" s="76"/>
      <c r="BQ743" s="76"/>
      <c r="BR743" s="76"/>
      <c r="BW743" s="85"/>
      <c r="BX743" s="85"/>
      <c r="BY743" s="83"/>
      <c r="BZ743" s="83"/>
      <c r="CA743" s="83"/>
      <c r="CB743" s="83"/>
      <c r="CD743" s="76"/>
      <c r="CE743" s="76"/>
      <c r="CF743" s="76"/>
      <c r="CG743" s="76"/>
      <c r="CH743" s="76"/>
      <c r="CI743" s="76"/>
      <c r="CJ743" s="76"/>
      <c r="CK743" s="76"/>
      <c r="CL743" s="76"/>
      <c r="CM743" s="76"/>
      <c r="CN743" s="76"/>
      <c r="CO743" s="76"/>
      <c r="CP743" s="76"/>
      <c r="CQ743" s="76"/>
      <c r="CR743" s="76"/>
      <c r="CS743" s="76"/>
      <c r="CT743" s="76"/>
      <c r="CU743" s="76"/>
      <c r="CV743" s="76"/>
    </row>
    <row r="744" spans="1:100">
      <c r="A744" s="7">
        <v>92</v>
      </c>
      <c r="B744" s="7"/>
      <c r="C744" s="7" t="s">
        <v>5</v>
      </c>
      <c r="D744" s="32">
        <v>23.677491</v>
      </c>
      <c r="E744" s="32">
        <v>5.2850818000000004</v>
      </c>
      <c r="F744" s="32">
        <v>8.2777156000000005</v>
      </c>
      <c r="G744" s="32">
        <v>8.7975688999999999</v>
      </c>
      <c r="H744" s="93">
        <v>1.1374595E-4</v>
      </c>
      <c r="I744" s="32">
        <v>1.4811729</v>
      </c>
      <c r="J744" s="32"/>
      <c r="K744" s="66">
        <v>0.34960270999999998</v>
      </c>
      <c r="L744" s="66">
        <v>0.37155827000000002</v>
      </c>
      <c r="M744" s="66">
        <v>6.2556183000000001E-2</v>
      </c>
      <c r="N744" s="66">
        <v>0.22321119</v>
      </c>
      <c r="O744" s="66"/>
      <c r="P744" s="66"/>
      <c r="Q744" s="66"/>
      <c r="R744" s="76"/>
      <c r="S744" s="83">
        <f>(F744-O739*H744)/D744</f>
        <v>0.34959858725640131</v>
      </c>
      <c r="T744" s="83">
        <f>(G744-P739*H744)/D744</f>
        <v>0.3715556044417897</v>
      </c>
      <c r="U744" s="83">
        <f>(I744-Q739*H744)/D744</f>
        <v>6.2551001627293712E-2</v>
      </c>
      <c r="V744" s="84"/>
      <c r="W744" s="83">
        <f t="shared" si="454"/>
        <v>-1.050969676237522</v>
      </c>
      <c r="X744" s="83">
        <f t="shared" si="455"/>
        <v>-0.9900567505419704</v>
      </c>
      <c r="Y744" s="83">
        <f t="shared" si="456"/>
        <v>-2.7717730289713089</v>
      </c>
      <c r="Z744" s="83">
        <f t="shared" si="457"/>
        <v>-1.4996369153230664</v>
      </c>
      <c r="AB744" s="28"/>
      <c r="AD744" s="28"/>
      <c r="AF744" s="28"/>
      <c r="AJ744" s="82"/>
      <c r="AK744" s="82"/>
      <c r="AL744" s="82"/>
      <c r="AM744" s="82"/>
      <c r="AN744" s="82"/>
      <c r="BB744" s="76"/>
      <c r="BC744" s="76"/>
      <c r="BE744" s="76"/>
      <c r="BF744" s="76"/>
      <c r="BH744" s="76"/>
      <c r="BI744" s="76"/>
      <c r="BK744" s="76"/>
      <c r="BL744" s="76"/>
      <c r="BN744" s="76"/>
      <c r="BO744" s="76"/>
      <c r="BQ744" s="76"/>
      <c r="BR744" s="76"/>
      <c r="BW744" s="85"/>
      <c r="BX744" s="85"/>
      <c r="BY744" s="83"/>
      <c r="BZ744" s="83"/>
      <c r="CA744" s="83"/>
      <c r="CB744" s="83"/>
      <c r="CC744" s="83"/>
    </row>
    <row r="745" spans="1:100">
      <c r="C745" s="7"/>
      <c r="D745" s="89"/>
      <c r="E745" s="89"/>
      <c r="F745" s="33"/>
      <c r="G745" s="33"/>
      <c r="H745" s="99"/>
      <c r="I745" s="33"/>
      <c r="J745" s="5"/>
      <c r="K745" s="84"/>
      <c r="L745" s="84"/>
      <c r="M745" s="84"/>
      <c r="N745" s="84"/>
      <c r="O745" s="83"/>
      <c r="P745" s="83"/>
      <c r="Q745" s="83"/>
      <c r="R745" s="84"/>
      <c r="S745" s="84"/>
      <c r="T745" s="84"/>
      <c r="U745" s="84"/>
      <c r="V745" s="84"/>
      <c r="W745" s="84"/>
      <c r="X745" s="84"/>
      <c r="Y745" s="84"/>
      <c r="Z745" s="90"/>
      <c r="AA745" s="28"/>
      <c r="AB745" s="91"/>
      <c r="AC745" s="91"/>
      <c r="AD745" s="91"/>
      <c r="AE745" s="92"/>
      <c r="AF745" s="92"/>
      <c r="AG745" s="92"/>
      <c r="AJ745" s="76"/>
      <c r="AK745" s="76"/>
      <c r="AL745" s="76"/>
      <c r="AM745" s="76"/>
      <c r="AN745" s="76"/>
      <c r="BB745" s="76"/>
      <c r="BC745" s="76"/>
      <c r="BE745" s="76"/>
      <c r="BF745" s="76"/>
      <c r="BH745" s="76"/>
      <c r="BI745" s="76"/>
      <c r="BK745" s="76"/>
      <c r="BL745" s="76"/>
      <c r="BN745" s="76"/>
      <c r="BO745" s="76"/>
      <c r="BQ745" s="76"/>
      <c r="BR745" s="76"/>
      <c r="BW745" s="85"/>
      <c r="BX745" s="85"/>
      <c r="BY745" s="83"/>
      <c r="BZ745" s="83"/>
      <c r="CA745" s="83"/>
      <c r="CB745" s="83"/>
      <c r="CC745" s="83"/>
      <c r="CD745" s="76"/>
      <c r="CE745" s="76"/>
      <c r="CF745" s="76"/>
      <c r="CG745" s="76"/>
      <c r="CH745" s="76"/>
      <c r="CI745" s="76"/>
      <c r="CJ745" s="76"/>
      <c r="CK745" s="76"/>
      <c r="CL745" s="76"/>
      <c r="CM745" s="76"/>
      <c r="CN745" s="76"/>
      <c r="CO745" s="76"/>
      <c r="CP745" s="76"/>
      <c r="CQ745" s="76"/>
      <c r="CR745" s="76"/>
      <c r="CS745" s="76"/>
      <c r="CT745" s="76"/>
      <c r="CU745" s="76"/>
      <c r="CV745" s="76"/>
    </row>
    <row r="746" spans="1:100">
      <c r="A746" s="98">
        <v>93</v>
      </c>
      <c r="B746" s="31">
        <v>43658</v>
      </c>
      <c r="C746" s="7" t="s">
        <v>0</v>
      </c>
      <c r="D746" s="32">
        <v>8.0227681E-4</v>
      </c>
      <c r="E746" s="32">
        <v>1.6103822E-4</v>
      </c>
      <c r="F746" s="32">
        <v>2.5779596999999998E-4</v>
      </c>
      <c r="G746" s="32">
        <v>2.3964192999999999E-4</v>
      </c>
      <c r="H746" s="93">
        <v>-1.8469831E-6</v>
      </c>
      <c r="I746" s="32">
        <v>4.1343271999999998E-5</v>
      </c>
      <c r="J746" s="32"/>
      <c r="K746" s="32">
        <v>0.31999195000000002</v>
      </c>
      <c r="L746" s="32">
        <v>0.29697731999999999</v>
      </c>
      <c r="M746" s="32">
        <v>5.0739976999999999E-2</v>
      </c>
      <c r="N746" s="32">
        <v>0.20056953999999999</v>
      </c>
      <c r="O746" s="66"/>
      <c r="P746" s="66"/>
      <c r="Q746" s="66"/>
      <c r="AG746" s="78"/>
      <c r="BZ746" s="80"/>
      <c r="CA746" s="78"/>
      <c r="CB746" s="78"/>
      <c r="CC746" s="78"/>
      <c r="CE746" s="81"/>
      <c r="CF746" s="74"/>
      <c r="CG746" s="74"/>
      <c r="CH746" s="74"/>
      <c r="CI746" s="74"/>
      <c r="CJ746" s="74"/>
      <c r="CK746" s="74"/>
      <c r="CL746" s="74"/>
      <c r="CM746" s="74"/>
      <c r="CN746" s="74"/>
    </row>
    <row r="747" spans="1:100">
      <c r="A747" s="7">
        <v>93</v>
      </c>
      <c r="B747" s="7"/>
      <c r="C747" s="98" t="s">
        <v>6</v>
      </c>
      <c r="D747" s="32"/>
      <c r="E747" s="32"/>
      <c r="F747" s="32"/>
      <c r="G747" s="32"/>
      <c r="H747" s="93">
        <v>2.7486494000000001</v>
      </c>
      <c r="I747" s="32"/>
      <c r="J747" s="32"/>
      <c r="K747" s="32"/>
      <c r="L747" s="32"/>
      <c r="M747" s="32"/>
      <c r="N747" s="32"/>
      <c r="O747" s="66">
        <v>0.86329776000000003</v>
      </c>
      <c r="P747" s="66">
        <v>0.56634834000000001</v>
      </c>
      <c r="Q747" s="66">
        <v>1.0736376000000001</v>
      </c>
      <c r="AB747" s="9"/>
      <c r="AC747" s="9"/>
      <c r="AD747" s="9"/>
      <c r="AE747" s="9"/>
      <c r="AF747" s="9"/>
      <c r="AG747" s="9"/>
      <c r="AI747" s="27"/>
      <c r="AJ747" s="20"/>
      <c r="AK747" s="20"/>
      <c r="AL747" s="20"/>
      <c r="AM747" s="20"/>
      <c r="AN747" s="82"/>
      <c r="BB747" s="78"/>
      <c r="BE747" s="78"/>
      <c r="BH747" s="78"/>
      <c r="BK747" s="78"/>
      <c r="BN747" s="78"/>
      <c r="BQ747" s="78"/>
    </row>
    <row r="748" spans="1:100">
      <c r="A748" s="7">
        <v>93</v>
      </c>
      <c r="B748" s="7"/>
      <c r="C748" s="7" t="s">
        <v>1</v>
      </c>
      <c r="D748" s="32">
        <v>27.856345000000001</v>
      </c>
      <c r="E748" s="32">
        <v>6.2257683000000004</v>
      </c>
      <c r="F748" s="32">
        <v>9.7634050000000006</v>
      </c>
      <c r="G748" s="32">
        <v>10.402988000000001</v>
      </c>
      <c r="H748" s="93">
        <v>1.3212411999999999E-4</v>
      </c>
      <c r="I748" s="32">
        <v>1.7559454000000001</v>
      </c>
      <c r="J748" s="32"/>
      <c r="K748" s="66">
        <v>0.35049132</v>
      </c>
      <c r="L748" s="66">
        <v>0.37345154000000003</v>
      </c>
      <c r="M748" s="66">
        <v>6.3035786999999996E-2</v>
      </c>
      <c r="N748" s="66">
        <v>0.22349557</v>
      </c>
      <c r="O748" s="66"/>
      <c r="P748" s="66"/>
      <c r="Q748" s="66"/>
      <c r="R748" s="76"/>
      <c r="S748" s="83">
        <f>(F748-O747*H748)/D748</f>
        <v>0.35048714888989069</v>
      </c>
      <c r="T748" s="83">
        <f>(G748-P747*H748)/D748</f>
        <v>0.37344860467961483</v>
      </c>
      <c r="U748" s="83">
        <f>(I748-Q747*H748)/D748</f>
        <v>6.303065052421275E-2</v>
      </c>
      <c r="V748" s="84"/>
      <c r="W748" s="83">
        <f t="shared" ref="W748:W752" si="459">LN(S748)</f>
        <v>-1.048431238258444</v>
      </c>
      <c r="X748" s="83">
        <f t="shared" ref="X748:X752" si="460">LN(T748)</f>
        <v>-0.9849748884837658</v>
      </c>
      <c r="Y748" s="83">
        <f t="shared" ref="Y748:Y752" si="461">LN(U748)</f>
        <v>-2.7641341546439215</v>
      </c>
      <c r="Z748" s="83">
        <f>LN(N748)</f>
        <v>-1.4983636861540355</v>
      </c>
      <c r="AA748" s="77"/>
      <c r="AB748" s="20">
        <f t="array" ref="AB748:AC749">LINEST(W748:W752,Z748:Z752,TRUE,TRUE)</f>
        <v>1.9984535303378321</v>
      </c>
      <c r="AC748" s="60">
        <v>1.9459772584551021</v>
      </c>
      <c r="AD748" s="20">
        <f t="array" ref="AD748:AE749">LINEST(X748:X752,Z748:Z752,TRUE,TRUE)</f>
        <v>4.0040667281750491</v>
      </c>
      <c r="AE748" s="60">
        <v>5.014561437705721</v>
      </c>
      <c r="AF748" s="20">
        <f t="array" ref="AF748:AG749">LINEST(Y748:Y752,Z748:Z752,TRUE,TRUE)</f>
        <v>5.9990227057427372</v>
      </c>
      <c r="AG748" s="20">
        <v>6.2245688438195774</v>
      </c>
      <c r="AI748" s="41">
        <f>EXP(AC748)*$AI$4^AB748</f>
        <v>0.33304711216894078</v>
      </c>
      <c r="AJ748" s="41">
        <f>AI748*SQRT(AC749^2+(LN($AI$4))^2*AB749^2+(AB748/$AI$4)^2*$AJ$4^2-2*LN($AI$4)*AVERAGE(Z748:Z752)*AB749^2)</f>
        <v>5.2358311784136947E-4</v>
      </c>
      <c r="AK748" s="59"/>
      <c r="AL748" s="41">
        <f>EXP(AE748)*$AI$4^AD748</f>
        <v>0.33714358964509844</v>
      </c>
      <c r="AM748" s="41">
        <f>AL748*SQRT(AE749^2+(LN($AI$4))^2*AD749^2+(AD748/$AI$4)^2*$AJ$4^2-2*LN($AI$4)*AVERAGE(Z748:Z752)*AD749^2)</f>
        <v>1.0637288902345349E-3</v>
      </c>
      <c r="AN748" s="83"/>
      <c r="AO748" s="41">
        <f>EXP(AG748)*$AI$4^AF748</f>
        <v>5.4076390084901067E-2</v>
      </c>
      <c r="AP748" s="41">
        <f>AO748*SQRT(AG749^2+(LN($AI$4))^2*AF749^2+(AF748/$AI$4)^2*$AJ$4^2-2*LN($AI$4)*AVERAGE(Z748:Z752)*AF749^2)</f>
        <v>2.5485445843665756E-4</v>
      </c>
      <c r="BB748" s="69"/>
      <c r="BC748" s="69"/>
      <c r="BE748" s="69"/>
      <c r="BF748" s="69"/>
      <c r="BH748" s="69"/>
      <c r="BI748" s="69"/>
      <c r="BK748" s="69"/>
      <c r="BL748" s="69"/>
      <c r="BN748" s="69"/>
      <c r="BO748" s="69"/>
      <c r="BQ748" s="69"/>
      <c r="BR748" s="69"/>
      <c r="BY748" s="69"/>
      <c r="BZ748" s="69"/>
      <c r="CD748" s="86"/>
      <c r="CM748" s="78"/>
      <c r="CN748" s="78"/>
    </row>
    <row r="749" spans="1:100">
      <c r="A749" s="7">
        <v>93</v>
      </c>
      <c r="B749" s="7"/>
      <c r="C749" s="7" t="s">
        <v>2</v>
      </c>
      <c r="D749" s="32">
        <v>27.438099999999999</v>
      </c>
      <c r="E749" s="32">
        <v>6.1307255999999999</v>
      </c>
      <c r="F749" s="32">
        <v>9.6118807000000004</v>
      </c>
      <c r="G749" s="32">
        <v>10.236117999999999</v>
      </c>
      <c r="H749" s="93">
        <v>1.2452129999999999E-4</v>
      </c>
      <c r="I749" s="32">
        <v>1.7268775999999999</v>
      </c>
      <c r="J749" s="32"/>
      <c r="K749" s="66">
        <v>0.35031142999999998</v>
      </c>
      <c r="L749" s="66">
        <v>0.37306205999999997</v>
      </c>
      <c r="M749" s="66">
        <v>6.2937173999999999E-2</v>
      </c>
      <c r="N749" s="66">
        <v>0.22343838999999999</v>
      </c>
      <c r="O749" s="66"/>
      <c r="P749" s="66"/>
      <c r="Q749" s="66"/>
      <c r="R749" s="76"/>
      <c r="S749" s="83">
        <f>(F749-O747*H749)/D749</f>
        <v>0.35030753590957969</v>
      </c>
      <c r="T749" s="83">
        <f>(G749-P747*H749)/D749</f>
        <v>0.3730596315914167</v>
      </c>
      <c r="U749" s="83">
        <f>(I749-Q747*H749)/D749</f>
        <v>6.2932342591153143E-2</v>
      </c>
      <c r="V749" s="84"/>
      <c r="W749" s="83">
        <f t="shared" si="459"/>
        <v>-1.0489438362793473</v>
      </c>
      <c r="X749" s="83">
        <f t="shared" si="460"/>
        <v>-0.98601700189792774</v>
      </c>
      <c r="Y749" s="83">
        <f t="shared" si="461"/>
        <v>-2.7656950567880854</v>
      </c>
      <c r="Z749" s="83">
        <f t="shared" ref="Z749:Z752" si="462">LN(N749)</f>
        <v>-1.4986195628849601</v>
      </c>
      <c r="AA749" s="77"/>
      <c r="AB749" s="20">
        <v>7.9973270606770331E-3</v>
      </c>
      <c r="AC749" s="60">
        <v>1.1987992308710921E-2</v>
      </c>
      <c r="AD749" s="20">
        <v>1.7621364875462054E-2</v>
      </c>
      <c r="AE749" s="60">
        <v>2.6414423843526592E-2</v>
      </c>
      <c r="AF749" s="20">
        <v>2.1914738171235518E-2</v>
      </c>
      <c r="AG749" s="20">
        <v>3.2850189901067313E-2</v>
      </c>
      <c r="AI749" s="27"/>
      <c r="AJ749" s="82"/>
      <c r="AK749" s="82"/>
      <c r="AL749" s="82"/>
      <c r="AM749" s="82"/>
      <c r="AN749" s="82"/>
      <c r="BB749" s="76"/>
      <c r="BC749" s="76"/>
      <c r="BE749" s="76"/>
      <c r="BF749" s="76"/>
      <c r="BH749" s="76"/>
      <c r="BI749" s="76"/>
      <c r="BK749" s="76"/>
      <c r="BL749" s="76"/>
      <c r="BN749" s="76"/>
      <c r="BO749" s="76"/>
      <c r="BQ749" s="76"/>
      <c r="BR749" s="76"/>
      <c r="BW749" s="85"/>
      <c r="BX749" s="85"/>
      <c r="BY749" s="83"/>
      <c r="BZ749" s="83"/>
      <c r="CA749" s="83"/>
      <c r="CB749" s="83"/>
      <c r="CC749" s="83"/>
    </row>
    <row r="750" spans="1:100">
      <c r="A750" s="7">
        <v>93</v>
      </c>
      <c r="B750" s="7"/>
      <c r="C750" s="7" t="s">
        <v>3</v>
      </c>
      <c r="D750" s="32">
        <v>26.393923000000001</v>
      </c>
      <c r="E750" s="32">
        <v>5.8956492999999996</v>
      </c>
      <c r="F750" s="32">
        <v>9.2405799000000002</v>
      </c>
      <c r="G750" s="32">
        <v>9.8348213999999992</v>
      </c>
      <c r="H750" s="93">
        <v>1.2172143E-4</v>
      </c>
      <c r="I750" s="32">
        <v>1.6582060000000001</v>
      </c>
      <c r="J750" s="32"/>
      <c r="K750" s="32">
        <v>0.35010269999999999</v>
      </c>
      <c r="L750" s="32">
        <v>0.37261717</v>
      </c>
      <c r="M750" s="32">
        <v>6.2825358999999997E-2</v>
      </c>
      <c r="N750" s="32">
        <v>0.22337151999999999</v>
      </c>
      <c r="O750" s="66"/>
      <c r="P750" s="66"/>
      <c r="Q750" s="66"/>
      <c r="R750" s="76"/>
      <c r="S750" s="83">
        <f>(F750-O747*H750)/D750</f>
        <v>0.35009857451513127</v>
      </c>
      <c r="T750" s="83">
        <f>(G750-P747*H750)/D750</f>
        <v>0.37261427425056048</v>
      </c>
      <c r="U750" s="83">
        <f>(I750-Q747*H750)/D750</f>
        <v>6.282034373200325E-2</v>
      </c>
      <c r="V750" s="84"/>
      <c r="W750" s="83">
        <f t="shared" si="459"/>
        <v>-1.0495405226803882</v>
      </c>
      <c r="X750" s="83">
        <f t="shared" si="460"/>
        <v>-0.98721151169724353</v>
      </c>
      <c r="Y750" s="83">
        <f t="shared" si="461"/>
        <v>-2.7674763131896425</v>
      </c>
      <c r="Z750" s="83">
        <f t="shared" si="462"/>
        <v>-1.49891888480689</v>
      </c>
      <c r="AA750" s="28"/>
      <c r="AB750" s="47">
        <f t="shared" ref="AB750:AG750" si="463">ABS(AB749/AB748)</f>
        <v>4.0017578288773677E-3</v>
      </c>
      <c r="AC750" s="47">
        <f t="shared" si="463"/>
        <v>6.1603969196577894E-3</v>
      </c>
      <c r="AD750" s="47">
        <f t="shared" si="463"/>
        <v>4.4008669364742131E-3</v>
      </c>
      <c r="AE750" s="47">
        <f t="shared" si="463"/>
        <v>5.2675441654598228E-3</v>
      </c>
      <c r="AF750" s="47">
        <f t="shared" si="463"/>
        <v>3.6530513795617085E-3</v>
      </c>
      <c r="AG750" s="47">
        <f t="shared" si="463"/>
        <v>5.2775044706404881E-3</v>
      </c>
      <c r="AI750" s="27"/>
      <c r="AJ750" s="82"/>
      <c r="AK750" s="82"/>
      <c r="AL750" s="82"/>
      <c r="AM750" s="82"/>
      <c r="AN750" s="82"/>
      <c r="BB750" s="76"/>
      <c r="BC750" s="76"/>
      <c r="BE750" s="76"/>
      <c r="BF750" s="76"/>
      <c r="BH750" s="76"/>
      <c r="BI750" s="76"/>
      <c r="BK750" s="76"/>
      <c r="BL750" s="76"/>
      <c r="BN750" s="76"/>
      <c r="BO750" s="76"/>
      <c r="BQ750" s="76"/>
      <c r="BR750" s="76"/>
      <c r="BW750" s="85"/>
      <c r="BX750" s="85"/>
      <c r="BY750" s="83"/>
      <c r="BZ750" s="83"/>
      <c r="CA750" s="83"/>
      <c r="CB750" s="83"/>
      <c r="CC750" s="83"/>
      <c r="CD750" s="76"/>
      <c r="CE750" s="76"/>
      <c r="CF750" s="76"/>
      <c r="CG750" s="76"/>
      <c r="CH750" s="76"/>
      <c r="CI750" s="76"/>
      <c r="CJ750" s="76"/>
      <c r="CK750" s="76"/>
      <c r="CL750" s="76"/>
      <c r="CM750" s="76"/>
      <c r="CN750" s="76"/>
      <c r="CO750" s="76"/>
      <c r="CP750" s="76"/>
      <c r="CQ750" s="76"/>
      <c r="CR750" s="76"/>
      <c r="CS750" s="76"/>
      <c r="CT750" s="76"/>
      <c r="CU750" s="76"/>
      <c r="CV750" s="76"/>
    </row>
    <row r="751" spans="1:100">
      <c r="A751" s="7">
        <v>93</v>
      </c>
      <c r="B751" s="7"/>
      <c r="C751" s="7" t="s">
        <v>4</v>
      </c>
      <c r="D751" s="32">
        <v>24.207588000000001</v>
      </c>
      <c r="E751" s="32">
        <v>5.4048398999999998</v>
      </c>
      <c r="F751" s="32">
        <v>8.4673383999999992</v>
      </c>
      <c r="G751" s="32">
        <v>9.0035849999999993</v>
      </c>
      <c r="H751" s="93">
        <v>1.1629668000000001E-4</v>
      </c>
      <c r="I751" s="32">
        <v>1.51667</v>
      </c>
      <c r="J751" s="32"/>
      <c r="K751" s="32">
        <v>0.34977933</v>
      </c>
      <c r="L751" s="32">
        <v>0.37193035000000002</v>
      </c>
      <c r="M751" s="32">
        <v>6.2652125000000003E-2</v>
      </c>
      <c r="N751" s="32">
        <v>0.22327019000000001</v>
      </c>
      <c r="O751" s="66"/>
      <c r="P751" s="66"/>
      <c r="Q751" s="66"/>
      <c r="R751" s="76"/>
      <c r="S751" s="83">
        <f>(F751-O747*H751)/D751</f>
        <v>0.34977619419731781</v>
      </c>
      <c r="T751" s="83">
        <f>(G751-P747*H751)/D751</f>
        <v>0.37192962535417962</v>
      </c>
      <c r="U751" s="83">
        <f>(I751-Q747*H751)/D751</f>
        <v>6.2647511165160139E-2</v>
      </c>
      <c r="V751" s="84"/>
      <c r="W751" s="83">
        <f t="shared" si="459"/>
        <v>-1.0504617741814446</v>
      </c>
      <c r="X751" s="83">
        <f t="shared" si="460"/>
        <v>-0.98905062176105518</v>
      </c>
      <c r="Y751" s="83">
        <f t="shared" si="461"/>
        <v>-2.7702313244441608</v>
      </c>
      <c r="Z751" s="83">
        <f t="shared" si="462"/>
        <v>-1.4993726265845599</v>
      </c>
      <c r="AA751" s="60"/>
      <c r="AB751" s="88"/>
      <c r="AD751" s="88"/>
      <c r="AF751" s="88"/>
      <c r="AI751" s="27"/>
      <c r="AJ751" s="82"/>
      <c r="AK751" s="82"/>
      <c r="AL751" s="82"/>
      <c r="AM751" s="82"/>
      <c r="AN751" s="82"/>
      <c r="BB751" s="76"/>
      <c r="BC751" s="76"/>
      <c r="BE751" s="76"/>
      <c r="BF751" s="76"/>
      <c r="BH751" s="76"/>
      <c r="BI751" s="76"/>
      <c r="BK751" s="76"/>
      <c r="BL751" s="76"/>
      <c r="BN751" s="76"/>
      <c r="BO751" s="76"/>
      <c r="BQ751" s="76"/>
      <c r="BR751" s="76"/>
      <c r="BW751" s="85"/>
      <c r="BX751" s="85"/>
      <c r="BY751" s="83"/>
      <c r="BZ751" s="83"/>
      <c r="CA751" s="83"/>
      <c r="CB751" s="83"/>
      <c r="CD751" s="76"/>
      <c r="CE751" s="76"/>
      <c r="CF751" s="76"/>
      <c r="CG751" s="76"/>
      <c r="CH751" s="76"/>
      <c r="CI751" s="76"/>
      <c r="CJ751" s="76"/>
      <c r="CK751" s="76"/>
      <c r="CL751" s="76"/>
      <c r="CM751" s="76"/>
      <c r="CN751" s="76"/>
      <c r="CO751" s="76"/>
      <c r="CP751" s="76"/>
      <c r="CQ751" s="76"/>
      <c r="CR751" s="76"/>
      <c r="CS751" s="76"/>
      <c r="CT751" s="76"/>
      <c r="CU751" s="76"/>
      <c r="CV751" s="76"/>
    </row>
    <row r="752" spans="1:100">
      <c r="A752" s="7">
        <v>93</v>
      </c>
      <c r="B752" s="7"/>
      <c r="C752" s="7" t="s">
        <v>5</v>
      </c>
      <c r="D752" s="32">
        <v>22.834892</v>
      </c>
      <c r="E752" s="32">
        <v>5.0965607000000004</v>
      </c>
      <c r="F752" s="32">
        <v>7.9817515999999999</v>
      </c>
      <c r="G752" s="32">
        <v>8.4814553000000004</v>
      </c>
      <c r="H752" s="93">
        <v>1.0825479E-4</v>
      </c>
      <c r="I752" s="32">
        <v>1.4277261000000001</v>
      </c>
      <c r="J752" s="32"/>
      <c r="K752" s="32">
        <v>0.34954158000000002</v>
      </c>
      <c r="L752" s="32">
        <v>0.37142458</v>
      </c>
      <c r="M752" s="32">
        <v>6.2523690000000007E-2</v>
      </c>
      <c r="N752" s="32">
        <v>0.22319169999999999</v>
      </c>
      <c r="O752" s="66"/>
      <c r="P752" s="66"/>
      <c r="Q752" s="66"/>
      <c r="R752" s="76"/>
      <c r="S752" s="83">
        <f>(F752-O747*H752)/D752</f>
        <v>0.34953781011455115</v>
      </c>
      <c r="T752" s="83">
        <f>(G752-P747*H752)/D752</f>
        <v>0.37142255764027199</v>
      </c>
      <c r="U752" s="83">
        <f>(I752-Q747*H752)/D752</f>
        <v>6.2518792450915725E-2</v>
      </c>
      <c r="V752" s="84"/>
      <c r="W752" s="83">
        <f t="shared" si="459"/>
        <v>-1.0511435397131808</v>
      </c>
      <c r="X752" s="83">
        <f t="shared" si="460"/>
        <v>-0.99041489512745062</v>
      </c>
      <c r="Y752" s="83">
        <f t="shared" si="461"/>
        <v>-2.7722880882200656</v>
      </c>
      <c r="Z752" s="83">
        <f t="shared" si="462"/>
        <v>-1.49972423554634</v>
      </c>
      <c r="AB752" s="28"/>
      <c r="AD752" s="28"/>
      <c r="AF752" s="28"/>
      <c r="AJ752" s="82"/>
      <c r="AK752" s="82"/>
      <c r="AL752" s="82"/>
      <c r="AM752" s="82"/>
      <c r="AN752" s="82"/>
      <c r="BB752" s="76"/>
      <c r="BC752" s="76"/>
      <c r="BE752" s="76"/>
      <c r="BF752" s="76"/>
      <c r="BH752" s="76"/>
      <c r="BI752" s="76"/>
      <c r="BK752" s="76"/>
      <c r="BL752" s="76"/>
      <c r="BN752" s="76"/>
      <c r="BO752" s="76"/>
      <c r="BQ752" s="76"/>
      <c r="BR752" s="76"/>
      <c r="BW752" s="85"/>
      <c r="BX752" s="85"/>
      <c r="BY752" s="83"/>
      <c r="BZ752" s="83"/>
      <c r="CA752" s="83"/>
      <c r="CB752" s="83"/>
      <c r="CC752" s="83"/>
    </row>
    <row r="753" spans="1:100">
      <c r="C753" s="7"/>
      <c r="D753" s="89"/>
      <c r="E753" s="89"/>
      <c r="F753" s="33"/>
      <c r="G753" s="33"/>
      <c r="H753" s="99"/>
      <c r="I753" s="33"/>
      <c r="J753" s="5"/>
      <c r="K753" s="84"/>
      <c r="L753" s="84"/>
      <c r="M753" s="84"/>
      <c r="N753" s="84"/>
      <c r="O753" s="83"/>
      <c r="P753" s="83"/>
      <c r="Q753" s="83"/>
      <c r="R753" s="84"/>
      <c r="S753" s="84"/>
      <c r="T753" s="84"/>
      <c r="U753" s="84"/>
      <c r="V753" s="84"/>
      <c r="W753" s="84"/>
      <c r="X753" s="84"/>
      <c r="Y753" s="84"/>
      <c r="Z753" s="90"/>
      <c r="AA753" s="28"/>
      <c r="AB753" s="91"/>
      <c r="AC753" s="91"/>
      <c r="AD753" s="91"/>
      <c r="AE753" s="92"/>
      <c r="AF753" s="92"/>
      <c r="AG753" s="92"/>
      <c r="AJ753" s="76"/>
      <c r="AK753" s="76"/>
      <c r="AL753" s="76"/>
      <c r="AM753" s="76"/>
      <c r="AN753" s="76"/>
      <c r="BB753" s="76"/>
      <c r="BC753" s="76"/>
      <c r="BE753" s="76"/>
      <c r="BF753" s="76"/>
      <c r="BH753" s="76"/>
      <c r="BI753" s="76"/>
      <c r="BK753" s="76"/>
      <c r="BL753" s="76"/>
      <c r="BN753" s="76"/>
      <c r="BO753" s="76"/>
      <c r="BQ753" s="76"/>
      <c r="BR753" s="76"/>
      <c r="BW753" s="85"/>
      <c r="BX753" s="85"/>
      <c r="BY753" s="83"/>
      <c r="BZ753" s="83"/>
      <c r="CA753" s="83"/>
      <c r="CB753" s="83"/>
      <c r="CC753" s="83"/>
      <c r="CD753" s="76"/>
      <c r="CE753" s="76"/>
      <c r="CF753" s="76"/>
      <c r="CG753" s="76"/>
      <c r="CH753" s="76"/>
      <c r="CI753" s="76"/>
      <c r="CJ753" s="76"/>
      <c r="CK753" s="76"/>
      <c r="CL753" s="76"/>
      <c r="CM753" s="76"/>
      <c r="CN753" s="76"/>
      <c r="CO753" s="76"/>
      <c r="CP753" s="76"/>
      <c r="CQ753" s="76"/>
      <c r="CR753" s="76"/>
      <c r="CS753" s="76"/>
      <c r="CT753" s="76"/>
      <c r="CU753" s="76"/>
      <c r="CV753" s="76"/>
    </row>
    <row r="754" spans="1:100">
      <c r="A754" s="7">
        <v>94</v>
      </c>
      <c r="B754" s="31">
        <v>43658</v>
      </c>
      <c r="C754" s="7" t="s">
        <v>0</v>
      </c>
      <c r="D754" s="32">
        <v>8.0227681E-4</v>
      </c>
      <c r="E754" s="32">
        <v>1.6103822E-4</v>
      </c>
      <c r="F754" s="32">
        <v>2.5779596999999998E-4</v>
      </c>
      <c r="G754" s="32">
        <v>2.3964192999999999E-4</v>
      </c>
      <c r="H754" s="93">
        <v>-1.8469831E-6</v>
      </c>
      <c r="I754" s="32">
        <v>4.1343271999999998E-5</v>
      </c>
      <c r="J754" s="32"/>
      <c r="K754" s="32">
        <v>0.31999195000000002</v>
      </c>
      <c r="L754" s="32">
        <v>0.29697731999999999</v>
      </c>
      <c r="M754" s="32">
        <v>5.0739976999999999E-2</v>
      </c>
      <c r="N754" s="32">
        <v>0.20056953999999999</v>
      </c>
      <c r="O754" s="66"/>
      <c r="P754" s="66"/>
      <c r="Q754" s="66"/>
      <c r="AG754" s="78"/>
      <c r="BZ754" s="80"/>
      <c r="CA754" s="78"/>
      <c r="CB754" s="78"/>
      <c r="CC754" s="78"/>
      <c r="CE754" s="81"/>
      <c r="CF754" s="74"/>
      <c r="CG754" s="74"/>
      <c r="CH754" s="74"/>
      <c r="CI754" s="74"/>
      <c r="CJ754" s="74"/>
      <c r="CK754" s="74"/>
      <c r="CL754" s="74"/>
      <c r="CM754" s="74"/>
      <c r="CN754" s="74"/>
    </row>
    <row r="755" spans="1:100">
      <c r="A755" s="98">
        <v>94</v>
      </c>
      <c r="C755" s="98" t="s">
        <v>6</v>
      </c>
      <c r="D755" s="32"/>
      <c r="E755" s="32"/>
      <c r="F755" s="32"/>
      <c r="G755" s="32"/>
      <c r="H755" s="93">
        <v>2.7486494000000001</v>
      </c>
      <c r="I755" s="32"/>
      <c r="J755" s="32"/>
      <c r="K755" s="32"/>
      <c r="L755" s="32"/>
      <c r="M755" s="32"/>
      <c r="N755" s="32"/>
      <c r="O755" s="66">
        <v>0.86329776000000003</v>
      </c>
      <c r="P755" s="66">
        <v>0.56634834000000001</v>
      </c>
      <c r="Q755" s="66">
        <v>1.0736376000000001</v>
      </c>
      <c r="AB755" s="9"/>
      <c r="AC755" s="9"/>
      <c r="AD755" s="9"/>
      <c r="AE755" s="9"/>
      <c r="AF755" s="9"/>
      <c r="AG755" s="9"/>
      <c r="AI755" s="27"/>
      <c r="AJ755" s="20"/>
      <c r="AK755" s="20"/>
      <c r="AL755" s="20"/>
      <c r="AM755" s="20"/>
      <c r="AN755" s="82"/>
      <c r="BB755" s="78"/>
      <c r="BE755" s="78"/>
      <c r="BH755" s="78"/>
      <c r="BK755" s="78"/>
      <c r="BN755" s="78"/>
      <c r="BQ755" s="78"/>
    </row>
    <row r="756" spans="1:100">
      <c r="A756" s="7">
        <v>94</v>
      </c>
      <c r="B756" s="7"/>
      <c r="C756" s="7" t="s">
        <v>1</v>
      </c>
      <c r="D756" s="32">
        <v>27.832856</v>
      </c>
      <c r="E756" s="32">
        <v>6.2202653999999997</v>
      </c>
      <c r="F756" s="32">
        <v>9.7544498999999991</v>
      </c>
      <c r="G756" s="32">
        <v>10.392683</v>
      </c>
      <c r="H756" s="93">
        <v>1.2710381000000001E-4</v>
      </c>
      <c r="I756" s="32">
        <v>1.7540545999999999</v>
      </c>
      <c r="J756" s="32"/>
      <c r="K756" s="32">
        <v>0.35046544000000002</v>
      </c>
      <c r="L756" s="32">
        <v>0.37339644</v>
      </c>
      <c r="M756" s="32">
        <v>6.3021094999999999E-2</v>
      </c>
      <c r="N756" s="32">
        <v>0.22348645</v>
      </c>
      <c r="O756" s="66"/>
      <c r="P756" s="66"/>
      <c r="Q756" s="66"/>
      <c r="R756" s="76"/>
      <c r="S756" s="83">
        <f>(F756-O755*H756)/D756</f>
        <v>0.35046134581250082</v>
      </c>
      <c r="T756" s="83">
        <f>(G756-P755*H756)/D756</f>
        <v>0.37339362568355178</v>
      </c>
      <c r="U756" s="83">
        <f>(I756-Q755*H756)/D756</f>
        <v>6.3016103578104984E-2</v>
      </c>
      <c r="V756" s="84"/>
      <c r="W756" s="83">
        <f t="shared" ref="W756:W760" si="464">LN(S756)</f>
        <v>-1.0485048615776935</v>
      </c>
      <c r="X756" s="83">
        <f t="shared" ref="X756:X760" si="465">LN(T756)</f>
        <v>-0.9851221190337458</v>
      </c>
      <c r="Y756" s="83">
        <f t="shared" ref="Y756:Y760" si="466">LN(U756)</f>
        <v>-2.7643649729030026</v>
      </c>
      <c r="Z756" s="83">
        <f>LN(N756)</f>
        <v>-1.4984044931645781</v>
      </c>
      <c r="AA756" s="77"/>
      <c r="AB756" s="20">
        <f t="array" ref="AB756:AC757">LINEST(W756:W760,Z756:Z760,TRUE,TRUE)</f>
        <v>2.0078572381537318</v>
      </c>
      <c r="AC756" s="60">
        <v>1.9600788874838031</v>
      </c>
      <c r="AD756" s="20">
        <f t="array" ref="AD756:AE757">LINEST(X756:X760,Z756:Z760,TRUE,TRUE)</f>
        <v>4.0256102965393277</v>
      </c>
      <c r="AE756" s="60">
        <v>5.0468706459791468</v>
      </c>
      <c r="AF756" s="20">
        <f t="array" ref="AF756:AG757">LINEST(Y756:Y760,Z756:Z760,TRUE,TRUE)</f>
        <v>6.0200405430800625</v>
      </c>
      <c r="AG756" s="20">
        <v>6.25609232580541</v>
      </c>
      <c r="AI756" s="41">
        <f>EXP(AC756)*$AI$4^AB756</f>
        <v>0.332970951008904</v>
      </c>
      <c r="AJ756" s="41">
        <f>AI756*SQRT(AC757^2+(LN($AI$4))^2*AB757^2+(AB756/$AI$4)^2*$AJ$4^2-2*LN($AI$4)*AVERAGE(Z756:Z760)*AB757^2)</f>
        <v>5.3701635362140871E-4</v>
      </c>
      <c r="AK756" s="59"/>
      <c r="AL756" s="41">
        <f>EXP(AE756)*$AI$4^AD756</f>
        <v>0.3369679525514207</v>
      </c>
      <c r="AM756" s="41">
        <f>AL756*SQRT(AE757^2+(LN($AI$4))^2*AD757^2+(AD756/$AI$4)^2*$AJ$4^2-2*LN($AI$4)*AVERAGE(Z756:Z760)*AD757^2)</f>
        <v>1.0826917623348157E-3</v>
      </c>
      <c r="AN756" s="83"/>
      <c r="AO756" s="41">
        <f>EXP(AG756)*$AI$4^AF756</f>
        <v>5.4049052973526412E-2</v>
      </c>
      <c r="AP756" s="41">
        <f>AO756*SQRT(AG757^2+(LN($AI$4))^2*AF757^2+(AF756/$AI$4)^2*$AJ$4^2-2*LN($AI$4)*AVERAGE(Z756:Z760)*AF757^2)</f>
        <v>2.6301315121745976E-4</v>
      </c>
      <c r="BB756" s="69"/>
      <c r="BC756" s="69"/>
      <c r="BE756" s="69"/>
      <c r="BF756" s="69"/>
      <c r="BH756" s="69"/>
      <c r="BI756" s="69"/>
      <c r="BK756" s="69"/>
      <c r="BL756" s="69"/>
      <c r="BN756" s="69"/>
      <c r="BO756" s="69"/>
      <c r="BQ756" s="69"/>
      <c r="BR756" s="69"/>
      <c r="BY756" s="69"/>
      <c r="BZ756" s="69"/>
      <c r="CD756" s="86"/>
      <c r="CM756" s="78"/>
      <c r="CN756" s="78"/>
    </row>
    <row r="757" spans="1:100">
      <c r="A757" s="7">
        <v>94</v>
      </c>
      <c r="B757" s="7"/>
      <c r="C757" s="7" t="s">
        <v>2</v>
      </c>
      <c r="D757" s="32">
        <v>27.428014999999998</v>
      </c>
      <c r="E757" s="32">
        <v>6.1285527000000002</v>
      </c>
      <c r="F757" s="32">
        <v>9.6088585999999996</v>
      </c>
      <c r="G757" s="32">
        <v>10.233504</v>
      </c>
      <c r="H757" s="93">
        <v>1.2621618E-4</v>
      </c>
      <c r="I757" s="32">
        <v>1.7265416</v>
      </c>
      <c r="J757" s="32"/>
      <c r="K757" s="32">
        <v>0.35033010999999997</v>
      </c>
      <c r="L757" s="32">
        <v>0.37310410999999999</v>
      </c>
      <c r="M757" s="32">
        <v>6.2948114999999999E-2</v>
      </c>
      <c r="N757" s="32">
        <v>0.22344133999999999</v>
      </c>
      <c r="O757" s="66"/>
      <c r="P757" s="66"/>
      <c r="Q757" s="66"/>
      <c r="R757" s="76"/>
      <c r="S757" s="83">
        <f>(F757-O755*H757)/D757</f>
        <v>0.3503261040893601</v>
      </c>
      <c r="T757" s="83">
        <f>(G757-P755*H757)/D757</f>
        <v>0.37310146278088213</v>
      </c>
      <c r="U757" s="83">
        <f>(I757-Q755*H757)/D757</f>
        <v>6.2943165575905652E-2</v>
      </c>
      <c r="V757" s="84"/>
      <c r="W757" s="83">
        <f t="shared" si="464"/>
        <v>-1.0488908323162922</v>
      </c>
      <c r="X757" s="83">
        <f t="shared" si="465"/>
        <v>-0.98590487814924987</v>
      </c>
      <c r="Y757" s="83">
        <f t="shared" si="466"/>
        <v>-2.7655230934739063</v>
      </c>
      <c r="Z757" s="83">
        <f t="shared" ref="Z757:Z760" si="467">LN(N757)</f>
        <v>-1.4986063602275022</v>
      </c>
      <c r="AA757" s="77"/>
      <c r="AB757" s="20">
        <v>1.5357809712806347E-2</v>
      </c>
      <c r="AC757" s="60">
        <v>2.3021289290250973E-2</v>
      </c>
      <c r="AD757" s="20">
        <v>2.7111282980882723E-2</v>
      </c>
      <c r="AE757" s="60">
        <v>4.0639694084262087E-2</v>
      </c>
      <c r="AF757" s="20">
        <v>5.0980371297886379E-2</v>
      </c>
      <c r="AG757" s="20">
        <v>7.641935261083467E-2</v>
      </c>
      <c r="AI757" s="62"/>
      <c r="AJ757" s="82"/>
      <c r="AK757" s="82"/>
      <c r="AL757" s="82"/>
      <c r="AM757" s="82"/>
      <c r="AN757" s="82"/>
      <c r="BB757" s="76"/>
      <c r="BC757" s="76"/>
      <c r="BE757" s="76"/>
      <c r="BF757" s="76"/>
      <c r="BH757" s="76"/>
      <c r="BI757" s="76"/>
      <c r="BK757" s="76"/>
      <c r="BL757" s="76"/>
      <c r="BN757" s="76"/>
      <c r="BO757" s="76"/>
      <c r="BQ757" s="76"/>
      <c r="BR757" s="76"/>
      <c r="BW757" s="85"/>
      <c r="BX757" s="85"/>
      <c r="BY757" s="83"/>
      <c r="BZ757" s="83"/>
      <c r="CA757" s="83"/>
      <c r="CB757" s="83"/>
      <c r="CC757" s="83"/>
    </row>
    <row r="758" spans="1:100">
      <c r="A758" s="7">
        <v>94</v>
      </c>
      <c r="B758" s="7"/>
      <c r="C758" s="7" t="s">
        <v>3</v>
      </c>
      <c r="D758" s="32">
        <v>25.986145</v>
      </c>
      <c r="E758" s="32">
        <v>5.8044415000000003</v>
      </c>
      <c r="F758" s="32">
        <v>9.0973004999999993</v>
      </c>
      <c r="G758" s="32">
        <v>9.6818740999999999</v>
      </c>
      <c r="H758" s="93">
        <v>1.2310599000000001E-4</v>
      </c>
      <c r="I758" s="32">
        <v>1.6322893000000001</v>
      </c>
      <c r="J758" s="32"/>
      <c r="K758" s="32">
        <v>0.35008254</v>
      </c>
      <c r="L758" s="32">
        <v>0.37257796999999998</v>
      </c>
      <c r="M758" s="32">
        <v>6.2813733999999996E-2</v>
      </c>
      <c r="N758" s="32">
        <v>0.22336675</v>
      </c>
      <c r="O758" s="66"/>
      <c r="P758" s="66"/>
      <c r="Q758" s="66"/>
      <c r="R758" s="76"/>
      <c r="S758" s="83">
        <f>(F758-O755*H758)/D758</f>
        <v>0.35007863701501662</v>
      </c>
      <c r="T758" s="83">
        <f>(G758-P755*H758)/D758</f>
        <v>0.37257563132688282</v>
      </c>
      <c r="U758" s="83">
        <f>(I758-Q755*H758)/D758</f>
        <v>6.280874399724741E-2</v>
      </c>
      <c r="V758" s="84"/>
      <c r="W758" s="83">
        <f t="shared" si="464"/>
        <v>-1.0495974725490549</v>
      </c>
      <c r="X758" s="83">
        <f t="shared" si="465"/>
        <v>-0.98731522465262067</v>
      </c>
      <c r="Y758" s="83">
        <f t="shared" si="466"/>
        <v>-2.7676609795754055</v>
      </c>
      <c r="Z758" s="83">
        <f t="shared" si="467"/>
        <v>-1.4989402395925464</v>
      </c>
      <c r="AA758" s="28"/>
      <c r="AB758" s="47">
        <f t="shared" ref="AB758:AG758" si="468">ABS(AB757/AB756)</f>
        <v>7.6488554170953829E-3</v>
      </c>
      <c r="AC758" s="47">
        <f t="shared" si="468"/>
        <v>1.1745083035817968E-2</v>
      </c>
      <c r="AD758" s="47">
        <f t="shared" si="468"/>
        <v>6.7347013207387004E-3</v>
      </c>
      <c r="AE758" s="47">
        <f t="shared" si="468"/>
        <v>8.0524540720376542E-3</v>
      </c>
      <c r="AF758" s="47">
        <f t="shared" si="468"/>
        <v>8.4684431829097021E-3</v>
      </c>
      <c r="AG758" s="47">
        <f t="shared" si="468"/>
        <v>1.2215189391565835E-2</v>
      </c>
      <c r="AI758" s="27"/>
      <c r="AJ758" s="82"/>
      <c r="AK758" s="82"/>
      <c r="AL758" s="82"/>
      <c r="AM758" s="82"/>
      <c r="AN758" s="82"/>
      <c r="BB758" s="76"/>
      <c r="BC758" s="76"/>
      <c r="BE758" s="76"/>
      <c r="BF758" s="76"/>
      <c r="BH758" s="76"/>
      <c r="BI758" s="76"/>
      <c r="BK758" s="76"/>
      <c r="BL758" s="76"/>
      <c r="BN758" s="76"/>
      <c r="BO758" s="76"/>
      <c r="BQ758" s="76"/>
      <c r="BR758" s="76"/>
      <c r="BW758" s="85"/>
      <c r="BX758" s="85"/>
      <c r="BY758" s="83"/>
      <c r="BZ758" s="83"/>
      <c r="CA758" s="83"/>
      <c r="CB758" s="83"/>
      <c r="CC758" s="83"/>
      <c r="CD758" s="76"/>
      <c r="CE758" s="76"/>
      <c r="CF758" s="76"/>
      <c r="CG758" s="76"/>
      <c r="CH758" s="76"/>
      <c r="CI758" s="76"/>
      <c r="CJ758" s="76"/>
      <c r="CK758" s="76"/>
      <c r="CL758" s="76"/>
      <c r="CM758" s="76"/>
      <c r="CN758" s="76"/>
      <c r="CO758" s="76"/>
      <c r="CP758" s="76"/>
      <c r="CQ758" s="76"/>
      <c r="CR758" s="76"/>
      <c r="CS758" s="76"/>
      <c r="CT758" s="76"/>
      <c r="CU758" s="76"/>
      <c r="CV758" s="76"/>
    </row>
    <row r="759" spans="1:100">
      <c r="A759" s="7">
        <v>94</v>
      </c>
      <c r="B759" s="7"/>
      <c r="C759" s="7" t="s">
        <v>4</v>
      </c>
      <c r="D759" s="32">
        <v>24.097511999999998</v>
      </c>
      <c r="E759" s="32">
        <v>5.3807695000000004</v>
      </c>
      <c r="F759" s="32">
        <v>8.4304951999999993</v>
      </c>
      <c r="G759" s="32">
        <v>8.9662763000000005</v>
      </c>
      <c r="H759" s="93">
        <v>1.0846617E-4</v>
      </c>
      <c r="I759" s="32">
        <v>1.51068</v>
      </c>
      <c r="J759" s="32"/>
      <c r="K759" s="32">
        <v>0.34984899000000003</v>
      </c>
      <c r="L759" s="32">
        <v>0.37208258</v>
      </c>
      <c r="M759" s="32">
        <v>6.2690139000000006E-2</v>
      </c>
      <c r="N759" s="32">
        <v>0.22329141999999999</v>
      </c>
      <c r="O759" s="66"/>
      <c r="P759" s="66"/>
      <c r="Q759" s="66"/>
      <c r="R759" s="76"/>
      <c r="S759" s="83">
        <f>(F759-O755*H759)/D759</f>
        <v>0.34984531022947113</v>
      </c>
      <c r="T759" s="83">
        <f>(G759-P755*H759)/D759</f>
        <v>0.37208052309984019</v>
      </c>
      <c r="U759" s="83">
        <f>(I759-Q755*H759)/D759</f>
        <v>6.2685456765891864E-2</v>
      </c>
      <c r="V759" s="84"/>
      <c r="W759" s="83">
        <f t="shared" si="464"/>
        <v>-1.0502641929694869</v>
      </c>
      <c r="X759" s="83">
        <f t="shared" si="465"/>
        <v>-0.98864498818725743</v>
      </c>
      <c r="Y759" s="83">
        <f t="shared" si="466"/>
        <v>-2.7696258077550162</v>
      </c>
      <c r="Z759" s="83">
        <f t="shared" si="467"/>
        <v>-1.4992775445195523</v>
      </c>
      <c r="AA759" s="60"/>
      <c r="AB759" s="88"/>
      <c r="AD759" s="88"/>
      <c r="AF759" s="88"/>
      <c r="AI759" s="27"/>
      <c r="AJ759" s="82"/>
      <c r="AK759" s="82"/>
      <c r="AL759" s="82"/>
      <c r="AM759" s="82"/>
      <c r="AN759" s="82"/>
      <c r="BB759" s="76"/>
      <c r="BC759" s="76"/>
      <c r="BE759" s="76"/>
      <c r="BF759" s="76"/>
      <c r="BH759" s="76"/>
      <c r="BI759" s="76"/>
      <c r="BK759" s="76"/>
      <c r="BL759" s="76"/>
      <c r="BN759" s="76"/>
      <c r="BO759" s="76"/>
      <c r="BQ759" s="76"/>
      <c r="BR759" s="76"/>
      <c r="BW759" s="85"/>
      <c r="BX759" s="85"/>
      <c r="BY759" s="83"/>
      <c r="BZ759" s="83"/>
      <c r="CA759" s="83"/>
      <c r="CB759" s="83"/>
      <c r="CD759" s="76"/>
      <c r="CE759" s="76"/>
      <c r="CF759" s="76"/>
      <c r="CG759" s="76"/>
      <c r="CH759" s="76"/>
      <c r="CI759" s="76"/>
      <c r="CJ759" s="76"/>
      <c r="CK759" s="76"/>
      <c r="CL759" s="76"/>
      <c r="CM759" s="76"/>
      <c r="CN759" s="76"/>
      <c r="CO759" s="76"/>
      <c r="CP759" s="76"/>
      <c r="CQ759" s="76"/>
      <c r="CR759" s="76"/>
      <c r="CS759" s="76"/>
      <c r="CT759" s="76"/>
      <c r="CU759" s="76"/>
      <c r="CV759" s="76"/>
    </row>
    <row r="760" spans="1:100">
      <c r="A760" s="7">
        <v>94</v>
      </c>
      <c r="B760" s="7"/>
      <c r="C760" s="7" t="s">
        <v>5</v>
      </c>
      <c r="D760" s="32">
        <v>22.432279999999999</v>
      </c>
      <c r="E760" s="32">
        <v>5.0065746999999998</v>
      </c>
      <c r="F760" s="32">
        <v>7.8406266000000002</v>
      </c>
      <c r="G760" s="32">
        <v>8.3310464999999994</v>
      </c>
      <c r="H760" s="93">
        <v>1.0071854E-4</v>
      </c>
      <c r="I760" s="32">
        <v>1.4023441999999999</v>
      </c>
      <c r="J760" s="32"/>
      <c r="K760" s="32">
        <v>0.34952424999999998</v>
      </c>
      <c r="L760" s="32">
        <v>0.37138645999999997</v>
      </c>
      <c r="M760" s="32">
        <v>6.2514568000000006E-2</v>
      </c>
      <c r="N760" s="32">
        <v>0.22318616999999999</v>
      </c>
      <c r="O760" s="66"/>
      <c r="P760" s="66"/>
      <c r="Q760" s="66"/>
      <c r="R760" s="76"/>
      <c r="S760" s="83">
        <f>(F760-O755*H760)/D760</f>
        <v>0.34952040764068693</v>
      </c>
      <c r="T760" s="83">
        <f>(G760-P755*H760)/D760</f>
        <v>0.3713839813974355</v>
      </c>
      <c r="U760" s="83">
        <f>(I760-Q755*H760)/D760</f>
        <v>6.2509743315812702E-2</v>
      </c>
      <c r="V760" s="84"/>
      <c r="W760" s="83">
        <f t="shared" si="464"/>
        <v>-1.0511933280524803</v>
      </c>
      <c r="X760" s="83">
        <f t="shared" si="465"/>
        <v>-0.99051876131829253</v>
      </c>
      <c r="Y760" s="83">
        <f t="shared" si="466"/>
        <v>-2.7724328413368373</v>
      </c>
      <c r="Z760" s="83">
        <f t="shared" si="467"/>
        <v>-1.4997490127603192</v>
      </c>
      <c r="AB760" s="28"/>
      <c r="AD760" s="28"/>
      <c r="AF760" s="28"/>
      <c r="AJ760" s="82"/>
      <c r="AK760" s="82"/>
      <c r="AL760" s="82"/>
      <c r="AM760" s="82"/>
      <c r="AN760" s="82"/>
      <c r="BB760" s="76"/>
      <c r="BC760" s="76"/>
      <c r="BE760" s="76"/>
      <c r="BF760" s="76"/>
      <c r="BH760" s="76"/>
      <c r="BI760" s="76"/>
      <c r="BK760" s="76"/>
      <c r="BL760" s="76"/>
      <c r="BN760" s="76"/>
      <c r="BO760" s="76"/>
      <c r="BQ760" s="76"/>
      <c r="BR760" s="76"/>
      <c r="BW760" s="85"/>
      <c r="BX760" s="85"/>
      <c r="BY760" s="83"/>
      <c r="BZ760" s="83"/>
      <c r="CA760" s="83"/>
      <c r="CB760" s="83"/>
      <c r="CC760" s="83"/>
    </row>
    <row r="761" spans="1:100">
      <c r="C761" s="7"/>
      <c r="D761" s="89"/>
      <c r="E761" s="89"/>
      <c r="F761" s="33"/>
      <c r="G761" s="33"/>
      <c r="H761" s="99"/>
      <c r="I761" s="33"/>
      <c r="J761" s="5"/>
      <c r="K761" s="84"/>
      <c r="L761" s="84"/>
      <c r="M761" s="84"/>
      <c r="N761" s="84"/>
      <c r="O761" s="83"/>
      <c r="P761" s="83"/>
      <c r="Q761" s="83"/>
      <c r="R761" s="84"/>
      <c r="S761" s="84"/>
      <c r="T761" s="84"/>
      <c r="U761" s="84"/>
      <c r="V761" s="84"/>
      <c r="W761" s="84"/>
      <c r="X761" s="84"/>
      <c r="Y761" s="84"/>
      <c r="Z761" s="90"/>
      <c r="AA761" s="28"/>
      <c r="AB761" s="91"/>
      <c r="AC761" s="91"/>
      <c r="AD761" s="91"/>
      <c r="AE761" s="92"/>
      <c r="AF761" s="92"/>
      <c r="AG761" s="92"/>
      <c r="AJ761" s="76"/>
      <c r="AK761" s="76"/>
      <c r="AL761" s="76"/>
      <c r="AM761" s="76"/>
      <c r="AN761" s="76"/>
      <c r="BB761" s="76"/>
      <c r="BC761" s="76"/>
      <c r="BE761" s="76"/>
      <c r="BF761" s="76"/>
      <c r="BH761" s="76"/>
      <c r="BI761" s="76"/>
      <c r="BK761" s="76"/>
      <c r="BL761" s="76"/>
      <c r="BN761" s="76"/>
      <c r="BO761" s="76"/>
      <c r="BQ761" s="76"/>
      <c r="BR761" s="76"/>
      <c r="BW761" s="85"/>
      <c r="BX761" s="85"/>
      <c r="BY761" s="83"/>
      <c r="BZ761" s="83"/>
      <c r="CA761" s="83"/>
      <c r="CB761" s="83"/>
      <c r="CC761" s="83"/>
      <c r="CD761" s="76"/>
      <c r="CE761" s="76"/>
      <c r="CF761" s="76"/>
      <c r="CG761" s="76"/>
      <c r="CH761" s="76"/>
      <c r="CI761" s="76"/>
      <c r="CJ761" s="76"/>
      <c r="CK761" s="76"/>
      <c r="CL761" s="76"/>
      <c r="CM761" s="76"/>
      <c r="CN761" s="76"/>
      <c r="CO761" s="76"/>
      <c r="CP761" s="76"/>
      <c r="CQ761" s="76"/>
      <c r="CR761" s="76"/>
      <c r="CS761" s="76"/>
      <c r="CT761" s="76"/>
      <c r="CU761" s="76"/>
      <c r="CV761" s="76"/>
    </row>
    <row r="762" spans="1:100">
      <c r="A762" s="7">
        <v>95</v>
      </c>
      <c r="B762" s="31">
        <v>43661</v>
      </c>
      <c r="C762" s="7" t="s">
        <v>0</v>
      </c>
      <c r="D762" s="32">
        <v>5.2913828999999999E-4</v>
      </c>
      <c r="E762" s="32">
        <v>1.1420315E-4</v>
      </c>
      <c r="F762" s="32">
        <v>1.796725E-4</v>
      </c>
      <c r="G762" s="32">
        <v>1.6729907999999999E-4</v>
      </c>
      <c r="H762" s="93">
        <v>7.7621380000000004E-6</v>
      </c>
      <c r="I762" s="32">
        <v>3.0977108E-5</v>
      </c>
      <c r="J762" s="32"/>
      <c r="K762" s="32">
        <v>0.33843204999999998</v>
      </c>
      <c r="L762" s="32">
        <v>0.31771048000000002</v>
      </c>
      <c r="M762" s="32">
        <v>5.8964822E-2</v>
      </c>
      <c r="N762" s="32">
        <v>0.21636709000000001</v>
      </c>
      <c r="O762" s="66"/>
      <c r="P762" s="66"/>
      <c r="Q762" s="66"/>
      <c r="AG762" s="78"/>
      <c r="BZ762" s="80"/>
      <c r="CA762" s="78"/>
      <c r="CB762" s="78"/>
      <c r="CC762" s="78"/>
      <c r="CE762" s="81"/>
      <c r="CF762" s="74"/>
      <c r="CG762" s="74"/>
      <c r="CH762" s="74"/>
      <c r="CI762" s="74"/>
      <c r="CJ762" s="74"/>
      <c r="CK762" s="74"/>
      <c r="CL762" s="74"/>
      <c r="CM762" s="74"/>
      <c r="CN762" s="74"/>
    </row>
    <row r="763" spans="1:100">
      <c r="A763" s="7">
        <v>95</v>
      </c>
      <c r="B763" s="7"/>
      <c r="C763" s="98" t="s">
        <v>6</v>
      </c>
      <c r="D763" s="32"/>
      <c r="E763" s="32"/>
      <c r="F763" s="32"/>
      <c r="G763" s="32"/>
      <c r="H763" s="93">
        <v>2.3402780000000001</v>
      </c>
      <c r="I763" s="32"/>
      <c r="J763" s="32"/>
      <c r="K763" s="32"/>
      <c r="L763" s="32"/>
      <c r="M763" s="32"/>
      <c r="N763" s="32"/>
      <c r="O763" s="66">
        <v>0.86357587000000002</v>
      </c>
      <c r="P763" s="66">
        <v>0.56636746000000004</v>
      </c>
      <c r="Q763" s="66">
        <v>1.0734817999999999</v>
      </c>
      <c r="AB763" s="9"/>
      <c r="AC763" s="9"/>
      <c r="AD763" s="9"/>
      <c r="AE763" s="9"/>
      <c r="AF763" s="9"/>
      <c r="AG763" s="9"/>
      <c r="AI763" s="27"/>
      <c r="AJ763" s="20"/>
      <c r="AK763" s="20"/>
      <c r="AL763" s="20"/>
      <c r="AM763" s="20"/>
      <c r="AN763" s="82"/>
      <c r="BB763" s="78"/>
      <c r="BE763" s="78"/>
      <c r="BH763" s="78"/>
      <c r="BK763" s="78"/>
      <c r="BN763" s="78"/>
      <c r="BQ763" s="78"/>
    </row>
    <row r="764" spans="1:100">
      <c r="A764" s="7">
        <v>95</v>
      </c>
      <c r="B764" s="7"/>
      <c r="C764" s="7" t="s">
        <v>1</v>
      </c>
      <c r="D764" s="32">
        <v>24.800881</v>
      </c>
      <c r="E764" s="32">
        <v>5.5420829999999999</v>
      </c>
      <c r="F764" s="32">
        <v>8.6901098999999995</v>
      </c>
      <c r="G764" s="32">
        <v>9.2569938999999994</v>
      </c>
      <c r="H764" s="93">
        <v>8.7600157999999994E-5</v>
      </c>
      <c r="I764" s="32">
        <v>1.5620402</v>
      </c>
      <c r="J764" s="32"/>
      <c r="K764" s="66">
        <v>0.35039478000000002</v>
      </c>
      <c r="L764" s="66">
        <v>0.37325172000000001</v>
      </c>
      <c r="M764" s="66">
        <v>6.2983011000000005E-2</v>
      </c>
      <c r="N764" s="66">
        <v>0.22346299999999999</v>
      </c>
      <c r="O764" s="66"/>
      <c r="P764" s="66"/>
      <c r="Q764" s="66"/>
      <c r="R764" s="76"/>
      <c r="S764" s="83">
        <f>(F764-O763*H764)/D764</f>
        <v>0.35039215948084029</v>
      </c>
      <c r="T764" s="83">
        <f>(G764-P763*H764)/D764</f>
        <v>0.37325062307750345</v>
      </c>
      <c r="U764" s="83">
        <f>(I764-Q763*H764)/D764</f>
        <v>6.2979462819272816E-2</v>
      </c>
      <c r="V764" s="84"/>
      <c r="W764" s="83">
        <f t="shared" ref="W764:W768" si="469">LN(S764)</f>
        <v>-1.048702296081089</v>
      </c>
      <c r="X764" s="83">
        <f t="shared" ref="X764:X768" si="470">LN(T764)</f>
        <v>-0.98550517323401376</v>
      </c>
      <c r="Y764" s="83">
        <f t="shared" ref="Y764:Y768" si="471">LN(U764)</f>
        <v>-2.7649465927315848</v>
      </c>
      <c r="Z764" s="83">
        <f>LN(N764)</f>
        <v>-1.4985094267315466</v>
      </c>
      <c r="AA764" s="77"/>
      <c r="AB764" s="20">
        <f t="array" ref="AB764:AC765">LINEST(W764:W768,Z764:Z768,TRUE,TRUE)</f>
        <v>2.0029936912676707</v>
      </c>
      <c r="AC764" s="60">
        <v>1.9528241018301307</v>
      </c>
      <c r="AD764" s="20">
        <f t="array" ref="AD764:AE765">LINEST(X764:X768,Z764:Z768,TRUE,TRUE)</f>
        <v>3.9998933346142107</v>
      </c>
      <c r="AE764" s="60">
        <v>5.0083942495765523</v>
      </c>
      <c r="AF764" s="20">
        <f t="array" ref="AF764:AG765">LINEST(Y764:Y768,Z764:Z768,TRUE,TRUE)</f>
        <v>5.9792462224816596</v>
      </c>
      <c r="AG764" s="20">
        <v>6.1950375879651549</v>
      </c>
      <c r="AI764" s="41">
        <f>EXP(AC764)*$AI$4^AB764</f>
        <v>0.33302316035494478</v>
      </c>
      <c r="AJ764" s="41">
        <f>AI764*SQRT(AC765^2+(LN($AI$4))^2*AB765^2+(AB764/$AI$4)^2*$AJ$4^2-2*LN($AI$4)*AVERAGE(Z764:Z768)*AB765^2)</f>
        <v>5.3489719892856004E-4</v>
      </c>
      <c r="AK764" s="59"/>
      <c r="AL764" s="41">
        <f>EXP(AE764)*$AI$4^AD764</f>
        <v>0.33720854906611297</v>
      </c>
      <c r="AM764" s="41">
        <f>AL764*SQRT(AE765^2+(LN($AI$4))^2*AD765^2+(AD764/$AI$4)^2*$AJ$4^2-2*LN($AI$4)*AVERAGE(Z764:Z768)*AD765^2)</f>
        <v>1.0605271150374896E-3</v>
      </c>
      <c r="AN764" s="83"/>
      <c r="AO764" s="41">
        <f>EXP(AG764)*$AI$4^AF764</f>
        <v>5.410917998813107E-2</v>
      </c>
      <c r="AP764" s="41">
        <f>AO764*SQRT(AG765^2+(LN($AI$4))^2*AF765^2+(AF764/$AI$4)^2*$AJ$4^2-2*LN($AI$4)*AVERAGE(Z764:Z768)*AF765^2)</f>
        <v>2.5368835207583925E-4</v>
      </c>
      <c r="BB764" s="69"/>
      <c r="BC764" s="69"/>
      <c r="BE764" s="69"/>
      <c r="BF764" s="69"/>
      <c r="BH764" s="69"/>
      <c r="BI764" s="69"/>
      <c r="BK764" s="69"/>
      <c r="BL764" s="69"/>
      <c r="BN764" s="69"/>
      <c r="BO764" s="69"/>
      <c r="BQ764" s="69"/>
      <c r="BR764" s="69"/>
      <c r="BY764" s="69"/>
      <c r="BZ764" s="69"/>
      <c r="CD764" s="86"/>
      <c r="CM764" s="78"/>
      <c r="CN764" s="78"/>
    </row>
    <row r="765" spans="1:100">
      <c r="A765" s="7">
        <v>95</v>
      </c>
      <c r="B765" s="7"/>
      <c r="C765" s="7" t="s">
        <v>2</v>
      </c>
      <c r="D765" s="32">
        <v>23.463531</v>
      </c>
      <c r="E765" s="32">
        <v>5.2423983999999999</v>
      </c>
      <c r="F765" s="32">
        <v>8.2192179000000003</v>
      </c>
      <c r="G765" s="32">
        <v>8.7525460000000006</v>
      </c>
      <c r="H765" s="93">
        <v>9.9850956000000003E-5</v>
      </c>
      <c r="I765" s="32">
        <v>1.4764919999999999</v>
      </c>
      <c r="J765" s="32"/>
      <c r="K765" s="66">
        <v>0.35029677999999997</v>
      </c>
      <c r="L765" s="66">
        <v>0.37302580000000002</v>
      </c>
      <c r="M765" s="66">
        <v>6.2926632999999996E-2</v>
      </c>
      <c r="N765" s="66">
        <v>0.22342725999999999</v>
      </c>
      <c r="O765" s="66"/>
      <c r="P765" s="66"/>
      <c r="Q765" s="66"/>
      <c r="R765" s="76"/>
      <c r="S765" s="83">
        <f>(F765-O763*H765)/D765</f>
        <v>0.35029389528472088</v>
      </c>
      <c r="T765" s="83">
        <f>(G765-P763*H765)/D765</f>
        <v>0.37302524703837936</v>
      </c>
      <c r="U765" s="83">
        <f>(I765-Q763*H765)/D765</f>
        <v>6.2922533348285098E-2</v>
      </c>
      <c r="V765" s="84"/>
      <c r="W765" s="83">
        <f t="shared" si="469"/>
        <v>-1.0489827760366848</v>
      </c>
      <c r="X765" s="83">
        <f t="shared" si="470"/>
        <v>-0.98610917519897312</v>
      </c>
      <c r="Y765" s="83">
        <f t="shared" si="471"/>
        <v>-2.7658509385974264</v>
      </c>
      <c r="Z765" s="83">
        <f t="shared" ref="Z765:Z768" si="472">LN(N765)</f>
        <v>-1.4986693765146373</v>
      </c>
      <c r="AA765" s="77"/>
      <c r="AB765" s="20">
        <v>1.5011956189507743E-2</v>
      </c>
      <c r="AC765" s="60">
        <v>2.2506800758317503E-2</v>
      </c>
      <c r="AD765" s="20">
        <v>1.567558090808056E-2</v>
      </c>
      <c r="AE765" s="60">
        <v>2.3501745662943066E-2</v>
      </c>
      <c r="AF765" s="20">
        <v>1.8709569045977464E-2</v>
      </c>
      <c r="AG765" s="20">
        <v>2.8050477730951019E-2</v>
      </c>
      <c r="AI765" s="27"/>
      <c r="AJ765" s="82"/>
      <c r="AK765" s="82"/>
      <c r="AL765" s="82"/>
      <c r="AM765" s="82"/>
      <c r="AN765" s="82"/>
      <c r="BB765" s="76"/>
      <c r="BC765" s="76"/>
      <c r="BE765" s="76"/>
      <c r="BF765" s="76"/>
      <c r="BH765" s="76"/>
      <c r="BI765" s="76"/>
      <c r="BK765" s="76"/>
      <c r="BL765" s="76"/>
      <c r="BN765" s="76"/>
      <c r="BO765" s="76"/>
      <c r="BQ765" s="76"/>
      <c r="BR765" s="76"/>
      <c r="BW765" s="85"/>
      <c r="BX765" s="85"/>
      <c r="BY765" s="83"/>
      <c r="BZ765" s="83"/>
      <c r="CA765" s="83"/>
      <c r="CB765" s="83"/>
      <c r="CC765" s="83"/>
    </row>
    <row r="766" spans="1:100">
      <c r="A766" s="7">
        <v>95</v>
      </c>
      <c r="B766" s="7"/>
      <c r="C766" s="7" t="s">
        <v>3</v>
      </c>
      <c r="D766" s="32">
        <v>21.207519999999999</v>
      </c>
      <c r="E766" s="32">
        <v>4.7357449000000003</v>
      </c>
      <c r="F766" s="32">
        <v>7.4206437999999997</v>
      </c>
      <c r="G766" s="32">
        <v>7.8934920999999996</v>
      </c>
      <c r="H766" s="93">
        <v>8.8444619000000002E-5</v>
      </c>
      <c r="I766" s="32">
        <v>1.3300897</v>
      </c>
      <c r="J766" s="32"/>
      <c r="K766" s="66">
        <v>0.34990146</v>
      </c>
      <c r="L766" s="66">
        <v>0.37219213000000001</v>
      </c>
      <c r="M766" s="66">
        <v>6.2715203999999997E-2</v>
      </c>
      <c r="N766" s="66">
        <v>0.22330327</v>
      </c>
      <c r="O766" s="66"/>
      <c r="P766" s="66"/>
      <c r="Q766" s="66"/>
      <c r="R766" s="76"/>
      <c r="S766" s="83">
        <f>(F766-O763*H766)/D766</f>
        <v>0.34990264874729343</v>
      </c>
      <c r="T766" s="83">
        <f>(G766-P763*H766)/D766</f>
        <v>0.37220014446978178</v>
      </c>
      <c r="U766" s="83">
        <f>(I766-Q763*H766)/D766</f>
        <v>6.2713356220397087E-2</v>
      </c>
      <c r="V766" s="84"/>
      <c r="W766" s="83">
        <f t="shared" si="469"/>
        <v>-1.0501003096248767</v>
      </c>
      <c r="X766" s="83">
        <f t="shared" si="470"/>
        <v>-0.98832354662311683</v>
      </c>
      <c r="Y766" s="83">
        <f t="shared" si="471"/>
        <v>-2.7691808361591748</v>
      </c>
      <c r="Z766" s="83">
        <f t="shared" si="472"/>
        <v>-1.4992244762665339</v>
      </c>
      <c r="AA766" s="28"/>
      <c r="AB766" s="47">
        <f t="shared" ref="AB766:AG766" si="473">ABS(AB765/AB764)</f>
        <v>7.4947595965750924E-3</v>
      </c>
      <c r="AC766" s="47">
        <f t="shared" si="473"/>
        <v>1.1525257567860195E-2</v>
      </c>
      <c r="AD766" s="47">
        <f t="shared" si="473"/>
        <v>3.9189997324247322E-3</v>
      </c>
      <c r="AE766" s="47">
        <f t="shared" si="473"/>
        <v>4.6924711777492521E-3</v>
      </c>
      <c r="AF766" s="47">
        <f t="shared" si="473"/>
        <v>3.1290848962918505E-3</v>
      </c>
      <c r="AG766" s="47">
        <f t="shared" si="473"/>
        <v>4.5278946790320582E-3</v>
      </c>
      <c r="AI766" s="27"/>
      <c r="AJ766" s="82"/>
      <c r="AK766" s="82"/>
      <c r="AL766" s="82"/>
      <c r="AM766" s="82"/>
      <c r="AN766" s="82"/>
      <c r="BB766" s="76"/>
      <c r="BC766" s="76"/>
      <c r="BE766" s="76"/>
      <c r="BF766" s="76"/>
      <c r="BH766" s="76"/>
      <c r="BI766" s="76"/>
      <c r="BK766" s="76"/>
      <c r="BL766" s="76"/>
      <c r="BN766" s="76"/>
      <c r="BO766" s="76"/>
      <c r="BQ766" s="76"/>
      <c r="BR766" s="76"/>
      <c r="BW766" s="85"/>
      <c r="BX766" s="85"/>
      <c r="BY766" s="83"/>
      <c r="BZ766" s="83"/>
      <c r="CA766" s="83"/>
      <c r="CB766" s="83"/>
      <c r="CC766" s="83"/>
      <c r="CD766" s="76"/>
      <c r="CE766" s="76"/>
      <c r="CF766" s="76"/>
      <c r="CG766" s="76"/>
      <c r="CH766" s="76"/>
      <c r="CI766" s="76"/>
      <c r="CJ766" s="76"/>
      <c r="CK766" s="76"/>
      <c r="CL766" s="76"/>
      <c r="CM766" s="76"/>
      <c r="CN766" s="76"/>
      <c r="CO766" s="76"/>
      <c r="CP766" s="76"/>
      <c r="CQ766" s="76"/>
      <c r="CR766" s="76"/>
      <c r="CS766" s="76"/>
      <c r="CT766" s="76"/>
      <c r="CU766" s="76"/>
      <c r="CV766" s="76"/>
    </row>
    <row r="767" spans="1:100">
      <c r="A767" s="7">
        <v>95</v>
      </c>
      <c r="B767" s="7"/>
      <c r="C767" s="7" t="s">
        <v>4</v>
      </c>
      <c r="D767" s="32">
        <v>18.427878</v>
      </c>
      <c r="E767" s="32">
        <v>4.1124121999999996</v>
      </c>
      <c r="F767" s="32">
        <v>6.4396294000000003</v>
      </c>
      <c r="G767" s="32">
        <v>6.8412227000000003</v>
      </c>
      <c r="H767" s="93">
        <v>6.6672868000000002E-5</v>
      </c>
      <c r="I767" s="32">
        <v>1.1513230999999999</v>
      </c>
      <c r="J767" s="32"/>
      <c r="K767" s="66">
        <v>0.34944645000000002</v>
      </c>
      <c r="L767" s="66">
        <v>0.37123474000000001</v>
      </c>
      <c r="M767" s="66">
        <v>6.2475168999999997E-2</v>
      </c>
      <c r="N767" s="66">
        <v>0.22316134000000001</v>
      </c>
      <c r="O767" s="66"/>
      <c r="P767" s="66"/>
      <c r="Q767" s="66"/>
      <c r="R767" s="76"/>
      <c r="S767" s="83">
        <f>(F767-O763*H767)/D767</f>
        <v>0.34944727889559568</v>
      </c>
      <c r="T767" s="83">
        <f>(G767-P763*H767)/D767</f>
        <v>0.37124105871859475</v>
      </c>
      <c r="U767" s="83">
        <f>(I767-Q763*H767)/D767</f>
        <v>6.2473363883223464E-2</v>
      </c>
      <c r="V767" s="84"/>
      <c r="W767" s="83">
        <f t="shared" si="469"/>
        <v>-1.0514025759097609</v>
      </c>
      <c r="X767" s="83">
        <f t="shared" si="470"/>
        <v>-0.99090367341493557</v>
      </c>
      <c r="Y767" s="83">
        <f t="shared" si="471"/>
        <v>-2.7730149909478037</v>
      </c>
      <c r="Z767" s="83">
        <f t="shared" si="472"/>
        <v>-1.499860271362504</v>
      </c>
      <c r="AA767" s="60"/>
      <c r="AB767" s="88"/>
      <c r="AD767" s="88"/>
      <c r="AF767" s="88"/>
      <c r="AI767" s="27"/>
      <c r="AJ767" s="82"/>
      <c r="AK767" s="82"/>
      <c r="AL767" s="82"/>
      <c r="AM767" s="82"/>
      <c r="AN767" s="82"/>
      <c r="BB767" s="76"/>
      <c r="BC767" s="76"/>
      <c r="BE767" s="76"/>
      <c r="BF767" s="76"/>
      <c r="BH767" s="76"/>
      <c r="BI767" s="76"/>
      <c r="BK767" s="76"/>
      <c r="BL767" s="76"/>
      <c r="BN767" s="76"/>
      <c r="BO767" s="76"/>
      <c r="BQ767" s="76"/>
      <c r="BR767" s="76"/>
      <c r="BW767" s="85"/>
      <c r="BX767" s="85"/>
      <c r="BY767" s="83"/>
      <c r="BZ767" s="83"/>
      <c r="CA767" s="83"/>
      <c r="CB767" s="83"/>
      <c r="CD767" s="76"/>
      <c r="CE767" s="76"/>
      <c r="CF767" s="76"/>
      <c r="CG767" s="76"/>
      <c r="CH767" s="76"/>
      <c r="CI767" s="76"/>
      <c r="CJ767" s="76"/>
      <c r="CK767" s="76"/>
      <c r="CL767" s="76"/>
      <c r="CM767" s="76"/>
      <c r="CN767" s="76"/>
      <c r="CO767" s="76"/>
      <c r="CP767" s="76"/>
      <c r="CQ767" s="76"/>
      <c r="CR767" s="76"/>
      <c r="CS767" s="76"/>
      <c r="CT767" s="76"/>
      <c r="CU767" s="76"/>
      <c r="CV767" s="76"/>
    </row>
    <row r="768" spans="1:100">
      <c r="A768" s="7">
        <v>95</v>
      </c>
      <c r="B768" s="7"/>
      <c r="C768" s="7" t="s">
        <v>5</v>
      </c>
      <c r="D768" s="32">
        <v>18.163495999999999</v>
      </c>
      <c r="E768" s="32">
        <v>4.0527385000000002</v>
      </c>
      <c r="F768" s="32">
        <v>6.3452565999999999</v>
      </c>
      <c r="G768" s="32">
        <v>6.7387015999999997</v>
      </c>
      <c r="H768" s="93">
        <v>6.6928113999999999E-5</v>
      </c>
      <c r="I768" s="32">
        <v>1.1337014999999999</v>
      </c>
      <c r="J768" s="32"/>
      <c r="K768" s="66">
        <v>0.34933673999999998</v>
      </c>
      <c r="L768" s="66">
        <v>0.37099291000000001</v>
      </c>
      <c r="M768" s="66">
        <v>6.2414018000000002E-2</v>
      </c>
      <c r="N768" s="66">
        <v>0.22312399999999999</v>
      </c>
      <c r="O768" s="66"/>
      <c r="P768" s="66"/>
      <c r="Q768" s="66"/>
      <c r="R768" s="76"/>
      <c r="S768" s="83">
        <f>(F768-O763*H768)/D768</f>
        <v>0.34933796899538094</v>
      </c>
      <c r="T768" s="83">
        <f>(G768-P763*H768)/D768</f>
        <v>0.37100036766567801</v>
      </c>
      <c r="U768" s="83">
        <f>(I768-Q763*H768)/D768</f>
        <v>6.2412525313833456E-2</v>
      </c>
      <c r="V768" s="84"/>
      <c r="W768" s="83">
        <f t="shared" si="469"/>
        <v>-1.0517154328323599</v>
      </c>
      <c r="X768" s="83">
        <f t="shared" si="470"/>
        <v>-0.99155222536258381</v>
      </c>
      <c r="Y768" s="83">
        <f t="shared" si="471"/>
        <v>-2.7739892975663314</v>
      </c>
      <c r="Z768" s="83">
        <f t="shared" si="472"/>
        <v>-1.500027608250994</v>
      </c>
      <c r="AB768" s="28"/>
      <c r="AD768" s="28"/>
      <c r="AF768" s="28"/>
      <c r="AJ768" s="82"/>
      <c r="AK768" s="82"/>
      <c r="AL768" s="82"/>
      <c r="AM768" s="82"/>
      <c r="AN768" s="82"/>
      <c r="BB768" s="76"/>
      <c r="BC768" s="76"/>
      <c r="BE768" s="76"/>
      <c r="BF768" s="76"/>
      <c r="BH768" s="76"/>
      <c r="BI768" s="76"/>
      <c r="BK768" s="76"/>
      <c r="BL768" s="76"/>
      <c r="BN768" s="76"/>
      <c r="BO768" s="76"/>
      <c r="BQ768" s="76"/>
      <c r="BR768" s="76"/>
      <c r="BW768" s="85"/>
      <c r="BX768" s="85"/>
      <c r="BY768" s="83"/>
      <c r="BZ768" s="83"/>
      <c r="CA768" s="83"/>
      <c r="CB768" s="83"/>
      <c r="CC768" s="83"/>
    </row>
    <row r="769" spans="1:100">
      <c r="C769" s="7"/>
      <c r="D769" s="89"/>
      <c r="E769" s="89"/>
      <c r="F769" s="33"/>
      <c r="G769" s="33"/>
      <c r="H769" s="99"/>
      <c r="I769" s="33"/>
      <c r="J769" s="5"/>
      <c r="K769" s="84"/>
      <c r="L769" s="84"/>
      <c r="M769" s="84"/>
      <c r="N769" s="84"/>
      <c r="O769" s="83"/>
      <c r="P769" s="83"/>
      <c r="Q769" s="83"/>
      <c r="R769" s="84"/>
      <c r="S769" s="84"/>
      <c r="T769" s="84"/>
      <c r="U769" s="84"/>
      <c r="V769" s="84"/>
      <c r="W769" s="84"/>
      <c r="X769" s="84"/>
      <c r="Y769" s="84"/>
      <c r="Z769" s="90"/>
      <c r="AA769" s="28"/>
      <c r="AB769" s="91"/>
      <c r="AC769" s="91"/>
      <c r="AD769" s="91"/>
      <c r="AE769" s="92"/>
      <c r="AF769" s="92"/>
      <c r="AG769" s="92"/>
      <c r="AJ769" s="76"/>
      <c r="AK769" s="76"/>
      <c r="AL769" s="76"/>
      <c r="AM769" s="76"/>
      <c r="AN769" s="76"/>
      <c r="BB769" s="76"/>
      <c r="BC769" s="76"/>
      <c r="BE769" s="76"/>
      <c r="BF769" s="76"/>
      <c r="BH769" s="76"/>
      <c r="BI769" s="76"/>
      <c r="BK769" s="76"/>
      <c r="BL769" s="76"/>
      <c r="BN769" s="76"/>
      <c r="BO769" s="76"/>
      <c r="BQ769" s="76"/>
      <c r="BR769" s="76"/>
      <c r="BW769" s="85"/>
      <c r="BX769" s="85"/>
      <c r="BY769" s="83"/>
      <c r="BZ769" s="83"/>
      <c r="CA769" s="83"/>
      <c r="CB769" s="83"/>
      <c r="CC769" s="83"/>
      <c r="CD769" s="76"/>
      <c r="CE769" s="76"/>
      <c r="CF769" s="76"/>
      <c r="CG769" s="76"/>
      <c r="CH769" s="76"/>
      <c r="CI769" s="76"/>
      <c r="CJ769" s="76"/>
      <c r="CK769" s="76"/>
      <c r="CL769" s="76"/>
      <c r="CM769" s="76"/>
      <c r="CN769" s="76"/>
      <c r="CO769" s="76"/>
      <c r="CP769" s="76"/>
      <c r="CQ769" s="76"/>
      <c r="CR769" s="76"/>
      <c r="CS769" s="76"/>
      <c r="CT769" s="76"/>
      <c r="CU769" s="76"/>
      <c r="CV769" s="76"/>
    </row>
    <row r="770" spans="1:100">
      <c r="A770" s="7">
        <v>96</v>
      </c>
      <c r="B770" s="31">
        <v>43661</v>
      </c>
      <c r="C770" s="7" t="s">
        <v>0</v>
      </c>
      <c r="D770" s="32">
        <v>5.2913828999999999E-4</v>
      </c>
      <c r="E770" s="32">
        <v>1.1420315E-4</v>
      </c>
      <c r="F770" s="32">
        <v>1.796725E-4</v>
      </c>
      <c r="G770" s="32">
        <v>1.6729907999999999E-4</v>
      </c>
      <c r="H770" s="93">
        <v>7.7621380000000004E-6</v>
      </c>
      <c r="I770" s="32">
        <v>3.0977108E-5</v>
      </c>
      <c r="J770" s="32"/>
      <c r="K770" s="32">
        <v>0.33843204999999998</v>
      </c>
      <c r="L770" s="32">
        <v>0.31771048000000002</v>
      </c>
      <c r="M770" s="32">
        <v>5.8964822E-2</v>
      </c>
      <c r="N770" s="32">
        <v>0.21636709000000001</v>
      </c>
      <c r="O770" s="66"/>
      <c r="P770" s="66"/>
      <c r="Q770" s="66"/>
      <c r="AG770" s="78"/>
      <c r="BZ770" s="80"/>
      <c r="CA770" s="78"/>
      <c r="CB770" s="78"/>
      <c r="CC770" s="78"/>
      <c r="CE770" s="81"/>
      <c r="CF770" s="74"/>
      <c r="CG770" s="74"/>
      <c r="CH770" s="74"/>
      <c r="CI770" s="74"/>
      <c r="CJ770" s="74"/>
      <c r="CK770" s="74"/>
      <c r="CL770" s="74"/>
      <c r="CM770" s="74"/>
      <c r="CN770" s="74"/>
    </row>
    <row r="771" spans="1:100">
      <c r="A771" s="98">
        <v>96</v>
      </c>
      <c r="C771" s="98" t="s">
        <v>6</v>
      </c>
      <c r="D771" s="32"/>
      <c r="E771" s="32"/>
      <c r="F771" s="32"/>
      <c r="G771" s="32"/>
      <c r="H771" s="93">
        <v>2.3402780000000001</v>
      </c>
      <c r="I771" s="32"/>
      <c r="J771" s="32"/>
      <c r="K771" s="32"/>
      <c r="L771" s="32"/>
      <c r="M771" s="32"/>
      <c r="N771" s="32"/>
      <c r="O771" s="66">
        <v>0.86357587000000002</v>
      </c>
      <c r="P771" s="66">
        <v>0.56636746000000004</v>
      </c>
      <c r="Q771" s="66">
        <v>1.0734817999999999</v>
      </c>
      <c r="AB771" s="9"/>
      <c r="AC771" s="9"/>
      <c r="AD771" s="9"/>
      <c r="AE771" s="9"/>
      <c r="AF771" s="9"/>
      <c r="AG771" s="9"/>
      <c r="AI771" s="27"/>
      <c r="AJ771" s="20"/>
      <c r="AK771" s="20"/>
      <c r="AL771" s="20"/>
      <c r="AM771" s="20"/>
      <c r="AN771" s="82"/>
      <c r="BB771" s="78"/>
      <c r="BE771" s="78"/>
      <c r="BH771" s="78"/>
      <c r="BK771" s="78"/>
      <c r="BN771" s="78"/>
      <c r="BQ771" s="78"/>
    </row>
    <row r="772" spans="1:100">
      <c r="A772" s="7">
        <v>96</v>
      </c>
      <c r="B772" s="7"/>
      <c r="C772" s="7" t="s">
        <v>1</v>
      </c>
      <c r="D772" s="32">
        <v>23.350349999999999</v>
      </c>
      <c r="E772" s="32">
        <v>5.2181398000000003</v>
      </c>
      <c r="F772" s="32">
        <v>8.1823537000000002</v>
      </c>
      <c r="G772" s="32">
        <v>8.7162991000000005</v>
      </c>
      <c r="H772" s="93">
        <v>9.4304043000000001E-5</v>
      </c>
      <c r="I772" s="32">
        <v>1.4708835</v>
      </c>
      <c r="J772" s="32"/>
      <c r="K772" s="66">
        <v>0.35041554000000003</v>
      </c>
      <c r="L772" s="66">
        <v>0.37328097999999998</v>
      </c>
      <c r="M772" s="66">
        <v>6.2991355999999998E-2</v>
      </c>
      <c r="N772" s="66">
        <v>0.22347122</v>
      </c>
      <c r="O772" s="66"/>
      <c r="P772" s="66"/>
      <c r="Q772" s="66"/>
      <c r="R772" s="76"/>
      <c r="S772" s="83">
        <f>(F772-O771*H772)/D772</f>
        <v>0.35041325981426497</v>
      </c>
      <c r="T772" s="83">
        <f>(G772-P771*H772)/D772</f>
        <v>0.37328115806652573</v>
      </c>
      <c r="U772" s="83">
        <f>(I772-Q771*H772)/D772</f>
        <v>6.2987589750310949E-2</v>
      </c>
      <c r="V772" s="84"/>
      <c r="W772" s="83">
        <f>LN(S772)</f>
        <v>-1.0486420787002009</v>
      </c>
      <c r="X772" s="83">
        <f t="shared" ref="X772:X776" si="474">LN(T772)</f>
        <v>-0.98542336830672039</v>
      </c>
      <c r="Y772" s="83">
        <f t="shared" ref="Y772:Y776" si="475">LN(U772)</f>
        <v>-2.7648175600856089</v>
      </c>
      <c r="Z772" s="83">
        <f>LN(N772)</f>
        <v>-1.4984726427949711</v>
      </c>
      <c r="AA772" s="77"/>
      <c r="AB772" s="20">
        <f t="array" ref="AB772:AC773">LINEST(W772:W776,Z772:Z776,TRUE,TRUE)</f>
        <v>1.9828464152844887</v>
      </c>
      <c r="AC772" s="60">
        <v>1.9226124940704854</v>
      </c>
      <c r="AD772" s="20">
        <f t="array" ref="AD772:AE773">LINEST(X772:X776,Z772:Z776,TRUE,TRUE)</f>
        <v>3.9655365730482792</v>
      </c>
      <c r="AE772" s="60">
        <v>4.9568620790157345</v>
      </c>
      <c r="AF772" s="20">
        <f t="array" ref="AF772:AG773">LINEST(Y772:Y776,Z772:Z776,TRUE,TRUE)</f>
        <v>5.9399195945437979</v>
      </c>
      <c r="AG772" s="20">
        <v>6.1360466436160017</v>
      </c>
      <c r="AI772" s="41">
        <f>EXP(AC772)*$AI$4^AB772</f>
        <v>0.33318667455516804</v>
      </c>
      <c r="AJ772" s="41">
        <f>AI772*SQRT(AC773^2+(LN($AI$4))^2*AB773^2+(AB772/$AI$4)^2*$AJ$4^2-2*LN($AI$4)*AVERAGE(Z772:Z776)*AB773^2)</f>
        <v>5.3443225237205635E-4</v>
      </c>
      <c r="AK772" s="59"/>
      <c r="AL772" s="41">
        <f>EXP(AE772)*$AI$4^AD772</f>
        <v>0.33748658705432155</v>
      </c>
      <c r="AM772" s="41">
        <f>AL772*SQRT(AE773^2+(LN($AI$4))^2*AD773^2+(AD772/$AI$4)^2*$AJ$4^2-2*LN($AI$4)*AVERAGE(Z772:Z776)*AD773^2)</f>
        <v>1.0794310952814232E-3</v>
      </c>
      <c r="AN772" s="83"/>
      <c r="AO772" s="41">
        <f>EXP(AG772)*$AI$4^AF772</f>
        <v>5.4160012758607011E-2</v>
      </c>
      <c r="AP772" s="41">
        <f>AO772*SQRT(AG773^2+(LN($AI$4))^2*AF773^2+(AF772/$AI$4)^2*$AJ$4^2-2*LN($AI$4)*AVERAGE(Z772:Z776)*AF773^2)</f>
        <v>2.5945979007077028E-4</v>
      </c>
      <c r="BB772" s="69"/>
      <c r="BC772" s="69"/>
      <c r="BE772" s="69"/>
      <c r="BF772" s="69"/>
      <c r="BH772" s="69"/>
      <c r="BI772" s="69"/>
      <c r="BK772" s="69"/>
      <c r="BL772" s="69"/>
      <c r="BN772" s="69"/>
      <c r="BO772" s="69"/>
      <c r="BQ772" s="69"/>
      <c r="BR772" s="69"/>
      <c r="BY772" s="69"/>
      <c r="BZ772" s="69"/>
      <c r="CD772" s="86"/>
      <c r="CM772" s="78"/>
      <c r="CN772" s="78"/>
    </row>
    <row r="773" spans="1:100">
      <c r="A773" s="7">
        <v>96</v>
      </c>
      <c r="B773" s="7"/>
      <c r="C773" s="7" t="s">
        <v>2</v>
      </c>
      <c r="D773" s="32">
        <v>23.432282000000001</v>
      </c>
      <c r="E773" s="32">
        <v>5.2354047000000001</v>
      </c>
      <c r="F773" s="32">
        <v>8.2078813999999998</v>
      </c>
      <c r="G773" s="32">
        <v>8.7403820000000003</v>
      </c>
      <c r="H773" s="93">
        <v>1.0126312E-4</v>
      </c>
      <c r="I773" s="32">
        <v>1.4743989</v>
      </c>
      <c r="J773" s="32"/>
      <c r="K773" s="66">
        <v>0.35028049</v>
      </c>
      <c r="L773" s="66">
        <v>0.37300495</v>
      </c>
      <c r="M773" s="66">
        <v>6.2921433999999998E-2</v>
      </c>
      <c r="N773" s="66">
        <v>0.22342687999999999</v>
      </c>
      <c r="O773" s="66"/>
      <c r="P773" s="66"/>
      <c r="Q773" s="66"/>
      <c r="R773" s="76"/>
      <c r="S773" s="83">
        <f>(F773-O771*H773)/D773</f>
        <v>0.35027719244813826</v>
      </c>
      <c r="T773" s="83">
        <f>(G773-P771*H773)/D773</f>
        <v>0.37300356183251526</v>
      </c>
      <c r="U773" s="83">
        <f>(I773-Q771*H773)/D773</f>
        <v>6.2917055875465686E-2</v>
      </c>
      <c r="V773" s="84"/>
      <c r="W773" s="83">
        <f t="shared" ref="W773:W776" si="476">LN(S773)</f>
        <v>-1.0490304595248512</v>
      </c>
      <c r="X773" s="83">
        <f t="shared" si="474"/>
        <v>-0.98616731023507986</v>
      </c>
      <c r="Y773" s="83">
        <f t="shared" si="475"/>
        <v>-2.7659379934401298</v>
      </c>
      <c r="Z773" s="83">
        <f t="shared" ref="Z773:Z776" si="477">LN(N773)</f>
        <v>-1.4986710772933298</v>
      </c>
      <c r="AA773" s="77"/>
      <c r="AB773" s="20">
        <v>1.7097978116707383E-2</v>
      </c>
      <c r="AC773" s="60">
        <v>2.5632884768820734E-2</v>
      </c>
      <c r="AD773" s="20">
        <v>3.271767002839774E-2</v>
      </c>
      <c r="AE773" s="60">
        <v>4.9049557790855361E-2</v>
      </c>
      <c r="AF773" s="20">
        <v>4.8961982039002608E-2</v>
      </c>
      <c r="AG773" s="20">
        <v>7.3402646505463603E-2</v>
      </c>
      <c r="AI773" s="27"/>
      <c r="AJ773" s="82"/>
      <c r="AK773" s="82"/>
      <c r="AL773" s="82"/>
      <c r="AM773" s="82"/>
      <c r="AN773" s="82"/>
      <c r="BB773" s="76"/>
      <c r="BC773" s="76"/>
      <c r="BE773" s="76"/>
      <c r="BF773" s="76"/>
      <c r="BH773" s="76"/>
      <c r="BI773" s="76"/>
      <c r="BK773" s="76"/>
      <c r="BL773" s="76"/>
      <c r="BN773" s="76"/>
      <c r="BO773" s="76"/>
      <c r="BQ773" s="76"/>
      <c r="BR773" s="76"/>
      <c r="BW773" s="85"/>
      <c r="BX773" s="85"/>
      <c r="BY773" s="83"/>
      <c r="BZ773" s="83"/>
      <c r="CA773" s="83"/>
      <c r="CB773" s="83"/>
      <c r="CC773" s="83"/>
    </row>
    <row r="774" spans="1:100">
      <c r="A774" s="7">
        <v>96</v>
      </c>
      <c r="B774" s="7"/>
      <c r="C774" s="7" t="s">
        <v>3</v>
      </c>
      <c r="D774" s="32">
        <v>21.291664000000001</v>
      </c>
      <c r="E774" s="32">
        <v>4.7554220000000003</v>
      </c>
      <c r="F774" s="32">
        <v>7.4529553000000002</v>
      </c>
      <c r="G774" s="32">
        <v>7.9308052</v>
      </c>
      <c r="H774" s="93">
        <v>8.2331694E-5</v>
      </c>
      <c r="I774" s="32">
        <v>1.3369053</v>
      </c>
      <c r="J774" s="32"/>
      <c r="K774" s="66">
        <v>0.35003541999999999</v>
      </c>
      <c r="L774" s="66">
        <v>0.37247206999999999</v>
      </c>
      <c r="M774" s="66">
        <v>6.2787049999999997E-2</v>
      </c>
      <c r="N774" s="66">
        <v>0.22334488999999999</v>
      </c>
      <c r="O774" s="66"/>
      <c r="P774" s="66"/>
      <c r="Q774" s="66"/>
      <c r="R774" s="76"/>
      <c r="S774" s="83">
        <f>(F774-O771*H774)/D774</f>
        <v>0.35003765794612041</v>
      </c>
      <c r="T774" s="83">
        <f>(G774-P771*H774)/D774</f>
        <v>0.372481858158554</v>
      </c>
      <c r="U774" s="83">
        <f>(I774-Q771*H774)/D774</f>
        <v>6.2785929668293092E-2</v>
      </c>
      <c r="V774" s="84"/>
      <c r="W774" s="83">
        <f t="shared" si="476"/>
        <v>-1.0497145361547386</v>
      </c>
      <c r="X774" s="83">
        <f t="shared" si="474"/>
        <v>-0.98756694527860545</v>
      </c>
      <c r="Y774" s="83">
        <f t="shared" si="475"/>
        <v>-2.7680242804788495</v>
      </c>
      <c r="Z774" s="83">
        <f t="shared" si="477"/>
        <v>-1.4990381103353703</v>
      </c>
      <c r="AA774" s="28"/>
      <c r="AB774" s="47">
        <f t="shared" ref="AB774:AG774" si="478">ABS(AB773/AB772)</f>
        <v>8.6229462780929769E-3</v>
      </c>
      <c r="AC774" s="47">
        <f t="shared" si="478"/>
        <v>1.3332319876145048E-2</v>
      </c>
      <c r="AD774" s="47">
        <f t="shared" si="478"/>
        <v>8.2505026559994386E-3</v>
      </c>
      <c r="AE774" s="47">
        <f t="shared" si="478"/>
        <v>9.8952839536328094E-3</v>
      </c>
      <c r="AF774" s="47">
        <f t="shared" si="478"/>
        <v>8.2428694967483004E-3</v>
      </c>
      <c r="AG774" s="47">
        <f t="shared" si="478"/>
        <v>1.1962530725191338E-2</v>
      </c>
      <c r="AI774" s="27"/>
      <c r="AJ774" s="82"/>
      <c r="AK774" s="82"/>
      <c r="AL774" s="82"/>
      <c r="AM774" s="82"/>
      <c r="AN774" s="82"/>
      <c r="BB774" s="76"/>
      <c r="BC774" s="76"/>
      <c r="BE774" s="76"/>
      <c r="BF774" s="76"/>
      <c r="BH774" s="76"/>
      <c r="BI774" s="76"/>
      <c r="BK774" s="76"/>
      <c r="BL774" s="76"/>
      <c r="BN774" s="76"/>
      <c r="BO774" s="76"/>
      <c r="BQ774" s="76"/>
      <c r="BR774" s="76"/>
      <c r="BW774" s="85"/>
      <c r="BX774" s="85"/>
      <c r="BY774" s="83"/>
      <c r="BZ774" s="83"/>
      <c r="CA774" s="83"/>
      <c r="CB774" s="83"/>
      <c r="CC774" s="83"/>
      <c r="CD774" s="76"/>
      <c r="CE774" s="76"/>
      <c r="CF774" s="76"/>
      <c r="CG774" s="76"/>
      <c r="CH774" s="76"/>
      <c r="CI774" s="76"/>
      <c r="CJ774" s="76"/>
      <c r="CK774" s="76"/>
      <c r="CL774" s="76"/>
      <c r="CM774" s="76"/>
      <c r="CN774" s="76"/>
      <c r="CO774" s="76"/>
      <c r="CP774" s="76"/>
      <c r="CQ774" s="76"/>
      <c r="CR774" s="76"/>
      <c r="CS774" s="76"/>
      <c r="CT774" s="76"/>
      <c r="CU774" s="76"/>
      <c r="CV774" s="76"/>
    </row>
    <row r="775" spans="1:100">
      <c r="A775" s="7">
        <v>96</v>
      </c>
      <c r="B775" s="7"/>
      <c r="C775" s="7" t="s">
        <v>4</v>
      </c>
      <c r="D775" s="32">
        <v>19.809856</v>
      </c>
      <c r="E775" s="32">
        <v>4.4220062999999996</v>
      </c>
      <c r="F775" s="32">
        <v>6.9263978000000002</v>
      </c>
      <c r="G775" s="33">
        <v>7.3621267000000001</v>
      </c>
      <c r="H775" s="93">
        <v>7.4338765999999994E-5</v>
      </c>
      <c r="I775" s="32">
        <v>1.2396575999999999</v>
      </c>
      <c r="J775" s="32"/>
      <c r="K775" s="66">
        <v>0.34964224999999999</v>
      </c>
      <c r="L775" s="66">
        <v>0.37163589000000002</v>
      </c>
      <c r="M775" s="66">
        <v>6.2576920999999994E-2</v>
      </c>
      <c r="N775" s="66">
        <v>0.22322193000000001</v>
      </c>
      <c r="O775" s="66"/>
      <c r="P775" s="66"/>
      <c r="Q775" s="66"/>
      <c r="R775" s="76"/>
      <c r="S775" s="83">
        <f>(F775-O771*H775)/D775</f>
        <v>0.3496407850130499</v>
      </c>
      <c r="T775" s="83">
        <f>(G775-P771*H775)/D775</f>
        <v>0.37163746152127108</v>
      </c>
      <c r="U775" s="83">
        <f>(I775-Q771*H775)/D775</f>
        <v>6.2573791484787394E-2</v>
      </c>
      <c r="V775" s="84"/>
      <c r="W775" s="83">
        <f t="shared" si="476"/>
        <v>-1.0508489800685896</v>
      </c>
      <c r="X775" s="83">
        <f t="shared" si="474"/>
        <v>-0.98983646571004369</v>
      </c>
      <c r="Y775" s="83">
        <f t="shared" si="475"/>
        <v>-2.7714087549185193</v>
      </c>
      <c r="Z775" s="83">
        <f t="shared" si="477"/>
        <v>-1.4995888006132883</v>
      </c>
      <c r="AA775" s="60"/>
      <c r="AB775" s="88"/>
      <c r="AD775" s="88"/>
      <c r="AF775" s="88"/>
      <c r="AI775" s="27"/>
      <c r="AJ775" s="82"/>
      <c r="AK775" s="82"/>
      <c r="AL775" s="82"/>
      <c r="AM775" s="82"/>
      <c r="AN775" s="82"/>
      <c r="BB775" s="76"/>
      <c r="BC775" s="76"/>
      <c r="BE775" s="76"/>
      <c r="BF775" s="76"/>
      <c r="BH775" s="76"/>
      <c r="BI775" s="76"/>
      <c r="BK775" s="76"/>
      <c r="BL775" s="76"/>
      <c r="BN775" s="76"/>
      <c r="BO775" s="76"/>
      <c r="BQ775" s="76"/>
      <c r="BR775" s="76"/>
      <c r="BW775" s="85"/>
      <c r="BX775" s="85"/>
      <c r="BY775" s="83"/>
      <c r="BZ775" s="83"/>
      <c r="CA775" s="83"/>
      <c r="CB775" s="83"/>
      <c r="CD775" s="76"/>
      <c r="CE775" s="76"/>
      <c r="CF775" s="76"/>
      <c r="CG775" s="76"/>
      <c r="CH775" s="76"/>
      <c r="CI775" s="76"/>
      <c r="CJ775" s="76"/>
      <c r="CK775" s="76"/>
      <c r="CL775" s="76"/>
      <c r="CM775" s="76"/>
      <c r="CN775" s="76"/>
      <c r="CO775" s="76"/>
      <c r="CP775" s="76"/>
      <c r="CQ775" s="76"/>
      <c r="CR775" s="76"/>
      <c r="CS775" s="76"/>
      <c r="CT775" s="76"/>
      <c r="CU775" s="76"/>
      <c r="CV775" s="76"/>
    </row>
    <row r="776" spans="1:100">
      <c r="A776" s="7">
        <v>96</v>
      </c>
      <c r="B776" s="7"/>
      <c r="C776" s="7" t="s">
        <v>5</v>
      </c>
      <c r="D776" s="32">
        <v>18.023313000000002</v>
      </c>
      <c r="E776" s="32">
        <v>4.0211284999999997</v>
      </c>
      <c r="F776" s="32">
        <v>6.2952322000000001</v>
      </c>
      <c r="G776" s="32">
        <v>6.6844573</v>
      </c>
      <c r="H776" s="93">
        <v>6.7063123000000001E-5</v>
      </c>
      <c r="I776" s="32">
        <v>1.1243668</v>
      </c>
      <c r="J776" s="32"/>
      <c r="K776" s="66">
        <v>0.34927795</v>
      </c>
      <c r="L776" s="66">
        <v>0.37086868000000001</v>
      </c>
      <c r="M776" s="66">
        <v>6.2381478999999997E-2</v>
      </c>
      <c r="N776" s="66">
        <v>0.22310547999999999</v>
      </c>
      <c r="O776" s="66"/>
      <c r="P776" s="66"/>
      <c r="Q776" s="66"/>
      <c r="R776" s="76"/>
      <c r="S776" s="83">
        <f>(F776-O771*H776)/D776</f>
        <v>0.34927952956846553</v>
      </c>
      <c r="T776" s="83">
        <f>(G776-P771*H776)/D776</f>
        <v>0.37087628215907731</v>
      </c>
      <c r="U776" s="83">
        <f>(I776-Q771*H776)/D776</f>
        <v>6.2380030184129194E-2</v>
      </c>
      <c r="V776" s="84"/>
      <c r="W776" s="83">
        <f t="shared" si="476"/>
        <v>-1.0518827330421938</v>
      </c>
      <c r="X776" s="83">
        <f t="shared" si="474"/>
        <v>-0.99188674325794313</v>
      </c>
      <c r="Y776" s="83">
        <f t="shared" si="475"/>
        <v>-2.7745100839274897</v>
      </c>
      <c r="Z776" s="83">
        <f t="shared" si="477"/>
        <v>-1.5001106148690713</v>
      </c>
      <c r="AB776" s="28"/>
      <c r="AD776" s="28"/>
      <c r="AF776" s="28"/>
      <c r="AJ776" s="82"/>
      <c r="AK776" s="82"/>
      <c r="AL776" s="82"/>
      <c r="AM776" s="82"/>
      <c r="AN776" s="82"/>
      <c r="BB776" s="76"/>
      <c r="BC776" s="76"/>
      <c r="BE776" s="76"/>
      <c r="BF776" s="76"/>
      <c r="BH776" s="76"/>
      <c r="BI776" s="76"/>
      <c r="BK776" s="76"/>
      <c r="BL776" s="76"/>
      <c r="BN776" s="76"/>
      <c r="BO776" s="76"/>
      <c r="BQ776" s="76"/>
      <c r="BR776" s="76"/>
      <c r="BW776" s="85"/>
      <c r="BX776" s="85"/>
      <c r="BY776" s="83"/>
      <c r="BZ776" s="83"/>
      <c r="CA776" s="83"/>
      <c r="CB776" s="83"/>
      <c r="CC776" s="83"/>
    </row>
    <row r="777" spans="1:100">
      <c r="C777" s="7"/>
      <c r="D777" s="89"/>
      <c r="E777" s="89"/>
      <c r="F777" s="33"/>
      <c r="G777" s="33"/>
      <c r="H777" s="99"/>
      <c r="I777" s="33"/>
      <c r="J777" s="5"/>
      <c r="K777" s="84"/>
      <c r="L777" s="84"/>
      <c r="M777" s="84"/>
      <c r="N777" s="84"/>
      <c r="O777" s="83"/>
      <c r="P777" s="83"/>
      <c r="Q777" s="83"/>
      <c r="R777" s="84"/>
      <c r="S777" s="84"/>
      <c r="T777" s="84"/>
      <c r="U777" s="84"/>
      <c r="V777" s="84"/>
      <c r="W777" s="84"/>
      <c r="X777" s="84"/>
      <c r="Y777" s="84"/>
      <c r="Z777" s="90"/>
      <c r="AA777" s="28"/>
      <c r="AB777" s="91"/>
      <c r="AC777" s="91"/>
      <c r="AD777" s="91"/>
      <c r="AE777" s="92"/>
      <c r="AF777" s="92"/>
      <c r="AG777" s="92"/>
      <c r="AJ777" s="76"/>
      <c r="AK777" s="76"/>
      <c r="AL777" s="76"/>
      <c r="AM777" s="76"/>
      <c r="AN777" s="76"/>
      <c r="BB777" s="76"/>
      <c r="BC777" s="76"/>
      <c r="BE777" s="76"/>
      <c r="BF777" s="76"/>
      <c r="BH777" s="76"/>
      <c r="BI777" s="76"/>
      <c r="BK777" s="76"/>
      <c r="BL777" s="76"/>
      <c r="BN777" s="76"/>
      <c r="BO777" s="76"/>
      <c r="BQ777" s="76"/>
      <c r="BR777" s="76"/>
      <c r="BW777" s="85"/>
      <c r="BX777" s="85"/>
      <c r="BY777" s="83"/>
      <c r="BZ777" s="83"/>
      <c r="CA777" s="83"/>
      <c r="CB777" s="83"/>
      <c r="CC777" s="83"/>
      <c r="CD777" s="76"/>
      <c r="CE777" s="76"/>
      <c r="CF777" s="76"/>
      <c r="CG777" s="76"/>
      <c r="CH777" s="76"/>
      <c r="CI777" s="76"/>
      <c r="CJ777" s="76"/>
      <c r="CK777" s="76"/>
      <c r="CL777" s="76"/>
      <c r="CM777" s="76"/>
      <c r="CN777" s="76"/>
      <c r="CO777" s="76"/>
      <c r="CP777" s="76"/>
      <c r="CQ777" s="76"/>
      <c r="CR777" s="76"/>
      <c r="CS777" s="76"/>
      <c r="CT777" s="76"/>
      <c r="CU777" s="76"/>
      <c r="CV777" s="76"/>
    </row>
    <row r="778" spans="1:100">
      <c r="A778" s="7">
        <v>97</v>
      </c>
      <c r="B778" s="31">
        <v>43661</v>
      </c>
      <c r="C778" s="7" t="s">
        <v>0</v>
      </c>
      <c r="D778" s="32">
        <v>5.2913828999999999E-4</v>
      </c>
      <c r="E778" s="32">
        <v>1.1420315E-4</v>
      </c>
      <c r="F778" s="32">
        <v>1.796725E-4</v>
      </c>
      <c r="G778" s="32">
        <v>1.6729907999999999E-4</v>
      </c>
      <c r="H778" s="93">
        <v>7.7621380000000004E-6</v>
      </c>
      <c r="I778" s="32">
        <v>3.0977108E-5</v>
      </c>
      <c r="J778" s="32"/>
      <c r="K778" s="32">
        <v>0.33843204999999998</v>
      </c>
      <c r="L778" s="32">
        <v>0.31771048000000002</v>
      </c>
      <c r="M778" s="32">
        <v>5.8964822E-2</v>
      </c>
      <c r="N778" s="32">
        <v>0.21636709000000001</v>
      </c>
      <c r="O778" s="66"/>
      <c r="P778" s="66"/>
      <c r="Q778" s="66"/>
      <c r="AB778" s="76"/>
      <c r="AC778" s="76"/>
      <c r="AD778" s="76"/>
      <c r="AE778" s="76"/>
      <c r="AF778" s="76"/>
      <c r="AG778" s="76"/>
      <c r="BZ778" s="80"/>
      <c r="CA778" s="78"/>
      <c r="CB778" s="78"/>
      <c r="CC778" s="78"/>
      <c r="CE778" s="81"/>
      <c r="CF778" s="74"/>
      <c r="CG778" s="74"/>
      <c r="CH778" s="74"/>
      <c r="CI778" s="74"/>
      <c r="CJ778" s="74"/>
      <c r="CK778" s="74"/>
      <c r="CL778" s="74"/>
      <c r="CM778" s="74"/>
      <c r="CN778" s="74"/>
    </row>
    <row r="779" spans="1:100">
      <c r="A779" s="98">
        <v>97</v>
      </c>
      <c r="C779" s="98" t="s">
        <v>6</v>
      </c>
      <c r="D779" s="32"/>
      <c r="E779" s="32"/>
      <c r="F779" s="32"/>
      <c r="G779" s="32"/>
      <c r="H779" s="93">
        <v>2.3402780000000001</v>
      </c>
      <c r="I779" s="32"/>
      <c r="J779" s="32"/>
      <c r="K779" s="32"/>
      <c r="L779" s="32"/>
      <c r="M779" s="32"/>
      <c r="N779" s="32"/>
      <c r="O779" s="66">
        <v>0.86357587000000002</v>
      </c>
      <c r="P779" s="66">
        <v>0.56636746000000004</v>
      </c>
      <c r="Q779" s="66">
        <v>1.0734817999999999</v>
      </c>
      <c r="AB779" s="9"/>
      <c r="AC779" s="9"/>
      <c r="AD779" s="9"/>
      <c r="AE779" s="9"/>
      <c r="AF779" s="9"/>
      <c r="AG779" s="9"/>
      <c r="AI779" s="27"/>
      <c r="AJ779" s="20"/>
      <c r="AK779" s="20"/>
      <c r="AL779" s="20"/>
      <c r="AM779" s="20"/>
      <c r="AN779" s="82"/>
      <c r="BB779" s="78"/>
      <c r="BE779" s="78"/>
      <c r="BH779" s="78"/>
      <c r="BK779" s="78"/>
      <c r="BN779" s="78"/>
      <c r="BQ779" s="78"/>
    </row>
    <row r="780" spans="1:100">
      <c r="A780" s="7">
        <v>97</v>
      </c>
      <c r="B780" s="7"/>
      <c r="C780" s="7" t="s">
        <v>1</v>
      </c>
      <c r="D780" s="32">
        <v>22.670479</v>
      </c>
      <c r="E780" s="32">
        <v>5.0665626000000001</v>
      </c>
      <c r="F780" s="32">
        <v>7.9453779999999998</v>
      </c>
      <c r="G780" s="32">
        <v>8.4653797999999991</v>
      </c>
      <c r="H780" s="93">
        <v>8.1178077000000005E-5</v>
      </c>
      <c r="I780" s="32">
        <v>1.4288072000000001</v>
      </c>
      <c r="J780" s="32"/>
      <c r="K780" s="66">
        <v>0.35047170999999999</v>
      </c>
      <c r="L780" s="66">
        <v>0.37340857</v>
      </c>
      <c r="M780" s="66">
        <v>6.3024656999999998E-2</v>
      </c>
      <c r="N780" s="66">
        <v>0.22348703</v>
      </c>
      <c r="O780" s="66"/>
      <c r="P780" s="66"/>
      <c r="Q780" s="66"/>
      <c r="R780" s="76"/>
      <c r="S780" s="83">
        <f>(F780-O779*H780)/D780</f>
        <v>0.35046934370339194</v>
      </c>
      <c r="T780" s="83">
        <f>(G780-P779*H780)/D780</f>
        <v>0.37340780595675638</v>
      </c>
      <c r="U780" s="83">
        <f>(I780-Q779*H780)/D780</f>
        <v>6.3021167607961948E-2</v>
      </c>
      <c r="V780" s="84"/>
      <c r="W780" s="83">
        <f t="shared" ref="W780:W784" si="479">LN(S780)</f>
        <v>-1.0484820408023698</v>
      </c>
      <c r="X780" s="83">
        <f t="shared" ref="X780:X784" si="480">LN(T780)</f>
        <v>-0.98508414301333258</v>
      </c>
      <c r="Y780" s="83">
        <f t="shared" ref="Y780:Y784" si="481">LN(U780)</f>
        <v>-2.7642846152466993</v>
      </c>
      <c r="Z780" s="83">
        <f>LN(N780)</f>
        <v>-1.4984018979323062</v>
      </c>
      <c r="AA780" s="77"/>
      <c r="AB780" s="20">
        <f t="array" ref="AB780:AC781">LINEST(W780:W784,Z780:Z784,TRUE,TRUE)</f>
        <v>1.9971440927080182</v>
      </c>
      <c r="AC780" s="60">
        <v>1.944056487404676</v>
      </c>
      <c r="AD780" s="20">
        <f t="array" ref="AD780:AE781">LINEST(X780:X784,Z780:Z784,TRUE,TRUE)</f>
        <v>4.0157697762924176</v>
      </c>
      <c r="AE780" s="60">
        <v>5.0321888314456498</v>
      </c>
      <c r="AF780" s="20">
        <f t="array" ref="AF780:AG781">LINEST(Y780:Y784,Z780:Z784,TRUE,TRUE)</f>
        <v>6.0127252719110338</v>
      </c>
      <c r="AG780" s="20">
        <v>6.2452367707403447</v>
      </c>
      <c r="AI780" s="41">
        <f>EXP(AC780)*$AI$4^AB780</f>
        <v>0.33307198651821923</v>
      </c>
      <c r="AJ780" s="41">
        <f>AI780*SQRT(AC781^2+(LN($AI$4))^2*AB781^2+(AB780/$AI$4)^2*$AJ$4^2-2*LN($AI$4)*AVERAGE(Z780:Z784)*AB781^2)</f>
        <v>5.360357423706873E-4</v>
      </c>
      <c r="AK780" s="59"/>
      <c r="AL780" s="41">
        <f>EXP(AE780)*$AI$4^AD780</f>
        <v>0.33707383780758943</v>
      </c>
      <c r="AM780" s="41">
        <f>AL780*SQRT(AE781^2+(LN($AI$4))^2*AD781^2+(AD780/$AI$4)^2*$AJ$4^2-2*LN($AI$4)*AVERAGE(Z780:Z784)*AD781^2)</f>
        <v>1.096627476709052E-3</v>
      </c>
      <c r="AN780" s="83"/>
      <c r="AO780" s="41">
        <f>EXP(AG780)*$AI$4^AF780</f>
        <v>5.4064848731609959E-2</v>
      </c>
      <c r="AP780" s="41">
        <f>AO780*SQRT(AG781^2+(LN($AI$4))^2*AF781^2+(AF780/$AI$4)^2*$AJ$4^2-2*LN($AI$4)*AVERAGE(Z780:Z784)*AF781^2)</f>
        <v>2.6476371550088933E-4</v>
      </c>
      <c r="BB780" s="69"/>
      <c r="BC780" s="69"/>
      <c r="BE780" s="69"/>
      <c r="BF780" s="69"/>
      <c r="BH780" s="69"/>
      <c r="BI780" s="69"/>
      <c r="BK780" s="69"/>
      <c r="BL780" s="69"/>
      <c r="BN780" s="69"/>
      <c r="BO780" s="69"/>
      <c r="BQ780" s="69"/>
      <c r="BR780" s="69"/>
      <c r="BY780" s="69"/>
      <c r="BZ780" s="69"/>
      <c r="CD780" s="86"/>
      <c r="CM780" s="78"/>
      <c r="CN780" s="78"/>
    </row>
    <row r="781" spans="1:100">
      <c r="A781" s="7">
        <v>97</v>
      </c>
      <c r="B781" s="7"/>
      <c r="C781" s="7" t="s">
        <v>2</v>
      </c>
      <c r="D781" s="32">
        <v>22.316420000000001</v>
      </c>
      <c r="E781" s="32">
        <v>4.9855951000000003</v>
      </c>
      <c r="F781" s="32">
        <v>7.8155460000000003</v>
      </c>
      <c r="G781" s="32">
        <v>8.3210333999999992</v>
      </c>
      <c r="H781" s="93">
        <v>8.2228976000000003E-5</v>
      </c>
      <c r="I781" s="32">
        <v>1.4034070999999999</v>
      </c>
      <c r="J781" s="32"/>
      <c r="K781" s="66">
        <v>0.35020877</v>
      </c>
      <c r="L781" s="66">
        <v>0.37285245</v>
      </c>
      <c r="M781" s="66">
        <v>6.2883281999999999E-2</v>
      </c>
      <c r="N781" s="66">
        <v>0.22340275000000001</v>
      </c>
      <c r="O781" s="66"/>
      <c r="P781" s="66"/>
      <c r="Q781" s="66"/>
      <c r="R781" s="76"/>
      <c r="S781" s="83">
        <f>(F781-O779*H781)/D781</f>
        <v>0.35021186144733391</v>
      </c>
      <c r="T781" s="83">
        <f>(G781-P779*H781)/D781</f>
        <v>0.37286387459026687</v>
      </c>
      <c r="U781" s="83">
        <f>(I781-Q779*H781)/D781</f>
        <v>6.2882793418067559E-2</v>
      </c>
      <c r="V781" s="84"/>
      <c r="W781" s="83">
        <f t="shared" si="479"/>
        <v>-1.0492169892090208</v>
      </c>
      <c r="X781" s="83">
        <f t="shared" si="480"/>
        <v>-0.98654187342703659</v>
      </c>
      <c r="Y781" s="83">
        <f t="shared" si="481"/>
        <v>-2.7664827072603404</v>
      </c>
      <c r="Z781" s="83">
        <f t="shared" ref="Z781:Z784" si="482">LN(N781)</f>
        <v>-1.49877908266452</v>
      </c>
      <c r="AA781" s="77"/>
      <c r="AB781" s="20">
        <v>1.6247394182849196E-2</v>
      </c>
      <c r="AC781" s="60">
        <v>2.435777034597986E-2</v>
      </c>
      <c r="AD781" s="20">
        <v>3.5371610910839707E-2</v>
      </c>
      <c r="AE781" s="60">
        <v>5.3028415857791465E-2</v>
      </c>
      <c r="AF781" s="20">
        <v>5.6738646338593476E-2</v>
      </c>
      <c r="AG781" s="20">
        <v>8.5061450575016101E-2</v>
      </c>
      <c r="AI781" s="62"/>
      <c r="AJ781" s="82"/>
      <c r="AK781" s="82"/>
      <c r="AL781" s="82"/>
      <c r="AM781" s="82"/>
      <c r="AN781" s="82"/>
      <c r="BB781" s="76"/>
      <c r="BC781" s="76"/>
      <c r="BE781" s="76"/>
      <c r="BF781" s="76"/>
      <c r="BH781" s="76"/>
      <c r="BI781" s="76"/>
      <c r="BK781" s="76"/>
      <c r="BL781" s="76"/>
      <c r="BN781" s="76"/>
      <c r="BO781" s="76"/>
      <c r="BQ781" s="76"/>
      <c r="BR781" s="76"/>
      <c r="BW781" s="85"/>
      <c r="BX781" s="85"/>
      <c r="BY781" s="83"/>
      <c r="BZ781" s="83"/>
      <c r="CA781" s="83"/>
      <c r="CB781" s="83"/>
      <c r="CC781" s="83"/>
    </row>
    <row r="782" spans="1:100">
      <c r="A782" s="7">
        <v>97</v>
      </c>
      <c r="B782" s="7"/>
      <c r="C782" s="7" t="s">
        <v>3</v>
      </c>
      <c r="D782" s="32">
        <v>21.246699</v>
      </c>
      <c r="E782" s="32">
        <v>4.7449167000000001</v>
      </c>
      <c r="F782" s="32">
        <v>7.4356666000000002</v>
      </c>
      <c r="G782" s="32">
        <v>7.9108122999999999</v>
      </c>
      <c r="H782" s="93">
        <v>8.2889026000000003E-5</v>
      </c>
      <c r="I782" s="32">
        <v>1.3332463000000001</v>
      </c>
      <c r="J782" s="32"/>
      <c r="K782" s="66">
        <v>0.3499661</v>
      </c>
      <c r="L782" s="66">
        <v>0.37232720000000002</v>
      </c>
      <c r="M782" s="66">
        <v>6.2749675000000005E-2</v>
      </c>
      <c r="N782" s="66">
        <v>0.22332431999999999</v>
      </c>
      <c r="O782" s="66"/>
      <c r="P782" s="66"/>
      <c r="Q782" s="66"/>
      <c r="R782" s="76"/>
      <c r="S782" s="83">
        <f>(F782-O779*H782)/D782</f>
        <v>0.34996471776802879</v>
      </c>
      <c r="T782" s="83">
        <f>(G782-P779*H782)/D782</f>
        <v>0.37232914884109208</v>
      </c>
      <c r="U782" s="83">
        <f>(I782-Q779*H782)/D782</f>
        <v>6.274656219016278E-2</v>
      </c>
      <c r="V782" s="84"/>
      <c r="W782" s="83">
        <f t="shared" si="479"/>
        <v>-1.0499229359570426</v>
      </c>
      <c r="X782" s="83">
        <f t="shared" si="480"/>
        <v>-0.98797700720885784</v>
      </c>
      <c r="Y782" s="83">
        <f t="shared" si="481"/>
        <v>-2.7686514882851805</v>
      </c>
      <c r="Z782" s="83">
        <f t="shared" si="482"/>
        <v>-1.4991302142886047</v>
      </c>
      <c r="AA782" s="28"/>
      <c r="AB782" s="47">
        <f t="shared" ref="AB782:AG782" si="483">ABS(AB781/AB780)</f>
        <v>8.1353139426302568E-3</v>
      </c>
      <c r="AC782" s="47">
        <f t="shared" si="483"/>
        <v>1.2529353186901267E-2</v>
      </c>
      <c r="AD782" s="47">
        <f t="shared" si="483"/>
        <v>8.808176982570139E-3</v>
      </c>
      <c r="AE782" s="47">
        <f t="shared" si="483"/>
        <v>1.0537843001125504E-2</v>
      </c>
      <c r="AF782" s="47">
        <f t="shared" si="483"/>
        <v>9.4364275387157585E-3</v>
      </c>
      <c r="AG782" s="47">
        <f t="shared" si="483"/>
        <v>1.3620212282989624E-2</v>
      </c>
      <c r="AI782" s="27"/>
      <c r="AJ782" s="82"/>
      <c r="AK782" s="82"/>
      <c r="AL782" s="82"/>
      <c r="AM782" s="82"/>
      <c r="AN782" s="82"/>
      <c r="BB782" s="76"/>
      <c r="BC782" s="76"/>
      <c r="BE782" s="76"/>
      <c r="BF782" s="76"/>
      <c r="BH782" s="76"/>
      <c r="BI782" s="76"/>
      <c r="BK782" s="76"/>
      <c r="BL782" s="76"/>
      <c r="BN782" s="76"/>
      <c r="BO782" s="76"/>
      <c r="BQ782" s="76"/>
      <c r="BR782" s="76"/>
      <c r="BW782" s="85"/>
      <c r="BX782" s="85"/>
      <c r="BY782" s="83"/>
      <c r="BZ782" s="83"/>
      <c r="CA782" s="83"/>
      <c r="CB782" s="83"/>
      <c r="CC782" s="83"/>
      <c r="CD782" s="76"/>
      <c r="CE782" s="76"/>
      <c r="CF782" s="76"/>
      <c r="CG782" s="76"/>
      <c r="CH782" s="76"/>
      <c r="CI782" s="76"/>
      <c r="CJ782" s="76"/>
      <c r="CK782" s="76"/>
      <c r="CL782" s="76"/>
      <c r="CM782" s="76"/>
      <c r="CN782" s="76"/>
      <c r="CO782" s="76"/>
      <c r="CP782" s="76"/>
      <c r="CQ782" s="76"/>
      <c r="CR782" s="76"/>
      <c r="CS782" s="76"/>
      <c r="CT782" s="76"/>
      <c r="CU782" s="76"/>
      <c r="CV782" s="76"/>
    </row>
    <row r="783" spans="1:100">
      <c r="A783" s="7">
        <v>97</v>
      </c>
      <c r="B783" s="7"/>
      <c r="C783" s="7" t="s">
        <v>4</v>
      </c>
      <c r="D783" s="32">
        <v>19.666111000000001</v>
      </c>
      <c r="E783" s="32">
        <v>4.3905044999999996</v>
      </c>
      <c r="F783" s="32">
        <v>6.8780707000000003</v>
      </c>
      <c r="G783" s="32">
        <v>7.3128454999999999</v>
      </c>
      <c r="H783" s="99">
        <v>6.9805630000000003E-5</v>
      </c>
      <c r="I783" s="32">
        <v>1.2317176999999999</v>
      </c>
      <c r="J783" s="32"/>
      <c r="K783" s="66">
        <v>0.3497323</v>
      </c>
      <c r="L783" s="66">
        <v>0.37182843999999998</v>
      </c>
      <c r="M783" s="66">
        <v>6.2626046000000005E-2</v>
      </c>
      <c r="N783" s="66">
        <v>0.22324901999999999</v>
      </c>
      <c r="O783" s="66"/>
      <c r="P783" s="66"/>
      <c r="Q783" s="66"/>
      <c r="R783" s="76"/>
      <c r="S783" s="83">
        <f>(F783-O779*H783)/D783</f>
        <v>0.34973922487991355</v>
      </c>
      <c r="T783" s="83">
        <f>(G783-P779*H783)/D783</f>
        <v>0.37184809769265731</v>
      </c>
      <c r="U783" s="83">
        <f>(I783-Q779*H783)/D783</f>
        <v>6.2627672798483511E-2</v>
      </c>
      <c r="V783" s="84"/>
      <c r="W783" s="83">
        <f t="shared" si="479"/>
        <v>-1.0505674739742739</v>
      </c>
      <c r="X783" s="83">
        <f t="shared" si="480"/>
        <v>-0.98926984763814885</v>
      </c>
      <c r="Y783" s="83">
        <f t="shared" si="481"/>
        <v>-2.7705480410709464</v>
      </c>
      <c r="Z783" s="83">
        <f t="shared" si="482"/>
        <v>-1.4994674489328117</v>
      </c>
      <c r="AA783" s="60"/>
      <c r="AB783" s="88"/>
      <c r="AD783" s="88"/>
      <c r="AF783" s="88"/>
      <c r="AI783" s="27"/>
      <c r="AJ783" s="82"/>
      <c r="AK783" s="82"/>
      <c r="AL783" s="82"/>
      <c r="AM783" s="82"/>
      <c r="AN783" s="82"/>
      <c r="BB783" s="76"/>
      <c r="BC783" s="76"/>
      <c r="BE783" s="76"/>
      <c r="BF783" s="76"/>
      <c r="BH783" s="76"/>
      <c r="BI783" s="76"/>
      <c r="BK783" s="76"/>
      <c r="BL783" s="76"/>
      <c r="BN783" s="76"/>
      <c r="BO783" s="76"/>
      <c r="BQ783" s="76"/>
      <c r="BR783" s="76"/>
      <c r="BW783" s="85"/>
      <c r="BX783" s="85"/>
      <c r="BY783" s="83"/>
      <c r="BZ783" s="83"/>
      <c r="CA783" s="83"/>
      <c r="CB783" s="83"/>
      <c r="CD783" s="76"/>
      <c r="CE783" s="76"/>
      <c r="CF783" s="76"/>
      <c r="CG783" s="76"/>
      <c r="CH783" s="76"/>
      <c r="CI783" s="76"/>
      <c r="CJ783" s="76"/>
      <c r="CK783" s="76"/>
      <c r="CL783" s="76"/>
      <c r="CM783" s="76"/>
      <c r="CN783" s="76"/>
      <c r="CO783" s="76"/>
      <c r="CP783" s="76"/>
      <c r="CQ783" s="76"/>
      <c r="CR783" s="76"/>
      <c r="CS783" s="76"/>
      <c r="CT783" s="76"/>
      <c r="CU783" s="76"/>
      <c r="CV783" s="76"/>
    </row>
    <row r="784" spans="1:100">
      <c r="A784" s="7">
        <v>97</v>
      </c>
      <c r="B784" s="7"/>
      <c r="C784" s="7" t="s">
        <v>5</v>
      </c>
      <c r="D784" s="32">
        <v>17.484100000000002</v>
      </c>
      <c r="E784" s="32">
        <v>3.9007653000000002</v>
      </c>
      <c r="F784" s="32">
        <v>6.1066618999999998</v>
      </c>
      <c r="G784" s="32">
        <v>6.4837933000000003</v>
      </c>
      <c r="H784" s="93">
        <v>6.3309708000000003E-5</v>
      </c>
      <c r="I784" s="32">
        <v>1.0905885</v>
      </c>
      <c r="J784" s="32"/>
      <c r="K784" s="66">
        <v>0.34926784</v>
      </c>
      <c r="L784" s="66">
        <v>0.37083592999999998</v>
      </c>
      <c r="M784" s="66">
        <v>6.2375154000000002E-2</v>
      </c>
      <c r="N784" s="66">
        <v>0.22310308000000001</v>
      </c>
      <c r="O784" s="66"/>
      <c r="P784" s="66"/>
      <c r="Q784" s="66"/>
      <c r="R784" s="76"/>
      <c r="S784" s="83">
        <f>(F784-O779*H784)/D784</f>
        <v>0.34926631781240292</v>
      </c>
      <c r="T784" s="83">
        <f>(G784-P779*H784)/D784</f>
        <v>0.37083735756724601</v>
      </c>
      <c r="U784" s="83">
        <f>(I784-Q779*H784)/D784</f>
        <v>6.2372128858831651E-2</v>
      </c>
      <c r="V784" s="84"/>
      <c r="W784" s="83">
        <f t="shared" si="479"/>
        <v>-1.0519205594958583</v>
      </c>
      <c r="X784" s="83">
        <f t="shared" si="480"/>
        <v>-0.99199170180200169</v>
      </c>
      <c r="Y784" s="83">
        <f t="shared" si="481"/>
        <v>-2.774636756289214</v>
      </c>
      <c r="Z784" s="83">
        <f t="shared" si="482"/>
        <v>-1.5001213721705449</v>
      </c>
      <c r="AB784" s="28"/>
      <c r="AD784" s="28"/>
      <c r="AF784" s="28"/>
      <c r="AJ784" s="82"/>
      <c r="AK784" s="82"/>
      <c r="AL784" s="82"/>
      <c r="AM784" s="82"/>
      <c r="AN784" s="82"/>
      <c r="BB784" s="76"/>
      <c r="BC784" s="76"/>
      <c r="BE784" s="76"/>
      <c r="BF784" s="76"/>
      <c r="BH784" s="76"/>
      <c r="BI784" s="76"/>
      <c r="BK784" s="76"/>
      <c r="BL784" s="76"/>
      <c r="BN784" s="76"/>
      <c r="BO784" s="76"/>
      <c r="BQ784" s="76"/>
      <c r="BR784" s="76"/>
      <c r="BW784" s="85"/>
      <c r="BX784" s="85"/>
      <c r="BY784" s="83"/>
      <c r="BZ784" s="83"/>
      <c r="CA784" s="83"/>
      <c r="CB784" s="83"/>
      <c r="CC784" s="83"/>
    </row>
    <row r="785" spans="1:100">
      <c r="C785" s="7"/>
      <c r="D785" s="89"/>
      <c r="E785" s="89"/>
      <c r="F785" s="33"/>
      <c r="G785" s="33"/>
      <c r="H785" s="99"/>
      <c r="I785" s="33"/>
      <c r="J785" s="5"/>
      <c r="K785" s="84"/>
      <c r="L785" s="84"/>
      <c r="M785" s="84"/>
      <c r="N785" s="84"/>
      <c r="O785" s="83"/>
      <c r="P785" s="83"/>
      <c r="Q785" s="83"/>
      <c r="R785" s="84"/>
      <c r="S785" s="84"/>
      <c r="T785" s="84"/>
      <c r="U785" s="84"/>
      <c r="V785" s="84"/>
      <c r="W785" s="84"/>
      <c r="X785" s="84"/>
      <c r="Y785" s="84"/>
      <c r="Z785" s="90"/>
      <c r="AA785" s="28"/>
      <c r="AB785" s="91"/>
      <c r="AC785" s="91"/>
      <c r="AD785" s="91"/>
      <c r="AE785" s="92"/>
      <c r="AF785" s="92"/>
      <c r="AG785" s="92"/>
      <c r="AJ785" s="76"/>
      <c r="AK785" s="76"/>
      <c r="AL785" s="76"/>
      <c r="AM785" s="76"/>
      <c r="AN785" s="76"/>
      <c r="BB785" s="76"/>
      <c r="BC785" s="76"/>
      <c r="BE785" s="76"/>
      <c r="BF785" s="76"/>
      <c r="BH785" s="76"/>
      <c r="BI785" s="76"/>
      <c r="BK785" s="76"/>
      <c r="BL785" s="76"/>
      <c r="BN785" s="76"/>
      <c r="BO785" s="76"/>
      <c r="BQ785" s="76"/>
      <c r="BR785" s="76"/>
      <c r="BW785" s="85"/>
      <c r="BX785" s="85"/>
      <c r="BY785" s="83"/>
      <c r="BZ785" s="83"/>
      <c r="CA785" s="83"/>
      <c r="CB785" s="83"/>
      <c r="CC785" s="83"/>
      <c r="CD785" s="76"/>
      <c r="CE785" s="76"/>
      <c r="CF785" s="76"/>
      <c r="CG785" s="76"/>
      <c r="CH785" s="76"/>
      <c r="CI785" s="76"/>
      <c r="CJ785" s="76"/>
      <c r="CK785" s="76"/>
      <c r="CL785" s="76"/>
      <c r="CM785" s="76"/>
      <c r="CN785" s="76"/>
      <c r="CO785" s="76"/>
      <c r="CP785" s="76"/>
      <c r="CQ785" s="76"/>
      <c r="CR785" s="76"/>
      <c r="CS785" s="76"/>
      <c r="CT785" s="76"/>
      <c r="CU785" s="76"/>
      <c r="CV785" s="76"/>
    </row>
    <row r="786" spans="1:100">
      <c r="A786" s="7">
        <v>98</v>
      </c>
      <c r="B786" s="31">
        <v>43661</v>
      </c>
      <c r="C786" s="7" t="s">
        <v>0</v>
      </c>
      <c r="D786" s="32">
        <v>5.2913828999999999E-4</v>
      </c>
      <c r="E786" s="32">
        <v>1.1420315E-4</v>
      </c>
      <c r="F786" s="32">
        <v>1.796725E-4</v>
      </c>
      <c r="G786" s="32">
        <v>1.6729907999999999E-4</v>
      </c>
      <c r="H786" s="93">
        <v>7.7621380000000004E-6</v>
      </c>
      <c r="I786" s="32">
        <v>3.0977108E-5</v>
      </c>
      <c r="J786" s="32"/>
      <c r="K786" s="32">
        <v>0.33843204999999998</v>
      </c>
      <c r="L786" s="32">
        <v>0.31771048000000002</v>
      </c>
      <c r="M786" s="32">
        <v>5.8964822E-2</v>
      </c>
      <c r="N786" s="32">
        <v>0.21636709000000001</v>
      </c>
      <c r="O786" s="66"/>
      <c r="P786" s="66"/>
      <c r="Q786" s="66"/>
      <c r="AG786" s="78"/>
      <c r="BZ786" s="80"/>
      <c r="CA786" s="78"/>
      <c r="CB786" s="78"/>
      <c r="CC786" s="78"/>
      <c r="CE786" s="81"/>
      <c r="CF786" s="74"/>
      <c r="CG786" s="74"/>
      <c r="CH786" s="74"/>
      <c r="CI786" s="74"/>
      <c r="CJ786" s="74"/>
      <c r="CK786" s="74"/>
      <c r="CL786" s="74"/>
      <c r="CM786" s="74"/>
      <c r="CN786" s="74"/>
    </row>
    <row r="787" spans="1:100">
      <c r="A787" s="7">
        <v>98</v>
      </c>
      <c r="B787" s="7"/>
      <c r="C787" s="98" t="s">
        <v>6</v>
      </c>
      <c r="D787" s="32"/>
      <c r="E787" s="32"/>
      <c r="F787" s="32"/>
      <c r="G787" s="32"/>
      <c r="H787" s="93">
        <v>2.3402780000000001</v>
      </c>
      <c r="I787" s="32"/>
      <c r="J787" s="32"/>
      <c r="K787" s="32"/>
      <c r="L787" s="32"/>
      <c r="M787" s="32"/>
      <c r="N787" s="32"/>
      <c r="O787" s="66">
        <v>0.86357587000000002</v>
      </c>
      <c r="P787" s="66">
        <v>0.56636746000000004</v>
      </c>
      <c r="Q787" s="66">
        <v>1.0734817999999999</v>
      </c>
      <c r="AB787" s="9"/>
      <c r="AC787" s="9"/>
      <c r="AD787" s="9"/>
      <c r="AE787" s="9"/>
      <c r="AF787" s="9"/>
      <c r="AG787" s="9"/>
      <c r="AI787" s="27"/>
      <c r="AJ787" s="20"/>
      <c r="AK787" s="20"/>
      <c r="AL787" s="20"/>
      <c r="AM787" s="20"/>
      <c r="AN787" s="82"/>
      <c r="BB787" s="78"/>
      <c r="BE787" s="78"/>
      <c r="BH787" s="78"/>
      <c r="BK787" s="78"/>
      <c r="BN787" s="78"/>
      <c r="BQ787" s="78"/>
    </row>
    <row r="788" spans="1:100">
      <c r="A788" s="7">
        <v>98</v>
      </c>
      <c r="B788" s="7"/>
      <c r="C788" s="7" t="s">
        <v>1</v>
      </c>
      <c r="D788" s="32">
        <v>23.076578999999999</v>
      </c>
      <c r="E788" s="32">
        <v>5.1569965</v>
      </c>
      <c r="F788" s="32">
        <v>8.0866568000000001</v>
      </c>
      <c r="G788" s="32">
        <v>8.6148173999999997</v>
      </c>
      <c r="H788" s="93">
        <v>8.6281480000000003E-5</v>
      </c>
      <c r="I788" s="32">
        <v>1.4538587000000001</v>
      </c>
      <c r="J788" s="32"/>
      <c r="K788" s="66">
        <v>0.35042593</v>
      </c>
      <c r="L788" s="66">
        <v>0.37331207999999999</v>
      </c>
      <c r="M788" s="66">
        <v>6.3000873999999998E-2</v>
      </c>
      <c r="N788" s="66">
        <v>0.22347281999999999</v>
      </c>
      <c r="O788" s="66"/>
      <c r="P788" s="66"/>
      <c r="Q788" s="66"/>
      <c r="R788" s="76"/>
      <c r="S788" s="83">
        <f>(F788-O787*H788)/D788</f>
        <v>0.35042379069253915</v>
      </c>
      <c r="T788" s="83">
        <f>(G788-P787*H788)/D788</f>
        <v>0.37331220251395703</v>
      </c>
      <c r="U788" s="83">
        <f>(I788-Q787*H788)/D788</f>
        <v>6.2997469356334962E-2</v>
      </c>
      <c r="V788" s="84"/>
      <c r="W788" s="83">
        <f t="shared" ref="W788:W792" si="484">LN(S788)</f>
        <v>-1.0486120264126761</v>
      </c>
      <c r="X788" s="83">
        <f t="shared" ref="X788:X792" si="485">LN(T788)</f>
        <v>-0.98534020537201383</v>
      </c>
      <c r="Y788" s="83">
        <f t="shared" ref="Y788:Y792" si="486">LN(U788)</f>
        <v>-2.7646607223444621</v>
      </c>
      <c r="Z788" s="83">
        <f>LN(N788)</f>
        <v>-1.4984654830619539</v>
      </c>
      <c r="AA788" s="77"/>
      <c r="AB788" s="20">
        <f t="array" ref="AB788:AC789">LINEST(W788:W792,Z788:Z792,TRUE,TRUE)</f>
        <v>1.987170416434455</v>
      </c>
      <c r="AC788" s="60">
        <v>1.9291022115613845</v>
      </c>
      <c r="AD788" s="20">
        <f t="array" ref="AD788:AE789">LINEST(X788:X792,Z788:Z792,TRUE,TRUE)</f>
        <v>3.98268286953734</v>
      </c>
      <c r="AE788" s="60">
        <v>4.9825820422250766</v>
      </c>
      <c r="AF788" s="20">
        <f t="array" ref="AF788:AG789">LINEST(Y788:Y792,Z788:Z792,TRUE,TRUE)</f>
        <v>5.9760336107734702</v>
      </c>
      <c r="AG788" s="20">
        <v>6.1902225769627748</v>
      </c>
      <c r="AI788" s="41">
        <f>EXP(AC788)*$AI$4^AB788</f>
        <v>0.33315347775230131</v>
      </c>
      <c r="AJ788" s="41">
        <f>AI788*SQRT(AC789^2+(LN($AI$4))^2*AB789^2+(AB788/$AI$4)^2*$AJ$4^2-2*LN($AI$4)*AVERAGE(Z788:Z792)*AB789^2)</f>
        <v>5.3095286828563817E-4</v>
      </c>
      <c r="AK788" s="59"/>
      <c r="AL788" s="41">
        <f>EXP(AE788)*$AI$4^AD788</f>
        <v>0.33734847429769549</v>
      </c>
      <c r="AM788" s="41">
        <f>AL788*SQRT(AE789^2+(LN($AI$4))^2*AD789^2+(AD788/$AI$4)^2*$AJ$4^2-2*LN($AI$4)*AVERAGE(Z788:Z792)*AD789^2)</f>
        <v>1.0695959287803517E-3</v>
      </c>
      <c r="AN788" s="83"/>
      <c r="AO788" s="41">
        <f>EXP(AG788)*$AI$4^AF788</f>
        <v>5.4113546580922517E-2</v>
      </c>
      <c r="AP788" s="41">
        <f>AO788*SQRT(AG789^2+(LN($AI$4))^2*AF789^2+(AF788/$AI$4)^2*$AJ$4^2-2*LN($AI$4)*AVERAGE(Z788:Z792)*AF789^2)</f>
        <v>2.5744940285541882E-4</v>
      </c>
      <c r="BB788" s="69"/>
      <c r="BC788" s="69"/>
      <c r="BE788" s="69"/>
      <c r="BF788" s="69"/>
      <c r="BH788" s="69"/>
      <c r="BI788" s="69"/>
      <c r="BK788" s="69"/>
      <c r="BL788" s="69"/>
      <c r="BN788" s="69"/>
      <c r="BO788" s="69"/>
      <c r="BQ788" s="69"/>
      <c r="BR788" s="69"/>
      <c r="BY788" s="69"/>
      <c r="BZ788" s="69"/>
      <c r="CD788" s="86"/>
      <c r="CM788" s="78"/>
      <c r="CN788" s="78"/>
    </row>
    <row r="789" spans="1:100">
      <c r="A789" s="7">
        <v>98</v>
      </c>
      <c r="B789" s="7"/>
      <c r="C789" s="7" t="s">
        <v>2</v>
      </c>
      <c r="D789" s="32">
        <v>22.656344000000001</v>
      </c>
      <c r="E789" s="32">
        <v>5.0622280999999996</v>
      </c>
      <c r="F789" s="32">
        <v>7.9366465000000002</v>
      </c>
      <c r="G789" s="32">
        <v>8.4519745999999998</v>
      </c>
      <c r="H789" s="93">
        <v>9.1388711000000005E-5</v>
      </c>
      <c r="I789" s="32">
        <v>1.4258504999999999</v>
      </c>
      <c r="J789" s="32"/>
      <c r="K789" s="66">
        <v>0.35030022999999999</v>
      </c>
      <c r="L789" s="66">
        <v>0.37303900000000001</v>
      </c>
      <c r="M789" s="66">
        <v>6.2930863000000004E-2</v>
      </c>
      <c r="N789" s="66">
        <v>0.22343347999999999</v>
      </c>
      <c r="O789" s="66"/>
      <c r="P789" s="66"/>
      <c r="Q789" s="66"/>
      <c r="R789" s="76"/>
      <c r="S789" s="83">
        <f>(F789-O787*H789)/D789</f>
        <v>0.3503022190568077</v>
      </c>
      <c r="T789" s="83">
        <f>(G789-P787*H789)/D789</f>
        <v>0.37304883967192048</v>
      </c>
      <c r="U789" s="83">
        <f>(I789-Q787*H789)/D789</f>
        <v>6.2929499829364174E-2</v>
      </c>
      <c r="V789" s="84"/>
      <c r="W789" s="83">
        <f t="shared" si="484"/>
        <v>-1.0489590140662233</v>
      </c>
      <c r="X789" s="83">
        <f t="shared" si="485"/>
        <v>-0.98604593045165045</v>
      </c>
      <c r="Y789" s="83">
        <f t="shared" si="486"/>
        <v>-2.7657402295224864</v>
      </c>
      <c r="Z789" s="83">
        <f t="shared" ref="Z789:Z792" si="487">LN(N789)</f>
        <v>-1.4986415378640527</v>
      </c>
      <c r="AA789" s="77"/>
      <c r="AB789" s="20">
        <v>1.4912459914513754E-2</v>
      </c>
      <c r="AC789" s="60">
        <v>2.2357140655735502E-2</v>
      </c>
      <c r="AD789" s="20">
        <v>2.544551406739394E-2</v>
      </c>
      <c r="AE789" s="60">
        <v>3.8148564376595154E-2</v>
      </c>
      <c r="AF789" s="20">
        <v>3.8198117287144832E-2</v>
      </c>
      <c r="AG789" s="20">
        <v>5.7267592729071545E-2</v>
      </c>
      <c r="AI789" s="27"/>
      <c r="AJ789" s="82"/>
      <c r="AK789" s="82"/>
      <c r="AL789" s="82"/>
      <c r="AM789" s="82"/>
      <c r="AN789" s="82"/>
      <c r="BB789" s="76"/>
      <c r="BC789" s="76"/>
      <c r="BE789" s="76"/>
      <c r="BF789" s="76"/>
      <c r="BH789" s="76"/>
      <c r="BI789" s="76"/>
      <c r="BK789" s="76"/>
      <c r="BL789" s="76"/>
      <c r="BN789" s="76"/>
      <c r="BO789" s="76"/>
      <c r="BQ789" s="76"/>
      <c r="BR789" s="76"/>
      <c r="BW789" s="85"/>
      <c r="BX789" s="85"/>
      <c r="BY789" s="83"/>
      <c r="BZ789" s="83"/>
      <c r="CA789" s="83"/>
      <c r="CB789" s="83"/>
      <c r="CC789" s="83"/>
    </row>
    <row r="790" spans="1:100">
      <c r="A790" s="7">
        <v>98</v>
      </c>
      <c r="B790" s="7"/>
      <c r="C790" s="7" t="s">
        <v>3</v>
      </c>
      <c r="D790" s="32">
        <v>20.084493999999999</v>
      </c>
      <c r="E790" s="32">
        <v>4.4847323000000001</v>
      </c>
      <c r="F790" s="32">
        <v>7.0269982999999998</v>
      </c>
      <c r="G790" s="32">
        <v>7.4739575</v>
      </c>
      <c r="H790" s="93">
        <v>8.1924569999999996E-5</v>
      </c>
      <c r="I790" s="32">
        <v>1.2592968</v>
      </c>
      <c r="J790" s="32"/>
      <c r="K790" s="66">
        <v>0.34986714000000002</v>
      </c>
      <c r="L790" s="66">
        <v>0.37211593999999998</v>
      </c>
      <c r="M790" s="66">
        <v>6.2697526000000003E-2</v>
      </c>
      <c r="N790" s="66">
        <v>0.22329168999999999</v>
      </c>
      <c r="O790" s="66"/>
      <c r="P790" s="66"/>
      <c r="Q790" s="66"/>
      <c r="R790" s="76"/>
      <c r="S790" s="83">
        <f>(F790-O787*H790)/D790</f>
        <v>0.34986828903522227</v>
      </c>
      <c r="T790" s="83">
        <f>(G790-P787*H790)/D790</f>
        <v>0.37212344511090883</v>
      </c>
      <c r="U790" s="83">
        <f>(I790-Q787*H790)/D790</f>
        <v>6.2695572786903783E-2</v>
      </c>
      <c r="V790" s="84"/>
      <c r="W790" s="83">
        <f t="shared" si="484"/>
        <v>-1.050198512365927</v>
      </c>
      <c r="X790" s="83">
        <f t="shared" si="485"/>
        <v>-0.98852963806027694</v>
      </c>
      <c r="Y790" s="83">
        <f t="shared" si="486"/>
        <v>-2.7694644432954969</v>
      </c>
      <c r="Z790" s="83">
        <f t="shared" si="487"/>
        <v>-1.4992763353381302</v>
      </c>
      <c r="AA790" s="28"/>
      <c r="AB790" s="47">
        <f t="shared" ref="AB790:AG790" si="488">ABS(AB789/AB788)</f>
        <v>7.5043689213484359E-3</v>
      </c>
      <c r="AC790" s="47">
        <f t="shared" si="488"/>
        <v>1.1589401806574048E-2</v>
      </c>
      <c r="AD790" s="47">
        <f t="shared" si="488"/>
        <v>6.3890384700275903E-3</v>
      </c>
      <c r="AE790" s="47">
        <f t="shared" si="488"/>
        <v>7.6563845920255254E-3</v>
      </c>
      <c r="AF790" s="47">
        <f t="shared" si="488"/>
        <v>6.391884613614297E-3</v>
      </c>
      <c r="AG790" s="47">
        <f t="shared" si="488"/>
        <v>9.2512978357508144E-3</v>
      </c>
      <c r="AI790" s="27"/>
      <c r="AJ790" s="82"/>
      <c r="AK790" s="82"/>
      <c r="AL790" s="82"/>
      <c r="AM790" s="82"/>
      <c r="AN790" s="82"/>
      <c r="BB790" s="76"/>
      <c r="BC790" s="76"/>
      <c r="BE790" s="76"/>
      <c r="BF790" s="76"/>
      <c r="BH790" s="76"/>
      <c r="BI790" s="76"/>
      <c r="BK790" s="76"/>
      <c r="BL790" s="76"/>
      <c r="BN790" s="76"/>
      <c r="BO790" s="76"/>
      <c r="BQ790" s="76"/>
      <c r="BR790" s="76"/>
      <c r="BW790" s="85"/>
      <c r="BX790" s="85"/>
      <c r="BY790" s="83"/>
      <c r="BZ790" s="83"/>
      <c r="CA790" s="83"/>
      <c r="CB790" s="83"/>
      <c r="CC790" s="83"/>
      <c r="CD790" s="76"/>
      <c r="CE790" s="76"/>
      <c r="CF790" s="76"/>
      <c r="CG790" s="76"/>
      <c r="CH790" s="76"/>
      <c r="CI790" s="76"/>
      <c r="CJ790" s="76"/>
      <c r="CK790" s="76"/>
      <c r="CL790" s="76"/>
      <c r="CM790" s="76"/>
      <c r="CN790" s="76"/>
      <c r="CO790" s="76"/>
      <c r="CP790" s="76"/>
      <c r="CQ790" s="76"/>
      <c r="CR790" s="76"/>
      <c r="CS790" s="76"/>
      <c r="CT790" s="76"/>
      <c r="CU790" s="76"/>
      <c r="CV790" s="76"/>
    </row>
    <row r="791" spans="1:100">
      <c r="A791" s="7">
        <v>98</v>
      </c>
      <c r="B791" s="7"/>
      <c r="C791" s="7" t="s">
        <v>4</v>
      </c>
      <c r="D791" s="32">
        <v>18.770060000000001</v>
      </c>
      <c r="E791" s="32">
        <v>4.1895220999999996</v>
      </c>
      <c r="F791" s="32">
        <v>6.5617263000000001</v>
      </c>
      <c r="G791" s="32">
        <v>6.973319</v>
      </c>
      <c r="H791" s="93">
        <v>7.4514026000000003E-5</v>
      </c>
      <c r="I791" s="32">
        <v>1.1739864</v>
      </c>
      <c r="J791" s="32"/>
      <c r="K791" s="66">
        <v>0.34957529999999998</v>
      </c>
      <c r="L791" s="66">
        <v>0.37149297999999997</v>
      </c>
      <c r="M791" s="66">
        <v>6.2540793999999997E-2</v>
      </c>
      <c r="N791" s="66">
        <v>0.22319931000000001</v>
      </c>
      <c r="O791" s="66"/>
      <c r="P791" s="66"/>
      <c r="Q791" s="66"/>
      <c r="R791" s="76"/>
      <c r="S791" s="83">
        <f>(F791-O787*H791)/D791</f>
        <v>0.34958129870043941</v>
      </c>
      <c r="T791" s="83">
        <f>(G791-P787*H791)/D791</f>
        <v>0.37151062903796578</v>
      </c>
      <c r="U791" s="83">
        <f>(I791-Q787*H791)/D791</f>
        <v>6.2541430903750139E-2</v>
      </c>
      <c r="V791" s="84"/>
      <c r="W791" s="83">
        <f t="shared" si="484"/>
        <v>-1.0510191300513765</v>
      </c>
      <c r="X791" s="83">
        <f t="shared" si="485"/>
        <v>-0.99017780409507894</v>
      </c>
      <c r="Y791" s="83">
        <f t="shared" si="486"/>
        <v>-2.7719260473972613</v>
      </c>
      <c r="Z791" s="83">
        <f t="shared" si="487"/>
        <v>-1.499690139877609</v>
      </c>
      <c r="AA791" s="60"/>
      <c r="AB791" s="88"/>
      <c r="AD791" s="88"/>
      <c r="AF791" s="88"/>
      <c r="AI791" s="27"/>
      <c r="AJ791" s="82"/>
      <c r="AK791" s="82"/>
      <c r="AL791" s="82"/>
      <c r="AM791" s="82"/>
      <c r="AN791" s="82"/>
      <c r="BB791" s="76"/>
      <c r="BC791" s="76"/>
      <c r="BE791" s="76"/>
      <c r="BF791" s="76"/>
      <c r="BH791" s="76"/>
      <c r="BI791" s="76"/>
      <c r="BK791" s="76"/>
      <c r="BL791" s="76"/>
      <c r="BN791" s="76"/>
      <c r="BO791" s="76"/>
      <c r="BQ791" s="76"/>
      <c r="BR791" s="76"/>
      <c r="BW791" s="85"/>
      <c r="BX791" s="85"/>
      <c r="BY791" s="83"/>
      <c r="BZ791" s="83"/>
      <c r="CA791" s="83"/>
      <c r="CB791" s="83"/>
      <c r="CD791" s="76"/>
      <c r="CE791" s="76"/>
      <c r="CF791" s="76"/>
      <c r="CG791" s="76"/>
      <c r="CH791" s="76"/>
      <c r="CI791" s="76"/>
      <c r="CJ791" s="76"/>
      <c r="CK791" s="76"/>
      <c r="CL791" s="76"/>
      <c r="CM791" s="76"/>
      <c r="CN791" s="76"/>
      <c r="CO791" s="76"/>
      <c r="CP791" s="76"/>
      <c r="CQ791" s="76"/>
      <c r="CR791" s="76"/>
      <c r="CS791" s="76"/>
      <c r="CT791" s="76"/>
      <c r="CU791" s="76"/>
      <c r="CV791" s="76"/>
    </row>
    <row r="792" spans="1:100">
      <c r="A792" s="7">
        <v>98</v>
      </c>
      <c r="B792" s="7"/>
      <c r="C792" s="7" t="s">
        <v>5</v>
      </c>
      <c r="D792" s="32">
        <v>17.450310000000002</v>
      </c>
      <c r="E792" s="32">
        <v>3.89351</v>
      </c>
      <c r="F792" s="32">
        <v>6.0957077000000002</v>
      </c>
      <c r="G792" s="32">
        <v>6.4731984999999996</v>
      </c>
      <c r="H792" s="93">
        <v>6.8002391999999996E-5</v>
      </c>
      <c r="I792" s="32">
        <v>1.0889583</v>
      </c>
      <c r="J792" s="32"/>
      <c r="K792" s="66">
        <v>0.34931288999999999</v>
      </c>
      <c r="L792" s="66">
        <v>0.37093966</v>
      </c>
      <c r="M792" s="66">
        <v>6.2400586000000001E-2</v>
      </c>
      <c r="N792" s="66">
        <v>0.22311821000000001</v>
      </c>
      <c r="O792" s="66"/>
      <c r="P792" s="66"/>
      <c r="Q792" s="66"/>
      <c r="R792" s="76"/>
      <c r="S792" s="83">
        <f>(F792-O787*H792)/D792</f>
        <v>0.34931465256348837</v>
      </c>
      <c r="T792" s="83">
        <f>(G792-P787*H792)/D792</f>
        <v>0.37094813706220509</v>
      </c>
      <c r="U792" s="83">
        <f>(I792-Q787*H792)/D792</f>
        <v>6.2399195238928791E-2</v>
      </c>
      <c r="V792" s="84"/>
      <c r="W792" s="83">
        <f t="shared" si="484"/>
        <v>-1.0517821796853215</v>
      </c>
      <c r="X792" s="83">
        <f t="shared" si="485"/>
        <v>-0.99169301843171564</v>
      </c>
      <c r="Y792" s="83">
        <f t="shared" si="486"/>
        <v>-2.7742029005019582</v>
      </c>
      <c r="Z792" s="83">
        <f t="shared" si="487"/>
        <v>-1.5000535582838261</v>
      </c>
      <c r="AB792" s="28"/>
      <c r="AD792" s="28"/>
      <c r="AF792" s="28"/>
      <c r="AJ792" s="82"/>
      <c r="AK792" s="82"/>
      <c r="AL792" s="82"/>
      <c r="AM792" s="82"/>
      <c r="AN792" s="82"/>
      <c r="BB792" s="76"/>
      <c r="BC792" s="76"/>
      <c r="BE792" s="76"/>
      <c r="BF792" s="76"/>
      <c r="BH792" s="76"/>
      <c r="BI792" s="76"/>
      <c r="BK792" s="76"/>
      <c r="BL792" s="76"/>
      <c r="BN792" s="76"/>
      <c r="BO792" s="76"/>
      <c r="BQ792" s="76"/>
      <c r="BR792" s="76"/>
      <c r="BW792" s="85"/>
      <c r="BX792" s="85"/>
      <c r="BY792" s="83"/>
      <c r="BZ792" s="83"/>
      <c r="CA792" s="83"/>
      <c r="CB792" s="83"/>
      <c r="CC792" s="83"/>
    </row>
    <row r="793" spans="1:100">
      <c r="C793" s="7"/>
      <c r="D793" s="89"/>
      <c r="E793" s="89"/>
      <c r="F793" s="33"/>
      <c r="G793" s="33"/>
      <c r="H793" s="99"/>
      <c r="I793" s="33"/>
      <c r="J793" s="5"/>
      <c r="K793" s="84"/>
      <c r="L793" s="84"/>
      <c r="M793" s="84"/>
      <c r="N793" s="84"/>
      <c r="O793" s="83"/>
      <c r="P793" s="83"/>
      <c r="Q793" s="83"/>
      <c r="R793" s="84"/>
      <c r="S793" s="84"/>
      <c r="T793" s="84"/>
      <c r="U793" s="84"/>
      <c r="V793" s="84"/>
      <c r="W793" s="84"/>
      <c r="X793" s="84"/>
      <c r="Y793" s="84"/>
      <c r="Z793" s="90"/>
      <c r="AA793" s="28"/>
      <c r="AB793" s="91"/>
      <c r="AC793" s="91"/>
      <c r="AD793" s="91"/>
      <c r="AE793" s="92"/>
      <c r="AF793" s="92"/>
      <c r="AG793" s="92"/>
      <c r="AJ793" s="76"/>
      <c r="AK793" s="76"/>
      <c r="AL793" s="76"/>
      <c r="AM793" s="76"/>
      <c r="AN793" s="76"/>
      <c r="BB793" s="76"/>
      <c r="BC793" s="76"/>
      <c r="BE793" s="76"/>
      <c r="BF793" s="76"/>
      <c r="BH793" s="76"/>
      <c r="BI793" s="76"/>
      <c r="BK793" s="76"/>
      <c r="BL793" s="76"/>
      <c r="BN793" s="76"/>
      <c r="BO793" s="76"/>
      <c r="BQ793" s="76"/>
      <c r="BR793" s="76"/>
      <c r="BW793" s="85"/>
      <c r="BX793" s="85"/>
      <c r="BY793" s="83"/>
      <c r="BZ793" s="83"/>
      <c r="CA793" s="83"/>
      <c r="CB793" s="83"/>
      <c r="CC793" s="83"/>
      <c r="CD793" s="76"/>
      <c r="CE793" s="76"/>
      <c r="CF793" s="76"/>
      <c r="CG793" s="76"/>
      <c r="CH793" s="76"/>
      <c r="CI793" s="76"/>
      <c r="CJ793" s="76"/>
      <c r="CK793" s="76"/>
      <c r="CL793" s="76"/>
      <c r="CM793" s="76"/>
      <c r="CN793" s="76"/>
      <c r="CO793" s="76"/>
      <c r="CP793" s="76"/>
      <c r="CQ793" s="76"/>
      <c r="CR793" s="76"/>
      <c r="CS793" s="76"/>
      <c r="CT793" s="76"/>
      <c r="CU793" s="76"/>
      <c r="CV793" s="76"/>
    </row>
    <row r="794" spans="1:100">
      <c r="A794" s="98">
        <v>99</v>
      </c>
      <c r="B794" s="31">
        <v>43661</v>
      </c>
      <c r="C794" s="7" t="s">
        <v>0</v>
      </c>
      <c r="D794" s="32">
        <v>5.2913828999999999E-4</v>
      </c>
      <c r="E794" s="32">
        <v>1.1420315E-4</v>
      </c>
      <c r="F794" s="32">
        <v>1.796725E-4</v>
      </c>
      <c r="G794" s="32">
        <v>1.6729907999999999E-4</v>
      </c>
      <c r="H794" s="93">
        <v>7.7621380000000004E-6</v>
      </c>
      <c r="I794" s="32">
        <v>3.0977108E-5</v>
      </c>
      <c r="J794" s="32"/>
      <c r="K794" s="32">
        <v>0.33843204999999998</v>
      </c>
      <c r="L794" s="32">
        <v>0.31771048000000002</v>
      </c>
      <c r="M794" s="32">
        <v>5.8964822E-2</v>
      </c>
      <c r="N794" s="32">
        <v>0.21636709000000001</v>
      </c>
      <c r="O794" s="66"/>
      <c r="P794" s="66"/>
      <c r="Q794" s="66"/>
      <c r="AG794" s="78"/>
      <c r="BZ794" s="80"/>
      <c r="CA794" s="78"/>
      <c r="CB794" s="78"/>
      <c r="CC794" s="78"/>
      <c r="CE794" s="81"/>
      <c r="CF794" s="74"/>
      <c r="CG794" s="74"/>
      <c r="CH794" s="74"/>
      <c r="CI794" s="74"/>
      <c r="CJ794" s="74"/>
      <c r="CK794" s="74"/>
      <c r="CL794" s="74"/>
      <c r="CM794" s="74"/>
      <c r="CN794" s="74"/>
    </row>
    <row r="795" spans="1:100">
      <c r="A795" s="7">
        <v>99</v>
      </c>
      <c r="B795" s="7"/>
      <c r="C795" s="98" t="s">
        <v>6</v>
      </c>
      <c r="D795" s="32"/>
      <c r="E795" s="32"/>
      <c r="F795" s="32"/>
      <c r="G795" s="32"/>
      <c r="H795" s="93">
        <v>2.3402780000000001</v>
      </c>
      <c r="I795" s="32"/>
      <c r="J795" s="32"/>
      <c r="K795" s="32"/>
      <c r="L795" s="32"/>
      <c r="M795" s="32"/>
      <c r="N795" s="32"/>
      <c r="O795" s="66">
        <v>0.86357587000000002</v>
      </c>
      <c r="P795" s="66">
        <v>0.56636746000000004</v>
      </c>
      <c r="Q795" s="66">
        <v>1.0734817999999999</v>
      </c>
      <c r="AB795" s="9"/>
      <c r="AC795" s="9"/>
      <c r="AD795" s="9"/>
      <c r="AE795" s="9"/>
      <c r="AF795" s="9"/>
      <c r="AG795" s="9"/>
      <c r="AI795" s="27"/>
      <c r="AJ795" s="20"/>
      <c r="AK795" s="20"/>
      <c r="AL795" s="20"/>
      <c r="AM795" s="20"/>
      <c r="AN795" s="82"/>
      <c r="BB795" s="78"/>
      <c r="BE795" s="78"/>
      <c r="BH795" s="78"/>
      <c r="BK795" s="78"/>
      <c r="BN795" s="78"/>
      <c r="BQ795" s="78"/>
    </row>
    <row r="796" spans="1:100">
      <c r="A796" s="7">
        <v>99</v>
      </c>
      <c r="B796" s="7"/>
      <c r="C796" s="7" t="s">
        <v>1</v>
      </c>
      <c r="D796" s="32">
        <v>23.430038</v>
      </c>
      <c r="E796" s="32">
        <v>5.2362086000000003</v>
      </c>
      <c r="F796" s="32">
        <v>8.2112362999999995</v>
      </c>
      <c r="G796" s="32">
        <v>8.7482413000000001</v>
      </c>
      <c r="H796" s="93">
        <v>8.3471448999999996E-5</v>
      </c>
      <c r="I796" s="32">
        <v>1.4764629</v>
      </c>
      <c r="J796" s="32"/>
      <c r="K796" s="66">
        <v>0.35045463999999998</v>
      </c>
      <c r="L796" s="66">
        <v>0.37337090000000001</v>
      </c>
      <c r="M796" s="66">
        <v>6.3014212E-2</v>
      </c>
      <c r="N796" s="66">
        <v>0.22348175000000001</v>
      </c>
      <c r="O796" s="66"/>
      <c r="P796" s="66"/>
      <c r="Q796" s="66"/>
      <c r="R796" s="76"/>
      <c r="S796" s="83">
        <f>(F796-O795*H796)/D796</f>
        <v>0.35045458381547695</v>
      </c>
      <c r="T796" s="83">
        <f>(G796-P795*H796)/D796</f>
        <v>0.37337515306152935</v>
      </c>
      <c r="U796" s="83">
        <f>(I796-Q795*H796)/D796</f>
        <v>6.3011988922880915E-2</v>
      </c>
      <c r="V796" s="84"/>
      <c r="W796" s="83">
        <f t="shared" ref="W796:W800" si="489">LN(S796)</f>
        <v>-1.0485241563225789</v>
      </c>
      <c r="X796" s="83">
        <f t="shared" ref="X796:X800" si="490">LN(T796)</f>
        <v>-0.98517159250546016</v>
      </c>
      <c r="Y796" s="83">
        <f t="shared" ref="Y796:Y800" si="491">LN(U796)</f>
        <v>-2.7644302703322325</v>
      </c>
      <c r="Z796" s="83">
        <f>LN(N796)</f>
        <v>-1.498425523743488</v>
      </c>
      <c r="AA796" s="77"/>
      <c r="AB796" s="20">
        <f t="array" ref="AB796:AC797">LINEST(W796:W800,Z796:Z800,TRUE,TRUE)</f>
        <v>1.9982072144976659</v>
      </c>
      <c r="AC796" s="60">
        <v>1.9456486667530195</v>
      </c>
      <c r="AD796" s="20">
        <f t="array" ref="AD796:AE797">LINEST(X796:X800,Z796:Z800,TRUE,TRUE)</f>
        <v>3.9993133409423014</v>
      </c>
      <c r="AE796" s="60">
        <v>5.0075144062122776</v>
      </c>
      <c r="AF796" s="20">
        <f t="array" ref="AF796:AG797">LINEST(Y796:Y800,Z796:Z800,TRUE,TRUE)</f>
        <v>5.9897742208297489</v>
      </c>
      <c r="AG796" s="20">
        <v>6.2108090953559332</v>
      </c>
      <c r="AI796" s="41">
        <f>EXP(AC796)*$AI$4^AB796</f>
        <v>0.33306268903112224</v>
      </c>
      <c r="AJ796" s="41">
        <f>AI796*SQRT(AC797^2+(LN($AI$4))^2*AB797^2+(AB796/$AI$4)^2*$AJ$4^2-2*LN($AI$4)*AVERAGE(Z796:Z800)*AB797^2)</f>
        <v>5.2103192427837501E-4</v>
      </c>
      <c r="AK796" s="59"/>
      <c r="AL796" s="41">
        <f>EXP(AE796)*$AI$4^AD796</f>
        <v>0.3372099014485806</v>
      </c>
      <c r="AM796" s="41">
        <f>AL796*SQRT(AE797^2+(LN($AI$4))^2*AD797^2+(AD796/$AI$4)^2*$AJ$4^2-2*LN($AI$4)*AVERAGE(Z796:Z800)*AD797^2)</f>
        <v>1.0568646352333776E-3</v>
      </c>
      <c r="AN796" s="83"/>
      <c r="AO796" s="41">
        <f>EXP(AG796)*$AI$4^AF796</f>
        <v>5.4094456885943096E-2</v>
      </c>
      <c r="AP796" s="41">
        <f>AO796*SQRT(AG797^2+(LN($AI$4))^2*AF797^2+(AF796/$AI$4)^2*$AJ$4^2-2*LN($AI$4)*AVERAGE(Z796:Z800)*AF797^2)</f>
        <v>2.5380806413112994E-4</v>
      </c>
      <c r="BB796" s="69"/>
      <c r="BC796" s="69"/>
      <c r="BE796" s="69"/>
      <c r="BF796" s="69"/>
      <c r="BH796" s="69"/>
      <c r="BI796" s="69"/>
      <c r="BK796" s="69"/>
      <c r="BL796" s="69"/>
      <c r="BN796" s="69"/>
      <c r="BO796" s="69"/>
      <c r="BQ796" s="69"/>
      <c r="BR796" s="69"/>
      <c r="BY796" s="69"/>
      <c r="BZ796" s="69"/>
      <c r="CD796" s="86"/>
      <c r="CM796" s="78"/>
      <c r="CN796" s="78"/>
    </row>
    <row r="797" spans="1:100">
      <c r="A797" s="7">
        <v>99</v>
      </c>
      <c r="B797" s="7"/>
      <c r="C797" s="7" t="s">
        <v>2</v>
      </c>
      <c r="D797" s="32">
        <v>21.944049</v>
      </c>
      <c r="E797" s="32">
        <v>4.9022170999999997</v>
      </c>
      <c r="F797" s="32">
        <v>7.6846024000000002</v>
      </c>
      <c r="G797" s="32">
        <v>8.1808680000000003</v>
      </c>
      <c r="H797" s="93">
        <v>8.4647381999999996E-5</v>
      </c>
      <c r="I797" s="32">
        <v>1.3796181999999999</v>
      </c>
      <c r="J797" s="32"/>
      <c r="K797" s="66">
        <v>0.35018633999999998</v>
      </c>
      <c r="L797" s="66">
        <v>0.37279636999999999</v>
      </c>
      <c r="M797" s="66">
        <v>6.2867375000000003E-2</v>
      </c>
      <c r="N797" s="66">
        <v>0.22339463000000001</v>
      </c>
      <c r="O797" s="66"/>
      <c r="P797" s="66"/>
      <c r="Q797" s="66"/>
      <c r="R797" s="76"/>
      <c r="S797" s="83">
        <f>(F797-O795*H797)/D797</f>
        <v>0.35018739251646069</v>
      </c>
      <c r="T797" s="83">
        <f>(G797-P795*H797)/D797</f>
        <v>0.37280358143919845</v>
      </c>
      <c r="U797" s="83">
        <f>(I797-Q795*H797)/D797</f>
        <v>6.2865669529629895E-2</v>
      </c>
      <c r="V797" s="84"/>
      <c r="W797" s="83">
        <f t="shared" si="489"/>
        <v>-1.0492868605880799</v>
      </c>
      <c r="X797" s="83">
        <f t="shared" si="490"/>
        <v>-0.98670358935204383</v>
      </c>
      <c r="Y797" s="83">
        <f t="shared" si="491"/>
        <v>-2.7667550587172425</v>
      </c>
      <c r="Z797" s="83">
        <f t="shared" ref="Z797:Z800" si="492">LN(N797)</f>
        <v>-1.4988154302366605</v>
      </c>
      <c r="AA797" s="77"/>
      <c r="AB797" s="20">
        <v>5.1428891462267168E-3</v>
      </c>
      <c r="AC797" s="60">
        <v>7.7107255958362309E-3</v>
      </c>
      <c r="AD797" s="20">
        <v>1.1766877062375367E-2</v>
      </c>
      <c r="AE797" s="60">
        <v>1.7642060244383154E-2</v>
      </c>
      <c r="AF797" s="20">
        <v>1.6689267743737801E-2</v>
      </c>
      <c r="AG797" s="20">
        <v>2.5022192839178514E-2</v>
      </c>
      <c r="AI797" s="27"/>
      <c r="AJ797" s="82"/>
      <c r="AK797" s="82"/>
      <c r="AL797" s="82"/>
      <c r="AM797" s="82"/>
      <c r="AN797" s="82"/>
      <c r="BB797" s="76"/>
      <c r="BC797" s="76"/>
      <c r="BE797" s="76"/>
      <c r="BF797" s="76"/>
      <c r="BH797" s="76"/>
      <c r="BI797" s="76"/>
      <c r="BK797" s="76"/>
      <c r="BL797" s="76"/>
      <c r="BN797" s="76"/>
      <c r="BO797" s="76"/>
      <c r="BQ797" s="76"/>
      <c r="BR797" s="76"/>
      <c r="BW797" s="85"/>
      <c r="BX797" s="85"/>
      <c r="BY797" s="83"/>
      <c r="BZ797" s="83"/>
      <c r="CA797" s="83"/>
      <c r="CB797" s="83"/>
      <c r="CC797" s="83"/>
    </row>
    <row r="798" spans="1:100">
      <c r="A798" s="7">
        <v>99</v>
      </c>
      <c r="B798" s="7"/>
      <c r="C798" s="7" t="s">
        <v>3</v>
      </c>
      <c r="D798" s="32">
        <v>19.295884000000001</v>
      </c>
      <c r="E798" s="32">
        <v>4.3088525000000004</v>
      </c>
      <c r="F798" s="32">
        <v>6.7516458999999998</v>
      </c>
      <c r="G798" s="32">
        <v>7.1816589999999998</v>
      </c>
      <c r="H798" s="93">
        <v>7.4331081000000005E-5</v>
      </c>
      <c r="I798" s="32">
        <v>1.2101415</v>
      </c>
      <c r="J798" s="32"/>
      <c r="K798" s="66">
        <v>0.34989609999999999</v>
      </c>
      <c r="L798" s="66">
        <v>0.37217664</v>
      </c>
      <c r="M798" s="66">
        <v>6.2712580000000004E-2</v>
      </c>
      <c r="N798" s="66">
        <v>0.22330278000000001</v>
      </c>
      <c r="O798" s="66"/>
      <c r="P798" s="66"/>
      <c r="Q798" s="66"/>
      <c r="R798" s="76"/>
      <c r="S798" s="83">
        <f>(F798-O795*H798)/D798</f>
        <v>0.34989750713012457</v>
      </c>
      <c r="T798" s="83">
        <f>(G798-P795*H798)/D798</f>
        <v>0.37218387617247567</v>
      </c>
      <c r="U798" s="83">
        <f>(I798-Q795*H798)/D798</f>
        <v>6.2710871755726358E-2</v>
      </c>
      <c r="V798" s="84"/>
      <c r="W798" s="83">
        <f t="shared" si="489"/>
        <v>-1.05011500415481</v>
      </c>
      <c r="X798" s="83">
        <f t="shared" si="490"/>
        <v>-0.9883672560442156</v>
      </c>
      <c r="Y798" s="83">
        <f t="shared" si="491"/>
        <v>-2.7692204531408562</v>
      </c>
      <c r="Z798" s="83">
        <f t="shared" si="492"/>
        <v>-1.4992266705941746</v>
      </c>
      <c r="AA798" s="28"/>
      <c r="AB798" s="47">
        <f t="shared" ref="AB798:AG798" si="493">ABS(AB797/AB796)</f>
        <v>2.5737516654495713E-3</v>
      </c>
      <c r="AC798" s="47">
        <f t="shared" si="493"/>
        <v>3.9630616398510501E-3</v>
      </c>
      <c r="AD798" s="47">
        <f t="shared" si="493"/>
        <v>2.9422243418423684E-3</v>
      </c>
      <c r="AE798" s="47">
        <f t="shared" si="493"/>
        <v>3.523117222088582E-3</v>
      </c>
      <c r="AF798" s="47">
        <f t="shared" si="493"/>
        <v>2.7862932939442045E-3</v>
      </c>
      <c r="AG798" s="47">
        <f t="shared" si="493"/>
        <v>4.0288137109042027E-3</v>
      </c>
      <c r="AI798" s="27"/>
      <c r="AJ798" s="82"/>
      <c r="AK798" s="82"/>
      <c r="AL798" s="82"/>
      <c r="AM798" s="82"/>
      <c r="AN798" s="82"/>
      <c r="BB798" s="76"/>
      <c r="BC798" s="76"/>
      <c r="BE798" s="76"/>
      <c r="BF798" s="76"/>
      <c r="BH798" s="76"/>
      <c r="BI798" s="76"/>
      <c r="BK798" s="76"/>
      <c r="BL798" s="76"/>
      <c r="BN798" s="76"/>
      <c r="BO798" s="76"/>
      <c r="BQ798" s="76"/>
      <c r="BR798" s="76"/>
      <c r="BW798" s="85"/>
      <c r="BX798" s="85"/>
      <c r="BY798" s="83"/>
      <c r="BZ798" s="83"/>
      <c r="CA798" s="83"/>
      <c r="CB798" s="83"/>
      <c r="CC798" s="83"/>
      <c r="CD798" s="76"/>
      <c r="CE798" s="76"/>
      <c r="CF798" s="76"/>
      <c r="CG798" s="76"/>
      <c r="CH798" s="76"/>
      <c r="CI798" s="76"/>
      <c r="CJ798" s="76"/>
      <c r="CK798" s="76"/>
      <c r="CL798" s="76"/>
      <c r="CM798" s="76"/>
      <c r="CN798" s="76"/>
      <c r="CO798" s="76"/>
      <c r="CP798" s="76"/>
      <c r="CQ798" s="76"/>
      <c r="CR798" s="76"/>
      <c r="CS798" s="76"/>
      <c r="CT798" s="76"/>
      <c r="CU798" s="76"/>
      <c r="CV798" s="76"/>
    </row>
    <row r="799" spans="1:100">
      <c r="A799" s="7">
        <v>99</v>
      </c>
      <c r="B799" s="7"/>
      <c r="C799" s="7" t="s">
        <v>4</v>
      </c>
      <c r="D799" s="32">
        <v>18.067094000000001</v>
      </c>
      <c r="E799" s="32">
        <v>4.0321324000000001</v>
      </c>
      <c r="F799" s="32">
        <v>6.3144099000000002</v>
      </c>
      <c r="G799" s="32">
        <v>6.7089506999999999</v>
      </c>
      <c r="H799" s="93">
        <v>7.6801956000000001E-5</v>
      </c>
      <c r="I799" s="32">
        <v>1.1292092</v>
      </c>
      <c r="J799" s="32"/>
      <c r="K799" s="66">
        <v>0.34949297000000001</v>
      </c>
      <c r="L799" s="66">
        <v>0.37132504999999999</v>
      </c>
      <c r="M799" s="66">
        <v>6.2498269000000002E-2</v>
      </c>
      <c r="N799" s="66">
        <v>0.22317382999999999</v>
      </c>
      <c r="O799" s="66"/>
      <c r="P799" s="66"/>
      <c r="Q799" s="66"/>
      <c r="R799" s="76"/>
      <c r="S799" s="83">
        <f>(F799-O795*H799)/D799</f>
        <v>0.34949414530549461</v>
      </c>
      <c r="T799" s="83">
        <f>(G799-P795*H799)/D799</f>
        <v>0.37133294385202498</v>
      </c>
      <c r="U799" s="83">
        <f>(I799-Q795*H799)/D799</f>
        <v>6.2496312605559566E-2</v>
      </c>
      <c r="V799" s="84"/>
      <c r="W799" s="83">
        <f t="shared" si="489"/>
        <v>-1.0512684690780683</v>
      </c>
      <c r="X799" s="83">
        <f t="shared" si="490"/>
        <v>-0.99065619603603161</v>
      </c>
      <c r="Y799" s="83">
        <f t="shared" si="491"/>
        <v>-2.7726477222912971</v>
      </c>
      <c r="Z799" s="83">
        <f t="shared" si="492"/>
        <v>-1.4998043044531375</v>
      </c>
      <c r="AA799" s="60"/>
      <c r="AB799" s="88"/>
      <c r="AD799" s="88"/>
      <c r="AF799" s="88"/>
      <c r="AI799" s="27"/>
      <c r="AJ799" s="82"/>
      <c r="AK799" s="82"/>
      <c r="AL799" s="82"/>
      <c r="AM799" s="82"/>
      <c r="AN799" s="82"/>
      <c r="BB799" s="76"/>
      <c r="BC799" s="76"/>
      <c r="BE799" s="76"/>
      <c r="BF799" s="76"/>
      <c r="BH799" s="76"/>
      <c r="BI799" s="76"/>
      <c r="BK799" s="76"/>
      <c r="BL799" s="76"/>
      <c r="BN799" s="76"/>
      <c r="BO799" s="76"/>
      <c r="BQ799" s="76"/>
      <c r="BR799" s="76"/>
      <c r="BW799" s="85"/>
      <c r="BX799" s="85"/>
      <c r="BY799" s="83"/>
      <c r="BZ799" s="83"/>
      <c r="CA799" s="83"/>
      <c r="CB799" s="83"/>
      <c r="CD799" s="76"/>
      <c r="CE799" s="76"/>
      <c r="CF799" s="76"/>
      <c r="CG799" s="76"/>
      <c r="CH799" s="76"/>
      <c r="CI799" s="76"/>
      <c r="CJ799" s="76"/>
      <c r="CK799" s="76"/>
      <c r="CL799" s="76"/>
      <c r="CM799" s="76"/>
      <c r="CN799" s="76"/>
      <c r="CO799" s="76"/>
      <c r="CP799" s="76"/>
      <c r="CQ799" s="76"/>
      <c r="CR799" s="76"/>
      <c r="CS799" s="76"/>
      <c r="CT799" s="76"/>
      <c r="CU799" s="76"/>
      <c r="CV799" s="76"/>
    </row>
    <row r="800" spans="1:100">
      <c r="A800" s="7">
        <v>99</v>
      </c>
      <c r="B800" s="7"/>
      <c r="C800" s="7" t="s">
        <v>5</v>
      </c>
      <c r="D800" s="32">
        <v>17.150303000000001</v>
      </c>
      <c r="E800" s="32">
        <v>3.8259688999999999</v>
      </c>
      <c r="F800" s="32">
        <v>5.9889777999999998</v>
      </c>
      <c r="G800" s="32">
        <v>6.3577512</v>
      </c>
      <c r="H800" s="93">
        <v>7.1601145999999994E-5</v>
      </c>
      <c r="I800" s="32">
        <v>1.0691839000000001</v>
      </c>
      <c r="J800" s="32"/>
      <c r="K800" s="66">
        <v>0.34919484000000001</v>
      </c>
      <c r="L800" s="66">
        <v>0.37068498999999999</v>
      </c>
      <c r="M800" s="66">
        <v>6.2336136E-2</v>
      </c>
      <c r="N800" s="66">
        <v>0.22308119000000001</v>
      </c>
      <c r="O800" s="66"/>
      <c r="P800" s="66"/>
      <c r="Q800" s="66"/>
      <c r="R800" s="76"/>
      <c r="S800" s="83">
        <f>(F800-O795*H800)/D800</f>
        <v>0.34920175853324864</v>
      </c>
      <c r="T800" s="83">
        <f>(G800-P795*H800)/D800</f>
        <v>0.37070544161469371</v>
      </c>
      <c r="U800" s="83">
        <f>(I800-Q795*H800)/D800</f>
        <v>6.2337501411660765E-2</v>
      </c>
      <c r="V800" s="84"/>
      <c r="W800" s="83">
        <f t="shared" si="489"/>
        <v>-1.0521054191380508</v>
      </c>
      <c r="X800" s="83">
        <f t="shared" si="490"/>
        <v>-0.99234748963808994</v>
      </c>
      <c r="Y800" s="83">
        <f t="shared" si="491"/>
        <v>-2.7751920854644458</v>
      </c>
      <c r="Z800" s="83">
        <f t="shared" si="492"/>
        <v>-1.5002194930658315</v>
      </c>
      <c r="AB800" s="28"/>
      <c r="AD800" s="28"/>
      <c r="AF800" s="28"/>
      <c r="AJ800" s="82"/>
      <c r="AK800" s="82"/>
      <c r="AL800" s="82"/>
      <c r="AM800" s="82"/>
      <c r="AN800" s="82"/>
      <c r="BB800" s="76"/>
      <c r="BC800" s="76"/>
      <c r="BE800" s="76"/>
      <c r="BF800" s="76"/>
      <c r="BH800" s="76"/>
      <c r="BI800" s="76"/>
      <c r="BK800" s="76"/>
      <c r="BL800" s="76"/>
      <c r="BN800" s="76"/>
      <c r="BO800" s="76"/>
      <c r="BQ800" s="76"/>
      <c r="BR800" s="76"/>
      <c r="BW800" s="85"/>
      <c r="BX800" s="85"/>
      <c r="BY800" s="83"/>
      <c r="BZ800" s="83"/>
      <c r="CA800" s="83"/>
      <c r="CB800" s="83"/>
      <c r="CC800" s="83"/>
    </row>
    <row r="801" spans="1:100">
      <c r="C801" s="7"/>
      <c r="D801" s="89"/>
      <c r="E801" s="89"/>
      <c r="F801" s="33"/>
      <c r="G801" s="33"/>
      <c r="H801" s="99"/>
      <c r="I801" s="33"/>
      <c r="J801" s="5"/>
      <c r="K801" s="84"/>
      <c r="L801" s="84"/>
      <c r="M801" s="84"/>
      <c r="N801" s="84"/>
      <c r="O801" s="83"/>
      <c r="P801" s="83"/>
      <c r="Q801" s="83"/>
      <c r="R801" s="84"/>
      <c r="S801" s="84"/>
      <c r="T801" s="84"/>
      <c r="U801" s="84"/>
      <c r="V801" s="84"/>
      <c r="W801" s="84"/>
      <c r="X801" s="84"/>
      <c r="Y801" s="84"/>
      <c r="Z801" s="90"/>
      <c r="AA801" s="28"/>
      <c r="AB801" s="91"/>
      <c r="AC801" s="91"/>
      <c r="AD801" s="91"/>
      <c r="AE801" s="92"/>
      <c r="AF801" s="92"/>
      <c r="AG801" s="92"/>
      <c r="AJ801" s="76"/>
      <c r="AK801" s="76"/>
      <c r="AL801" s="76"/>
      <c r="AM801" s="76"/>
      <c r="AN801" s="76"/>
      <c r="BB801" s="76"/>
      <c r="BC801" s="76"/>
      <c r="BE801" s="76"/>
      <c r="BF801" s="76"/>
      <c r="BH801" s="76"/>
      <c r="BI801" s="76"/>
      <c r="BK801" s="76"/>
      <c r="BL801" s="76"/>
      <c r="BN801" s="76"/>
      <c r="BO801" s="76"/>
      <c r="BQ801" s="76"/>
      <c r="BR801" s="76"/>
      <c r="BW801" s="85"/>
      <c r="BX801" s="85"/>
      <c r="BY801" s="83"/>
      <c r="BZ801" s="83"/>
      <c r="CA801" s="83"/>
      <c r="CB801" s="83"/>
      <c r="CC801" s="83"/>
      <c r="CD801" s="76"/>
      <c r="CE801" s="76"/>
      <c r="CF801" s="76"/>
      <c r="CG801" s="76"/>
      <c r="CH801" s="76"/>
      <c r="CI801" s="76"/>
      <c r="CJ801" s="76"/>
      <c r="CK801" s="76"/>
      <c r="CL801" s="76"/>
      <c r="CM801" s="76"/>
      <c r="CN801" s="76"/>
      <c r="CO801" s="76"/>
      <c r="CP801" s="76"/>
      <c r="CQ801" s="76"/>
      <c r="CR801" s="76"/>
      <c r="CS801" s="76"/>
      <c r="CT801" s="76"/>
      <c r="CU801" s="76"/>
      <c r="CV801" s="76"/>
    </row>
    <row r="802" spans="1:100">
      <c r="A802" s="7">
        <v>100</v>
      </c>
      <c r="B802" s="31">
        <v>43661</v>
      </c>
      <c r="C802" s="7" t="s">
        <v>0</v>
      </c>
      <c r="D802" s="32">
        <v>5.2913828999999999E-4</v>
      </c>
      <c r="E802" s="32">
        <v>1.1420315E-4</v>
      </c>
      <c r="F802" s="32">
        <v>1.796725E-4</v>
      </c>
      <c r="G802" s="32">
        <v>1.6729907999999999E-4</v>
      </c>
      <c r="H802" s="93">
        <v>7.7621380000000004E-6</v>
      </c>
      <c r="I802" s="32">
        <v>3.0977108E-5</v>
      </c>
      <c r="J802" s="32"/>
      <c r="K802" s="32">
        <v>0.33843204999999998</v>
      </c>
      <c r="L802" s="32">
        <v>0.31771048000000002</v>
      </c>
      <c r="M802" s="32">
        <v>5.8964822E-2</v>
      </c>
      <c r="N802" s="32">
        <v>0.21636709000000001</v>
      </c>
      <c r="O802" s="66"/>
      <c r="P802" s="66"/>
      <c r="Q802" s="66"/>
      <c r="AG802" s="78"/>
      <c r="BZ802" s="80"/>
      <c r="CA802" s="78"/>
      <c r="CB802" s="78"/>
      <c r="CC802" s="78"/>
      <c r="CE802" s="81"/>
      <c r="CF802" s="74"/>
      <c r="CG802" s="74"/>
      <c r="CH802" s="74"/>
      <c r="CI802" s="74"/>
      <c r="CJ802" s="74"/>
      <c r="CK802" s="74"/>
      <c r="CL802" s="74"/>
      <c r="CM802" s="74"/>
      <c r="CN802" s="74"/>
    </row>
    <row r="803" spans="1:100">
      <c r="A803" s="98">
        <v>100</v>
      </c>
      <c r="C803" s="98" t="s">
        <v>6</v>
      </c>
      <c r="D803" s="32"/>
      <c r="E803" s="32"/>
      <c r="F803" s="32"/>
      <c r="G803" s="32"/>
      <c r="H803" s="93">
        <v>2.3402780000000001</v>
      </c>
      <c r="I803" s="32"/>
      <c r="J803" s="32"/>
      <c r="K803" s="32"/>
      <c r="L803" s="32"/>
      <c r="M803" s="32"/>
      <c r="N803" s="32"/>
      <c r="O803" s="66">
        <v>0.86357587000000002</v>
      </c>
      <c r="P803" s="66">
        <v>0.56636746000000004</v>
      </c>
      <c r="Q803" s="66">
        <v>1.0734817999999999</v>
      </c>
      <c r="AB803" s="9"/>
      <c r="AC803" s="9"/>
      <c r="AD803" s="9"/>
      <c r="AE803" s="9"/>
      <c r="AF803" s="9"/>
      <c r="AG803" s="9"/>
      <c r="AI803" s="27"/>
      <c r="AJ803" s="20"/>
      <c r="AK803" s="20"/>
      <c r="AL803" s="20"/>
      <c r="AM803" s="20"/>
      <c r="AN803" s="82"/>
      <c r="BB803" s="78"/>
      <c r="BE803" s="78"/>
      <c r="BH803" s="78"/>
      <c r="BK803" s="78"/>
      <c r="BN803" s="78"/>
      <c r="BQ803" s="78"/>
    </row>
    <row r="804" spans="1:100">
      <c r="A804" s="7">
        <v>100</v>
      </c>
      <c r="B804" s="7"/>
      <c r="C804" s="7" t="s">
        <v>1</v>
      </c>
      <c r="D804" s="32">
        <v>23.208112</v>
      </c>
      <c r="E804" s="32">
        <v>5.1871700000000001</v>
      </c>
      <c r="F804" s="32">
        <v>8.1350648999999997</v>
      </c>
      <c r="G804" s="32">
        <v>8.6688805000000002</v>
      </c>
      <c r="H804" s="93">
        <v>8.9813366000000003E-5</v>
      </c>
      <c r="I804" s="32">
        <v>1.4633274999999999</v>
      </c>
      <c r="J804" s="32"/>
      <c r="K804" s="66">
        <v>0.35052073</v>
      </c>
      <c r="L804" s="66">
        <v>0.37351486</v>
      </c>
      <c r="M804" s="66">
        <v>6.3049328000000002E-2</v>
      </c>
      <c r="N804" s="66">
        <v>0.22350476</v>
      </c>
      <c r="O804" s="66"/>
      <c r="P804" s="66"/>
      <c r="Q804" s="66"/>
      <c r="R804" s="76"/>
      <c r="S804" s="83">
        <f>(F804-O803*H804)/D804</f>
        <v>0.35052344367108873</v>
      </c>
      <c r="T804" s="83">
        <f>(G804-P803*H804)/D804</f>
        <v>0.3735258444388766</v>
      </c>
      <c r="U804" s="83">
        <f>(I804-Q803*H804)/D804</f>
        <v>6.3048260323209496E-2</v>
      </c>
      <c r="V804" s="84"/>
      <c r="W804" s="83">
        <f t="shared" ref="W804:W808" si="494">LN(S804)</f>
        <v>-1.0483276883788397</v>
      </c>
      <c r="X804" s="83">
        <f t="shared" ref="X804:X808" si="495">LN(T804)</f>
        <v>-0.98476808151833817</v>
      </c>
      <c r="Y804" s="83">
        <f t="shared" ref="Y804:Y808" si="496">LN(U804)</f>
        <v>-2.7638548089707573</v>
      </c>
      <c r="Z804" s="83">
        <f>LN(N804)</f>
        <v>-1.4983225676161531</v>
      </c>
      <c r="AA804" s="77"/>
      <c r="AB804" s="20">
        <f t="array" ref="AB804:AC805">LINEST(W804:W808,Z804:Z808,TRUE,TRUE)</f>
        <v>1.9828166751397376</v>
      </c>
      <c r="AC804" s="60">
        <v>1.9225680277139376</v>
      </c>
      <c r="AD804" s="20">
        <f t="array" ref="AD804:AE805">LINEST(X804:X808,Z804:Z808,TRUE,TRUE)</f>
        <v>3.982406854899835</v>
      </c>
      <c r="AE804" s="60">
        <v>4.9821523576140647</v>
      </c>
      <c r="AF804" s="20">
        <f t="array" ref="AF804:AG805">LINEST(Y804:Y808,Z804:Z808,TRUE,TRUE)</f>
        <v>5.9431138822184293</v>
      </c>
      <c r="AG804" s="20">
        <v>6.1408338533436764</v>
      </c>
      <c r="AI804" s="41">
        <f>EXP(AC804)*$AI$4^AB804</f>
        <v>0.33318695933929848</v>
      </c>
      <c r="AJ804" s="41">
        <f>AI804*SQRT(AC805^2+(LN($AI$4))^2*AB805^2+(AB804/$AI$4)^2*$AJ$4^2-2*LN($AI$4)*AVERAGE(Z804:Z808)*AB805^2)</f>
        <v>5.168394934927013E-4</v>
      </c>
      <c r="AK804" s="59"/>
      <c r="AL804" s="41">
        <f>EXP(AE804)*$AI$4^AD804</f>
        <v>0.33734541618672376</v>
      </c>
      <c r="AM804" s="41">
        <f>AL804*SQRT(AE805^2+(LN($AI$4))^2*AD805^2+(AD804/$AI$4)^2*$AJ$4^2-2*LN($AI$4)*AVERAGE(Z804:Z808)*AD805^2)</f>
        <v>1.0573568749151073E-3</v>
      </c>
      <c r="AN804" s="83"/>
      <c r="AO804" s="41">
        <f>EXP(AG804)*$AI$4^AF804</f>
        <v>5.4155649064900016E-2</v>
      </c>
      <c r="AP804" s="41">
        <f>AO804*SQRT(AG805^2+(LN($AI$4))^2*AF805^2+(AF804/$AI$4)^2*$AJ$4^2-2*LN($AI$4)*AVERAGE(Z804:Z808)*AF805^2)</f>
        <v>2.5382917918945533E-4</v>
      </c>
      <c r="BB804" s="69"/>
      <c r="BC804" s="69"/>
      <c r="BE804" s="69"/>
      <c r="BF804" s="69"/>
      <c r="BH804" s="69"/>
      <c r="BI804" s="69"/>
      <c r="BK804" s="69"/>
      <c r="BL804" s="69"/>
      <c r="BN804" s="69"/>
      <c r="BO804" s="69"/>
      <c r="BQ804" s="69"/>
      <c r="BR804" s="69"/>
      <c r="BY804" s="69"/>
      <c r="BZ804" s="69"/>
      <c r="CD804" s="86"/>
      <c r="CM804" s="78"/>
      <c r="CN804" s="78"/>
    </row>
    <row r="805" spans="1:100">
      <c r="A805" s="7">
        <v>100</v>
      </c>
      <c r="B805" s="7"/>
      <c r="C805" s="7" t="s">
        <v>2</v>
      </c>
      <c r="D805" s="32">
        <v>21.045302</v>
      </c>
      <c r="E805" s="32">
        <v>4.7011710999999998</v>
      </c>
      <c r="F805" s="32">
        <v>7.3689010000000001</v>
      </c>
      <c r="G805" s="32">
        <v>7.8438404000000004</v>
      </c>
      <c r="H805" s="93">
        <v>8.6345189000000005E-5</v>
      </c>
      <c r="I805" s="32">
        <v>1.3226395</v>
      </c>
      <c r="J805" s="32"/>
      <c r="K805" s="66">
        <v>0.35014046999999998</v>
      </c>
      <c r="L805" s="66">
        <v>0.37270328000000003</v>
      </c>
      <c r="M805" s="66">
        <v>6.2845181E-2</v>
      </c>
      <c r="N805" s="66">
        <v>0.22338197000000001</v>
      </c>
      <c r="O805" s="66"/>
      <c r="P805" s="66"/>
      <c r="Q805" s="66"/>
      <c r="R805" s="76"/>
      <c r="S805" s="83">
        <f>(F805-O803*H805)/D805</f>
        <v>0.35014115902819021</v>
      </c>
      <c r="T805" s="83">
        <f>(G805-P803*H805)/D805</f>
        <v>0.37270985690272462</v>
      </c>
      <c r="U805" s="83">
        <f>(I805-Q803*H805)/D805</f>
        <v>6.2842852528848997E-2</v>
      </c>
      <c r="V805" s="84"/>
      <c r="W805" s="83">
        <f t="shared" si="494"/>
        <v>-1.0494188942977885</v>
      </c>
      <c r="X805" s="83">
        <f t="shared" si="495"/>
        <v>-0.98695502556270709</v>
      </c>
      <c r="Y805" s="83">
        <f t="shared" si="496"/>
        <v>-2.7671180731041405</v>
      </c>
      <c r="Z805" s="83">
        <f t="shared" ref="Z805:Z808" si="497">LN(N805)</f>
        <v>-1.4988721028556089</v>
      </c>
      <c r="AA805" s="77"/>
      <c r="AB805" s="20">
        <v>4.5116160634452061E-3</v>
      </c>
      <c r="AC805" s="60">
        <v>6.7643648254880808E-3</v>
      </c>
      <c r="AD805" s="20">
        <v>1.6632513206376653E-2</v>
      </c>
      <c r="AE805" s="60">
        <v>2.4937491513133188E-2</v>
      </c>
      <c r="AF805" s="20">
        <v>2.7630534242789533E-2</v>
      </c>
      <c r="AG805" s="20">
        <v>4.1427065449058768E-2</v>
      </c>
      <c r="AI805" s="62"/>
      <c r="AJ805" s="82"/>
      <c r="AK805" s="82"/>
      <c r="AL805" s="82"/>
      <c r="AM805" s="82"/>
      <c r="AN805" s="82"/>
      <c r="BB805" s="76"/>
      <c r="BC805" s="76"/>
      <c r="BE805" s="76"/>
      <c r="BF805" s="76"/>
      <c r="BH805" s="76"/>
      <c r="BI805" s="76"/>
      <c r="BK805" s="76"/>
      <c r="BL805" s="76"/>
      <c r="BN805" s="76"/>
      <c r="BO805" s="76"/>
      <c r="BQ805" s="76"/>
      <c r="BR805" s="76"/>
      <c r="BW805" s="85"/>
      <c r="BX805" s="85"/>
      <c r="BY805" s="83"/>
      <c r="BZ805" s="83"/>
      <c r="CA805" s="83"/>
      <c r="CB805" s="83"/>
      <c r="CC805" s="83"/>
    </row>
    <row r="806" spans="1:100">
      <c r="A806" s="7">
        <v>100</v>
      </c>
      <c r="B806" s="7"/>
      <c r="C806" s="7" t="s">
        <v>3</v>
      </c>
      <c r="D806" s="32">
        <v>20.583082000000001</v>
      </c>
      <c r="E806" s="32">
        <v>4.5965134000000001</v>
      </c>
      <c r="F806" s="32">
        <v>7.2026855000000003</v>
      </c>
      <c r="G806" s="32">
        <v>7.6620996999999997</v>
      </c>
      <c r="H806" s="93">
        <v>8.3163591E-5</v>
      </c>
      <c r="I806" s="32">
        <v>1.2912203</v>
      </c>
      <c r="J806" s="32"/>
      <c r="K806" s="32">
        <v>0.34992972999999999</v>
      </c>
      <c r="L806" s="32">
        <v>0.37224684000000002</v>
      </c>
      <c r="M806" s="32">
        <v>6.2730760999999996E-2</v>
      </c>
      <c r="N806" s="32">
        <v>0.22331422000000001</v>
      </c>
      <c r="O806" s="66"/>
      <c r="P806" s="66"/>
      <c r="Q806" s="66"/>
      <c r="R806" s="76"/>
      <c r="S806" s="83">
        <f>(F806-O803*H806)/D806</f>
        <v>0.34992882416392018</v>
      </c>
      <c r="T806" s="83">
        <f>(G806-P803*H806)/D806</f>
        <v>0.37225001575799971</v>
      </c>
      <c r="U806" s="83">
        <f>(I806-Q803*H806)/D806</f>
        <v>6.272777931889105E-2</v>
      </c>
      <c r="V806" s="84"/>
      <c r="W806" s="83">
        <f t="shared" si="494"/>
        <v>-1.0500255047106877</v>
      </c>
      <c r="X806" s="83">
        <f t="shared" si="495"/>
        <v>-0.98818956508625411</v>
      </c>
      <c r="Y806" s="83">
        <f t="shared" si="496"/>
        <v>-2.768950878123551</v>
      </c>
      <c r="Z806" s="83">
        <f t="shared" si="497"/>
        <v>-1.4991754410171432</v>
      </c>
      <c r="AA806" s="28"/>
      <c r="AB806" s="47">
        <f t="shared" ref="AB806:AG806" si="498">ABS(AB805/AB804)</f>
        <v>2.2753571321096808E-3</v>
      </c>
      <c r="AC806" s="47">
        <f t="shared" si="498"/>
        <v>3.5184007681285348E-3</v>
      </c>
      <c r="AD806" s="47">
        <f t="shared" si="498"/>
        <v>4.1764977342564841E-3</v>
      </c>
      <c r="AE806" s="47">
        <f t="shared" si="498"/>
        <v>5.0053650958750816E-3</v>
      </c>
      <c r="AF806" s="47">
        <f t="shared" si="498"/>
        <v>4.6491678925182712E-3</v>
      </c>
      <c r="AG806" s="47">
        <f t="shared" si="498"/>
        <v>6.746162889019019E-3</v>
      </c>
      <c r="AI806" s="27"/>
      <c r="AJ806" s="82"/>
      <c r="AK806" s="82"/>
      <c r="AL806" s="82"/>
      <c r="AM806" s="82"/>
      <c r="AN806" s="82"/>
      <c r="BB806" s="76"/>
      <c r="BC806" s="76"/>
      <c r="BE806" s="76"/>
      <c r="BF806" s="76"/>
      <c r="BH806" s="76"/>
      <c r="BI806" s="76"/>
      <c r="BK806" s="76"/>
      <c r="BL806" s="76"/>
      <c r="BN806" s="76"/>
      <c r="BO806" s="76"/>
      <c r="BQ806" s="76"/>
      <c r="BR806" s="76"/>
      <c r="BW806" s="85"/>
      <c r="BX806" s="85"/>
      <c r="BY806" s="83"/>
      <c r="BZ806" s="83"/>
      <c r="CA806" s="83"/>
      <c r="CB806" s="83"/>
      <c r="CC806" s="83"/>
      <c r="CD806" s="76"/>
      <c r="CE806" s="76"/>
      <c r="CF806" s="76"/>
      <c r="CG806" s="76"/>
      <c r="CH806" s="76"/>
      <c r="CI806" s="76"/>
      <c r="CJ806" s="76"/>
      <c r="CK806" s="76"/>
      <c r="CL806" s="76"/>
      <c r="CM806" s="76"/>
      <c r="CN806" s="76"/>
      <c r="CO806" s="76"/>
      <c r="CP806" s="76"/>
      <c r="CQ806" s="76"/>
      <c r="CR806" s="76"/>
      <c r="CS806" s="76"/>
      <c r="CT806" s="76"/>
      <c r="CU806" s="76"/>
      <c r="CV806" s="76"/>
    </row>
    <row r="807" spans="1:100">
      <c r="A807" s="7">
        <v>100</v>
      </c>
      <c r="B807" s="7"/>
      <c r="C807" s="7" t="s">
        <v>4</v>
      </c>
      <c r="D807" s="32">
        <v>16.740614000000001</v>
      </c>
      <c r="E807" s="32">
        <v>3.7359868999999999</v>
      </c>
      <c r="F807" s="32">
        <v>5.8503793999999996</v>
      </c>
      <c r="G807" s="32">
        <v>6.2152570000000003</v>
      </c>
      <c r="H807" s="93">
        <v>6.2610882999999994E-5</v>
      </c>
      <c r="I807" s="32">
        <v>1.0460087</v>
      </c>
      <c r="J807" s="32"/>
      <c r="K807" s="32">
        <v>0.34946455999999998</v>
      </c>
      <c r="L807" s="32">
        <v>0.37125177999999998</v>
      </c>
      <c r="M807" s="32">
        <v>6.2478934E-2</v>
      </c>
      <c r="N807" s="32">
        <v>0.22316679</v>
      </c>
      <c r="O807" s="66"/>
      <c r="P807" s="66"/>
      <c r="Q807" s="66"/>
      <c r="R807" s="76"/>
      <c r="S807" s="83">
        <f>(F807-O803*H807)/D807</f>
        <v>0.34946898188753656</v>
      </c>
      <c r="T807" s="83">
        <f>(G807-P803*H807)/D807</f>
        <v>0.37126604431792209</v>
      </c>
      <c r="U807" s="83">
        <f>(I807-Q803*H807)/D807</f>
        <v>6.2479278738319724E-2</v>
      </c>
      <c r="V807" s="84"/>
      <c r="W807" s="83">
        <f t="shared" si="494"/>
        <v>-1.0513404712109131</v>
      </c>
      <c r="X807" s="83">
        <f t="shared" si="495"/>
        <v>-0.99083637278108416</v>
      </c>
      <c r="Y807" s="83">
        <f t="shared" si="496"/>
        <v>-2.7729203173982637</v>
      </c>
      <c r="Z807" s="83">
        <f t="shared" si="497"/>
        <v>-1.4998358498679401</v>
      </c>
      <c r="AA807" s="60"/>
      <c r="AB807" s="88"/>
      <c r="AD807" s="88"/>
      <c r="AF807" s="88"/>
      <c r="AI807" s="27"/>
      <c r="AJ807" s="82"/>
      <c r="AK807" s="82"/>
      <c r="AL807" s="82"/>
      <c r="AM807" s="82"/>
      <c r="AN807" s="82"/>
      <c r="BB807" s="76"/>
      <c r="BC807" s="76"/>
      <c r="BE807" s="76"/>
      <c r="BF807" s="76"/>
      <c r="BH807" s="76"/>
      <c r="BI807" s="76"/>
      <c r="BK807" s="76"/>
      <c r="BL807" s="76"/>
      <c r="BN807" s="76"/>
      <c r="BO807" s="76"/>
      <c r="BQ807" s="76"/>
      <c r="BR807" s="76"/>
      <c r="BW807" s="85"/>
      <c r="BX807" s="85"/>
      <c r="BY807" s="83"/>
      <c r="BZ807" s="83"/>
      <c r="CA807" s="83"/>
      <c r="CB807" s="83"/>
      <c r="CD807" s="76"/>
      <c r="CE807" s="76"/>
      <c r="CF807" s="76"/>
      <c r="CG807" s="76"/>
      <c r="CH807" s="76"/>
      <c r="CI807" s="76"/>
      <c r="CJ807" s="76"/>
      <c r="CK807" s="76"/>
      <c r="CL807" s="76"/>
      <c r="CM807" s="76"/>
      <c r="CN807" s="76"/>
      <c r="CO807" s="76"/>
      <c r="CP807" s="76"/>
      <c r="CQ807" s="76"/>
      <c r="CR807" s="76"/>
      <c r="CS807" s="76"/>
      <c r="CT807" s="76"/>
      <c r="CU807" s="76"/>
      <c r="CV807" s="76"/>
    </row>
    <row r="808" spans="1:100">
      <c r="A808" s="7">
        <v>100</v>
      </c>
      <c r="B808" s="7"/>
      <c r="C808" s="7" t="s">
        <v>5</v>
      </c>
      <c r="D808" s="32">
        <v>15.797180000000001</v>
      </c>
      <c r="E808" s="32">
        <v>3.5234535</v>
      </c>
      <c r="F808" s="32">
        <v>5.5145625000000003</v>
      </c>
      <c r="G808" s="32">
        <v>5.8521082</v>
      </c>
      <c r="H808" s="93">
        <v>5.6666896E-5</v>
      </c>
      <c r="I808" s="32">
        <v>0.98383951999999997</v>
      </c>
      <c r="J808" s="32"/>
      <c r="K808" s="32">
        <v>0.34907621999999999</v>
      </c>
      <c r="L808" s="32">
        <v>0.37043304999999999</v>
      </c>
      <c r="M808" s="32">
        <v>6.2274453E-2</v>
      </c>
      <c r="N808" s="32">
        <v>0.22304031999999999</v>
      </c>
      <c r="O808" s="66"/>
      <c r="P808" s="66"/>
      <c r="Q808" s="66"/>
      <c r="R808" s="76"/>
      <c r="S808" s="83">
        <f>(F808-O803*H808)/D808</f>
        <v>0.34908215034809925</v>
      </c>
      <c r="T808" s="83">
        <f>(G808-P803*H808)/D808</f>
        <v>0.37045068206566273</v>
      </c>
      <c r="U808" s="83">
        <f>(I808-Q803*H808)/D808</f>
        <v>6.2275589005030101E-2</v>
      </c>
      <c r="V808" s="84"/>
      <c r="W808" s="83">
        <f t="shared" si="494"/>
        <v>-1.052447996662172</v>
      </c>
      <c r="X808" s="83">
        <f t="shared" si="495"/>
        <v>-0.99303495493973071</v>
      </c>
      <c r="Y808" s="83">
        <f t="shared" si="496"/>
        <v>-2.7761857597488722</v>
      </c>
      <c r="Z808" s="83">
        <f t="shared" si="497"/>
        <v>-1.5004027166907776</v>
      </c>
      <c r="AB808" s="28"/>
      <c r="AD808" s="28"/>
      <c r="AF808" s="28"/>
      <c r="AJ808" s="82"/>
      <c r="AK808" s="82"/>
      <c r="AL808" s="82"/>
      <c r="AM808" s="82"/>
      <c r="AN808" s="82"/>
      <c r="BB808" s="76"/>
      <c r="BC808" s="76"/>
      <c r="BE808" s="76"/>
      <c r="BF808" s="76"/>
      <c r="BH808" s="76"/>
      <c r="BI808" s="76"/>
      <c r="BK808" s="76"/>
      <c r="BL808" s="76"/>
      <c r="BN808" s="76"/>
      <c r="BO808" s="76"/>
      <c r="BQ808" s="76"/>
      <c r="BR808" s="76"/>
      <c r="BW808" s="85"/>
      <c r="BX808" s="85"/>
      <c r="BY808" s="83"/>
      <c r="BZ808" s="83"/>
      <c r="CA808" s="83"/>
      <c r="CB808" s="83"/>
      <c r="CC808" s="83"/>
    </row>
    <row r="809" spans="1:100">
      <c r="C809" s="7"/>
      <c r="D809" s="89"/>
      <c r="E809" s="89"/>
      <c r="F809" s="33"/>
      <c r="G809" s="33"/>
      <c r="H809" s="99"/>
      <c r="I809" s="33"/>
      <c r="J809" s="5"/>
      <c r="K809" s="84"/>
      <c r="L809" s="84"/>
      <c r="M809" s="84"/>
      <c r="N809" s="84"/>
      <c r="O809" s="83"/>
      <c r="P809" s="83"/>
      <c r="Q809" s="83"/>
      <c r="R809" s="84"/>
      <c r="S809" s="84"/>
      <c r="T809" s="84"/>
      <c r="U809" s="84"/>
      <c r="V809" s="84"/>
      <c r="W809" s="84"/>
      <c r="X809" s="84"/>
      <c r="Y809" s="84"/>
      <c r="Z809" s="90"/>
      <c r="AA809" s="28"/>
      <c r="AB809" s="91"/>
      <c r="AC809" s="91"/>
      <c r="AD809" s="91"/>
      <c r="AE809" s="92"/>
      <c r="AF809" s="92"/>
      <c r="AG809" s="92"/>
      <c r="AJ809" s="76"/>
      <c r="AK809" s="76"/>
      <c r="AL809" s="76"/>
      <c r="AM809" s="76"/>
      <c r="AN809" s="76"/>
      <c r="BB809" s="76"/>
      <c r="BC809" s="76"/>
      <c r="BE809" s="76"/>
      <c r="BF809" s="76"/>
      <c r="BH809" s="76"/>
      <c r="BI809" s="76"/>
      <c r="BK809" s="76"/>
      <c r="BL809" s="76"/>
      <c r="BN809" s="76"/>
      <c r="BO809" s="76"/>
      <c r="BQ809" s="76"/>
      <c r="BR809" s="76"/>
      <c r="BW809" s="85"/>
      <c r="BX809" s="85"/>
      <c r="BY809" s="83"/>
      <c r="BZ809" s="83"/>
      <c r="CA809" s="83"/>
      <c r="CB809" s="83"/>
      <c r="CC809" s="83"/>
      <c r="CD809" s="76"/>
      <c r="CE809" s="76"/>
      <c r="CF809" s="76"/>
      <c r="CG809" s="76"/>
      <c r="CH809" s="76"/>
      <c r="CI809" s="76"/>
      <c r="CJ809" s="76"/>
      <c r="CK809" s="76"/>
      <c r="CL809" s="76"/>
      <c r="CM809" s="76"/>
      <c r="CN809" s="76"/>
      <c r="CO809" s="76"/>
      <c r="CP809" s="76"/>
      <c r="CQ809" s="76"/>
      <c r="CR809" s="76"/>
      <c r="CS809" s="76"/>
      <c r="CT809" s="76"/>
      <c r="CU809" s="76"/>
      <c r="CV809" s="76"/>
    </row>
    <row r="810" spans="1:100">
      <c r="A810" s="7">
        <v>101</v>
      </c>
      <c r="B810" s="31">
        <v>43662</v>
      </c>
      <c r="C810" s="7" t="s">
        <v>0</v>
      </c>
      <c r="D810" s="32">
        <v>6.1735732000000004E-4</v>
      </c>
      <c r="E810" s="32">
        <v>1.2995102999999999E-4</v>
      </c>
      <c r="F810" s="32">
        <v>2.2741950000000001E-4</v>
      </c>
      <c r="G810" s="32">
        <v>2.0193832E-4</v>
      </c>
      <c r="H810" s="93">
        <v>2.4680569000000001E-5</v>
      </c>
      <c r="I810" s="32">
        <v>7.8493893000000005E-5</v>
      </c>
      <c r="J810" s="32"/>
      <c r="K810" s="32"/>
      <c r="L810" s="32"/>
      <c r="M810" s="32"/>
      <c r="N810" s="32"/>
      <c r="O810" s="66"/>
      <c r="P810" s="66"/>
      <c r="Q810" s="66"/>
      <c r="AG810" s="78"/>
      <c r="BZ810" s="80"/>
      <c r="CA810" s="78"/>
      <c r="CB810" s="78"/>
      <c r="CC810" s="78"/>
      <c r="CE810" s="81"/>
      <c r="CF810" s="74"/>
      <c r="CG810" s="74"/>
      <c r="CH810" s="74"/>
      <c r="CI810" s="74"/>
      <c r="CJ810" s="74"/>
      <c r="CK810" s="74"/>
      <c r="CL810" s="74"/>
      <c r="CM810" s="74"/>
      <c r="CN810" s="74"/>
    </row>
    <row r="811" spans="1:100">
      <c r="A811" s="7">
        <v>101</v>
      </c>
      <c r="B811" s="7"/>
      <c r="C811" s="98" t="s">
        <v>6</v>
      </c>
      <c r="D811" s="32"/>
      <c r="E811" s="32"/>
      <c r="F811" s="32"/>
      <c r="G811" s="32"/>
      <c r="H811" s="93">
        <v>2.5697496000000002</v>
      </c>
      <c r="I811" s="32"/>
      <c r="J811" s="32"/>
      <c r="K811" s="32"/>
      <c r="L811" s="32"/>
      <c r="M811" s="32"/>
      <c r="N811" s="32"/>
      <c r="O811" s="66">
        <v>0.86229184000000003</v>
      </c>
      <c r="P811" s="66">
        <v>0.56619609000000004</v>
      </c>
      <c r="Q811" s="66">
        <v>1.0740525999999999</v>
      </c>
      <c r="AB811" s="9"/>
      <c r="AC811" s="9"/>
      <c r="AD811" s="9"/>
      <c r="AE811" s="9"/>
      <c r="AF811" s="9"/>
      <c r="AG811" s="9"/>
      <c r="AI811" s="27"/>
      <c r="AJ811" s="20"/>
      <c r="AK811" s="20"/>
      <c r="AL811" s="20"/>
      <c r="AM811" s="20"/>
      <c r="AN811" s="82"/>
      <c r="BB811" s="78"/>
      <c r="BE811" s="78"/>
      <c r="BH811" s="78"/>
      <c r="BK811" s="78"/>
      <c r="BN811" s="78"/>
      <c r="BQ811" s="78"/>
    </row>
    <row r="812" spans="1:100">
      <c r="A812" s="7">
        <v>101</v>
      </c>
      <c r="B812" s="7"/>
      <c r="C812" s="7" t="s">
        <v>1</v>
      </c>
      <c r="D812" s="32">
        <v>28.022393000000001</v>
      </c>
      <c r="E812" s="32">
        <v>6.2630479000000001</v>
      </c>
      <c r="F812" s="32">
        <v>9.8219200999999998</v>
      </c>
      <c r="G812" s="32">
        <v>10.465484</v>
      </c>
      <c r="H812" s="93">
        <v>1.0772555E-4</v>
      </c>
      <c r="I812" s="32">
        <v>1.7664194</v>
      </c>
      <c r="J812" s="32"/>
      <c r="K812" s="66">
        <v>0.35050268000000001</v>
      </c>
      <c r="L812" s="66">
        <v>0.37346892999999998</v>
      </c>
      <c r="M812" s="66">
        <v>6.3036097999999999E-2</v>
      </c>
      <c r="N812" s="66">
        <v>0.22350159</v>
      </c>
      <c r="O812" s="66"/>
      <c r="P812" s="66"/>
      <c r="Q812" s="66"/>
      <c r="R812" s="76"/>
      <c r="S812" s="83">
        <f>(F812-O811*H812)/D812</f>
        <v>0.35049923142314343</v>
      </c>
      <c r="T812" s="83">
        <f>(G812-P811*H812)/D812</f>
        <v>0.37346642758934956</v>
      </c>
      <c r="U812" s="83">
        <f>(I812-Q811*H812)/D812</f>
        <v>6.3031865162012965E-2</v>
      </c>
      <c r="V812" s="84"/>
      <c r="W812" s="83">
        <f t="shared" ref="W812:W816" si="499">LN(S812)</f>
        <v>-1.0483967653111992</v>
      </c>
      <c r="X812" s="83">
        <f t="shared" ref="X812:X816" si="500">LN(T812)</f>
        <v>-0.98492716442154149</v>
      </c>
      <c r="Y812" s="83">
        <f t="shared" ref="Y812:Y816" si="501">LN(U812)</f>
        <v>-2.7641148842399694</v>
      </c>
      <c r="Z812" s="83">
        <f>LN(N812)</f>
        <v>-1.4983367508598588</v>
      </c>
      <c r="AA812" s="77"/>
      <c r="AB812" s="20">
        <f t="array" ref="AB812:AC813">LINEST(W812:W816,Z812:Z816,TRUE,TRUE)</f>
        <v>2.0019914856667058</v>
      </c>
      <c r="AC812" s="60">
        <v>1.9512572101618146</v>
      </c>
      <c r="AD812" s="20">
        <f t="array" ref="AD812:AE813">LINEST(X812:X816,Z812:Z816,TRUE,TRUE)</f>
        <v>4.0076065686920144</v>
      </c>
      <c r="AE812" s="60">
        <v>5.0198193626325658</v>
      </c>
      <c r="AF812" s="20">
        <f t="array" ref="AF812:AG813">LINEST(Y812:Y816,Z812:Z816,TRUE,TRUE)</f>
        <v>6.018585169331228</v>
      </c>
      <c r="AG812" s="20">
        <v>6.2537572445040137</v>
      </c>
      <c r="AI812" s="41">
        <f>EXP(AC812)*$AI$4^AB812</f>
        <v>0.33300996360030743</v>
      </c>
      <c r="AJ812" s="41">
        <f>AI812*SQRT(AC813^2+(LN($AI$4))^2*AB813^2+(AB812/$AI$4)^2*$AJ$4^2-2*LN($AI$4)*AVERAGE(Z812:Z816)*AB813^2)</f>
        <v>5.3169246269054013E-4</v>
      </c>
      <c r="AK812" s="59"/>
      <c r="AL812" s="41">
        <f>EXP(AE812)*$AI$4^AD812</f>
        <v>0.33709759044189624</v>
      </c>
      <c r="AM812" s="41">
        <f>AL812*SQRT(AE813^2+(LN($AI$4))^2*AD813^2+(AD812/$AI$4)^2*$AJ$4^2-2*LN($AI$4)*AVERAGE(Z812:Z816)*AD813^2)</f>
        <v>1.0701444532427665E-3</v>
      </c>
      <c r="AN812" s="83"/>
      <c r="AO812" s="41">
        <f>EXP(AG812)*$AI$4^AF812</f>
        <v>5.4042716989266881E-2</v>
      </c>
      <c r="AP812" s="41">
        <f>AO812*SQRT(AG813^2+(LN($AI$4))^2*AF813^2+(AF812/$AI$4)^2*$AJ$4^2-2*LN($AI$4)*AVERAGE(Z812:Z816)*AF813^2)</f>
        <v>2.5898615995612154E-4</v>
      </c>
      <c r="BB812" s="69"/>
      <c r="BC812" s="69"/>
      <c r="BE812" s="69"/>
      <c r="BF812" s="69"/>
      <c r="BH812" s="69"/>
      <c r="BI812" s="69"/>
      <c r="BK812" s="69"/>
      <c r="BL812" s="69"/>
      <c r="BN812" s="69"/>
      <c r="BO812" s="69"/>
      <c r="BQ812" s="69"/>
      <c r="BR812" s="69"/>
      <c r="BY812" s="69"/>
      <c r="BZ812" s="69"/>
      <c r="CD812" s="86"/>
      <c r="CM812" s="78"/>
      <c r="CN812" s="78"/>
    </row>
    <row r="813" spans="1:100">
      <c r="A813" s="7">
        <v>101</v>
      </c>
      <c r="B813" s="7"/>
      <c r="C813" s="7" t="s">
        <v>2</v>
      </c>
      <c r="D813" s="32">
        <v>26.900606</v>
      </c>
      <c r="E813" s="32">
        <v>6.0093122000000001</v>
      </c>
      <c r="F813" s="32">
        <v>9.4193946000000004</v>
      </c>
      <c r="G813" s="32">
        <v>10.026737000000001</v>
      </c>
      <c r="H813" s="93">
        <v>1.0691866E-4</v>
      </c>
      <c r="I813" s="32">
        <v>1.6907034000000001</v>
      </c>
      <c r="J813" s="32"/>
      <c r="K813" s="66">
        <v>0.35015548000000002</v>
      </c>
      <c r="L813" s="66">
        <v>0.37273282000000002</v>
      </c>
      <c r="M813" s="66">
        <v>6.2850053000000003E-2</v>
      </c>
      <c r="N813" s="66">
        <v>0.22338943</v>
      </c>
      <c r="O813" s="66"/>
      <c r="P813" s="66"/>
      <c r="Q813" s="66"/>
      <c r="R813" s="76"/>
      <c r="S813" s="83">
        <f>(F813-O811*H813)/D813</f>
        <v>0.35015205251926068</v>
      </c>
      <c r="T813" s="83">
        <f>(G813-P811*H813)/D813</f>
        <v>0.37273050514448486</v>
      </c>
      <c r="U813" s="83">
        <f>(I813-Q811*H813)/D813</f>
        <v>6.2845742721752751E-2</v>
      </c>
      <c r="V813" s="84"/>
      <c r="W813" s="83">
        <f t="shared" si="499"/>
        <v>-1.0493877830692582</v>
      </c>
      <c r="X813" s="83">
        <f t="shared" si="500"/>
        <v>-0.98689962678685117</v>
      </c>
      <c r="Y813" s="83">
        <f t="shared" si="501"/>
        <v>-2.7670720833642046</v>
      </c>
      <c r="Z813" s="83">
        <f t="shared" ref="Z813:Z816" si="502">LN(N813)</f>
        <v>-1.4988387077009473</v>
      </c>
      <c r="AA813" s="77"/>
      <c r="AB813" s="20">
        <v>1.3413509781309564E-2</v>
      </c>
      <c r="AC813" s="60">
        <v>2.0111202540985931E-2</v>
      </c>
      <c r="AD813" s="20">
        <v>2.2222104161779836E-2</v>
      </c>
      <c r="AE813" s="60">
        <v>3.3318143049119869E-2</v>
      </c>
      <c r="AF813" s="20">
        <v>3.8783350556245648E-2</v>
      </c>
      <c r="AG813" s="20">
        <v>5.8148823907486359E-2</v>
      </c>
      <c r="AI813" s="27"/>
      <c r="AJ813" s="82"/>
      <c r="AK813" s="82"/>
      <c r="AL813" s="82"/>
      <c r="AM813" s="82"/>
      <c r="AN813" s="82"/>
      <c r="BB813" s="76"/>
      <c r="BC813" s="76"/>
      <c r="BE813" s="76"/>
      <c r="BF813" s="76"/>
      <c r="BH813" s="76"/>
      <c r="BI813" s="76"/>
      <c r="BK813" s="76"/>
      <c r="BL813" s="76"/>
      <c r="BN813" s="76"/>
      <c r="BO813" s="76"/>
      <c r="BQ813" s="76"/>
      <c r="BR813" s="76"/>
      <c r="BW813" s="85"/>
      <c r="BX813" s="85"/>
      <c r="BY813" s="83"/>
      <c r="BZ813" s="83"/>
      <c r="CA813" s="83"/>
      <c r="CB813" s="83"/>
      <c r="CC813" s="83"/>
    </row>
    <row r="814" spans="1:100">
      <c r="A814" s="7">
        <v>101</v>
      </c>
      <c r="B814" s="7"/>
      <c r="C814" s="7" t="s">
        <v>3</v>
      </c>
      <c r="D814" s="32">
        <v>24.970132</v>
      </c>
      <c r="E814" s="32">
        <v>5.5756553000000002</v>
      </c>
      <c r="F814" s="32">
        <v>8.7354564999999997</v>
      </c>
      <c r="G814" s="32">
        <v>9.2903155000000002</v>
      </c>
      <c r="H814" s="93">
        <v>1.0609821E-4</v>
      </c>
      <c r="I814" s="32">
        <v>1.5650778999999999</v>
      </c>
      <c r="J814" s="32"/>
      <c r="K814" s="66">
        <v>0.34983597999999999</v>
      </c>
      <c r="L814" s="66">
        <v>0.37205651000000001</v>
      </c>
      <c r="M814" s="66">
        <v>6.2677859000000002E-2</v>
      </c>
      <c r="N814" s="66">
        <v>0.22329288</v>
      </c>
      <c r="O814" s="66"/>
      <c r="P814" s="66"/>
      <c r="Q814" s="66"/>
      <c r="R814" s="76"/>
      <c r="S814" s="83">
        <f>(F814-O811*H814)/D814</f>
        <v>0.34983255244222489</v>
      </c>
      <c r="T814" s="83">
        <f>(G814-P811*H814)/D814</f>
        <v>0.37205471831740183</v>
      </c>
      <c r="U814" s="83">
        <f>(I814-Q811*H814)/D814</f>
        <v>6.2673435003935671E-2</v>
      </c>
      <c r="V814" s="84"/>
      <c r="W814" s="83">
        <f t="shared" si="499"/>
        <v>-1.0503006605724461</v>
      </c>
      <c r="X814" s="83">
        <f t="shared" si="500"/>
        <v>-0.9887143432749147</v>
      </c>
      <c r="Y814" s="83">
        <f t="shared" si="501"/>
        <v>-2.7698176052705068</v>
      </c>
      <c r="Z814" s="83">
        <f t="shared" si="502"/>
        <v>-1.4992710060003969</v>
      </c>
      <c r="AA814" s="28"/>
      <c r="AB814" s="47">
        <f t="shared" ref="AB814:AG814" si="503">ABS(AB813/AB812)</f>
        <v>6.7000833306953746E-3</v>
      </c>
      <c r="AC814" s="47">
        <f t="shared" si="503"/>
        <v>1.0306792172887418E-2</v>
      </c>
      <c r="AD814" s="47">
        <f t="shared" si="503"/>
        <v>5.5449814698334005E-3</v>
      </c>
      <c r="AE814" s="47">
        <f t="shared" si="503"/>
        <v>6.6373191229029986E-3</v>
      </c>
      <c r="AF814" s="47">
        <f t="shared" si="503"/>
        <v>6.4439314996941662E-3</v>
      </c>
      <c r="AG814" s="47">
        <f t="shared" si="503"/>
        <v>9.2982221141681282E-3</v>
      </c>
      <c r="AI814" s="27"/>
      <c r="AJ814" s="82"/>
      <c r="AK814" s="82"/>
      <c r="AL814" s="82"/>
      <c r="AM814" s="82"/>
      <c r="AN814" s="82"/>
      <c r="BB814" s="76"/>
      <c r="BC814" s="76"/>
      <c r="BE814" s="76"/>
      <c r="BF814" s="76"/>
      <c r="BH814" s="76"/>
      <c r="BI814" s="76"/>
      <c r="BK814" s="76"/>
      <c r="BL814" s="76"/>
      <c r="BN814" s="76"/>
      <c r="BO814" s="76"/>
      <c r="BQ814" s="76"/>
      <c r="BR814" s="76"/>
      <c r="BW814" s="85"/>
      <c r="BX814" s="85"/>
      <c r="BY814" s="83"/>
      <c r="BZ814" s="83"/>
      <c r="CA814" s="83"/>
      <c r="CB814" s="83"/>
      <c r="CC814" s="83"/>
      <c r="CD814" s="76"/>
      <c r="CE814" s="76"/>
      <c r="CF814" s="76"/>
      <c r="CG814" s="76"/>
      <c r="CH814" s="76"/>
      <c r="CI814" s="76"/>
      <c r="CJ814" s="76"/>
      <c r="CK814" s="76"/>
      <c r="CL814" s="76"/>
      <c r="CM814" s="76"/>
      <c r="CN814" s="76"/>
      <c r="CO814" s="76"/>
      <c r="CP814" s="76"/>
      <c r="CQ814" s="76"/>
      <c r="CR814" s="76"/>
      <c r="CS814" s="76"/>
      <c r="CT814" s="76"/>
      <c r="CU814" s="76"/>
      <c r="CV814" s="76"/>
    </row>
    <row r="815" spans="1:100">
      <c r="A815" s="7">
        <v>101</v>
      </c>
      <c r="B815" s="7"/>
      <c r="C815" s="7" t="s">
        <v>4</v>
      </c>
      <c r="D815" s="32">
        <v>23.624521999999999</v>
      </c>
      <c r="E815" s="32">
        <v>5.2721457999999997</v>
      </c>
      <c r="F815" s="32">
        <v>8.2553979999999996</v>
      </c>
      <c r="G815" s="32">
        <v>8.7697178999999998</v>
      </c>
      <c r="H815" s="93">
        <v>9.4646298999999999E-5</v>
      </c>
      <c r="I815" s="32">
        <v>1.4757560999999999</v>
      </c>
      <c r="J815" s="32"/>
      <c r="K815" s="66">
        <v>0.34944165999999999</v>
      </c>
      <c r="L815" s="66">
        <v>0.37121207000000001</v>
      </c>
      <c r="M815" s="66">
        <v>6.2467052000000002E-2</v>
      </c>
      <c r="N815" s="66">
        <v>0.22316405</v>
      </c>
      <c r="O815" s="66"/>
      <c r="P815" s="66"/>
      <c r="Q815" s="66"/>
      <c r="R815" s="76"/>
      <c r="S815" s="83">
        <f>(F815-O811*H815)/D815</f>
        <v>0.34943845159147285</v>
      </c>
      <c r="T815" s="83">
        <f>(G815-P811*H815)/D815</f>
        <v>0.37121023280960241</v>
      </c>
      <c r="U815" s="83">
        <f>(I815-Q811*H815)/D815</f>
        <v>6.2462827603304676E-2</v>
      </c>
      <c r="V815" s="84"/>
      <c r="W815" s="83">
        <f t="shared" si="499"/>
        <v>-1.0514278369896148</v>
      </c>
      <c r="X815" s="83">
        <f t="shared" si="500"/>
        <v>-0.99098671161383634</v>
      </c>
      <c r="Y815" s="83">
        <f t="shared" si="501"/>
        <v>-2.7731836575258129</v>
      </c>
      <c r="Z815" s="83">
        <f t="shared" si="502"/>
        <v>-1.4998481277557958</v>
      </c>
      <c r="AA815" s="60"/>
      <c r="AB815" s="88"/>
      <c r="AD815" s="88"/>
      <c r="AF815" s="88"/>
      <c r="AI815" s="27"/>
      <c r="AJ815" s="82"/>
      <c r="AK815" s="82"/>
      <c r="AL815" s="82"/>
      <c r="AM815" s="82"/>
      <c r="AN815" s="82"/>
      <c r="BB815" s="76"/>
      <c r="BC815" s="76"/>
      <c r="BE815" s="76"/>
      <c r="BF815" s="76"/>
      <c r="BH815" s="76"/>
      <c r="BI815" s="76"/>
      <c r="BK815" s="76"/>
      <c r="BL815" s="76"/>
      <c r="BN815" s="76"/>
      <c r="BO815" s="76"/>
      <c r="BQ815" s="76"/>
      <c r="BR815" s="76"/>
      <c r="BW815" s="85"/>
      <c r="BX815" s="85"/>
      <c r="BY815" s="83"/>
      <c r="BZ815" s="83"/>
      <c r="CA815" s="83"/>
      <c r="CB815" s="83"/>
      <c r="CD815" s="76"/>
      <c r="CE815" s="76"/>
      <c r="CF815" s="76"/>
      <c r="CG815" s="76"/>
      <c r="CH815" s="76"/>
      <c r="CI815" s="76"/>
      <c r="CJ815" s="76"/>
      <c r="CK815" s="76"/>
      <c r="CL815" s="76"/>
      <c r="CM815" s="76"/>
      <c r="CN815" s="76"/>
      <c r="CO815" s="76"/>
      <c r="CP815" s="76"/>
      <c r="CQ815" s="76"/>
      <c r="CR815" s="76"/>
      <c r="CS815" s="76"/>
      <c r="CT815" s="76"/>
      <c r="CU815" s="76"/>
      <c r="CV815" s="76"/>
    </row>
    <row r="816" spans="1:100">
      <c r="A816" s="7">
        <v>101</v>
      </c>
      <c r="B816" s="7"/>
      <c r="C816" s="7" t="s">
        <v>5</v>
      </c>
      <c r="D816" s="32">
        <v>21.754757000000001</v>
      </c>
      <c r="E816" s="32">
        <v>4.8525592</v>
      </c>
      <c r="F816" s="32">
        <v>7.5948437000000002</v>
      </c>
      <c r="G816" s="32">
        <v>8.060333</v>
      </c>
      <c r="H816" s="93">
        <v>8.6240312999999997E-5</v>
      </c>
      <c r="I816" s="32">
        <v>1.3550281</v>
      </c>
      <c r="J816" s="32"/>
      <c r="K816" s="66">
        <v>0.34911165</v>
      </c>
      <c r="L816" s="66">
        <v>0.37050849000000002</v>
      </c>
      <c r="M816" s="66">
        <v>6.2286359999999999E-2</v>
      </c>
      <c r="N816" s="66">
        <v>0.22305729999999999</v>
      </c>
      <c r="O816" s="66"/>
      <c r="P816" s="66"/>
      <c r="Q816" s="66"/>
      <c r="R816" s="76"/>
      <c r="S816" s="83">
        <f>(F816-O811*H816)/D816</f>
        <v>0.34910844261242818</v>
      </c>
      <c r="T816" s="83">
        <f>(G816-P811*H816)/D816</f>
        <v>0.37050674347095575</v>
      </c>
      <c r="U816" s="83">
        <f>(I816-Q811*H816)/D816</f>
        <v>6.2282261914835338E-2</v>
      </c>
      <c r="V816" s="84"/>
      <c r="W816" s="83">
        <f t="shared" si="499"/>
        <v>-1.052372681226512</v>
      </c>
      <c r="X816" s="83">
        <f t="shared" si="500"/>
        <v>-0.99288363341040164</v>
      </c>
      <c r="Y816" s="83">
        <f t="shared" si="501"/>
        <v>-2.7760786141974299</v>
      </c>
      <c r="Z816" s="83">
        <f t="shared" si="502"/>
        <v>-1.5003265898555429</v>
      </c>
      <c r="AB816" s="28"/>
      <c r="AD816" s="28"/>
      <c r="AF816" s="28"/>
      <c r="AJ816" s="82"/>
      <c r="AK816" s="82"/>
      <c r="AL816" s="82"/>
      <c r="AM816" s="82"/>
      <c r="AN816" s="82"/>
      <c r="BB816" s="76"/>
      <c r="BC816" s="76"/>
      <c r="BE816" s="76"/>
      <c r="BF816" s="76"/>
      <c r="BH816" s="76"/>
      <c r="BI816" s="76"/>
      <c r="BK816" s="76"/>
      <c r="BL816" s="76"/>
      <c r="BN816" s="76"/>
      <c r="BO816" s="76"/>
      <c r="BQ816" s="76"/>
      <c r="BR816" s="76"/>
      <c r="BW816" s="85"/>
      <c r="BX816" s="85"/>
      <c r="BY816" s="83"/>
      <c r="BZ816" s="83"/>
      <c r="CA816" s="83"/>
      <c r="CB816" s="83"/>
      <c r="CC816" s="83"/>
    </row>
    <row r="817" spans="1:100">
      <c r="C817" s="7"/>
      <c r="D817" s="89"/>
      <c r="E817" s="89"/>
      <c r="F817" s="33"/>
      <c r="G817" s="33"/>
      <c r="H817" s="99"/>
      <c r="I817" s="33"/>
      <c r="J817" s="5"/>
      <c r="K817" s="84"/>
      <c r="L817" s="84"/>
      <c r="M817" s="84"/>
      <c r="N817" s="84"/>
      <c r="O817" s="83"/>
      <c r="P817" s="83"/>
      <c r="Q817" s="83"/>
      <c r="R817" s="84"/>
      <c r="S817" s="84"/>
      <c r="T817" s="84"/>
      <c r="U817" s="84"/>
      <c r="V817" s="84"/>
      <c r="W817" s="84"/>
      <c r="X817" s="84"/>
      <c r="Y817" s="84"/>
      <c r="Z817" s="90"/>
      <c r="AA817" s="28"/>
      <c r="AB817" s="91"/>
      <c r="AC817" s="91"/>
      <c r="AD817" s="91"/>
      <c r="AE817" s="92"/>
      <c r="AF817" s="92"/>
      <c r="AG817" s="92"/>
      <c r="AJ817" s="76"/>
      <c r="AK817" s="76"/>
      <c r="AL817" s="76"/>
      <c r="AM817" s="76"/>
      <c r="AN817" s="76"/>
      <c r="BB817" s="76"/>
      <c r="BC817" s="76"/>
      <c r="BE817" s="76"/>
      <c r="BF817" s="76"/>
      <c r="BH817" s="76"/>
      <c r="BI817" s="76"/>
      <c r="BK817" s="76"/>
      <c r="BL817" s="76"/>
      <c r="BN817" s="76"/>
      <c r="BO817" s="76"/>
      <c r="BQ817" s="76"/>
      <c r="BR817" s="76"/>
      <c r="BW817" s="85"/>
      <c r="BX817" s="85"/>
      <c r="BY817" s="83"/>
      <c r="BZ817" s="83"/>
      <c r="CA817" s="83"/>
      <c r="CB817" s="83"/>
      <c r="CC817" s="83"/>
      <c r="CD817" s="76"/>
      <c r="CE817" s="76"/>
      <c r="CF817" s="76"/>
      <c r="CG817" s="76"/>
      <c r="CH817" s="76"/>
      <c r="CI817" s="76"/>
      <c r="CJ817" s="76"/>
      <c r="CK817" s="76"/>
      <c r="CL817" s="76"/>
      <c r="CM817" s="76"/>
      <c r="CN817" s="76"/>
      <c r="CO817" s="76"/>
      <c r="CP817" s="76"/>
      <c r="CQ817" s="76"/>
      <c r="CR817" s="76"/>
      <c r="CS817" s="76"/>
      <c r="CT817" s="76"/>
      <c r="CU817" s="76"/>
      <c r="CV817" s="76"/>
    </row>
    <row r="818" spans="1:100">
      <c r="A818" s="98">
        <v>102</v>
      </c>
      <c r="B818" s="31">
        <v>43662</v>
      </c>
      <c r="C818" s="7" t="s">
        <v>0</v>
      </c>
      <c r="D818" s="32">
        <v>6.1735732000000004E-4</v>
      </c>
      <c r="E818" s="32">
        <v>1.2995102999999999E-4</v>
      </c>
      <c r="F818" s="32">
        <v>2.2741950000000001E-4</v>
      </c>
      <c r="G818" s="32">
        <v>2.0193832E-4</v>
      </c>
      <c r="H818" s="93">
        <v>2.4680569000000001E-5</v>
      </c>
      <c r="I818" s="32">
        <v>7.8493893000000005E-5</v>
      </c>
      <c r="J818" s="32"/>
      <c r="K818" s="32"/>
      <c r="L818" s="32"/>
      <c r="M818" s="32"/>
      <c r="N818" s="32"/>
      <c r="O818" s="66"/>
      <c r="P818" s="66"/>
      <c r="Q818" s="66"/>
      <c r="AG818" s="78"/>
      <c r="BZ818" s="80"/>
      <c r="CA818" s="78"/>
      <c r="CB818" s="78"/>
      <c r="CC818" s="78"/>
      <c r="CE818" s="81"/>
      <c r="CF818" s="74"/>
      <c r="CG818" s="74"/>
      <c r="CH818" s="74"/>
      <c r="CI818" s="74"/>
      <c r="CJ818" s="74"/>
      <c r="CK818" s="74"/>
      <c r="CL818" s="74"/>
      <c r="CM818" s="74"/>
      <c r="CN818" s="74"/>
    </row>
    <row r="819" spans="1:100">
      <c r="A819" s="7">
        <v>102</v>
      </c>
      <c r="B819" s="7"/>
      <c r="C819" s="98" t="s">
        <v>6</v>
      </c>
      <c r="D819" s="32"/>
      <c r="E819" s="32"/>
      <c r="F819" s="32"/>
      <c r="G819" s="32"/>
      <c r="H819" s="93">
        <v>2.5697496000000002</v>
      </c>
      <c r="I819" s="32"/>
      <c r="J819" s="32"/>
      <c r="K819" s="32"/>
      <c r="L819" s="32"/>
      <c r="M819" s="32"/>
      <c r="N819" s="32"/>
      <c r="O819" s="66">
        <v>0.86229184000000003</v>
      </c>
      <c r="P819" s="66">
        <v>0.56619609000000004</v>
      </c>
      <c r="Q819" s="66">
        <v>1.0740525999999999</v>
      </c>
      <c r="AB819" s="9"/>
      <c r="AC819" s="9"/>
      <c r="AD819" s="9"/>
      <c r="AE819" s="9"/>
      <c r="AF819" s="9"/>
      <c r="AG819" s="9"/>
      <c r="AI819" s="27"/>
      <c r="AJ819" s="20"/>
      <c r="AK819" s="20"/>
      <c r="AL819" s="20"/>
      <c r="AM819" s="20"/>
      <c r="AN819" s="82"/>
      <c r="BB819" s="78"/>
      <c r="BE819" s="78"/>
      <c r="BH819" s="78"/>
      <c r="BK819" s="78"/>
      <c r="BN819" s="78"/>
      <c r="BQ819" s="78"/>
    </row>
    <row r="820" spans="1:100">
      <c r="A820" s="7">
        <v>102</v>
      </c>
      <c r="B820" s="7"/>
      <c r="C820" s="7" t="s">
        <v>1</v>
      </c>
      <c r="D820" s="32">
        <v>27.607945000000001</v>
      </c>
      <c r="E820" s="32">
        <v>6.1708432999999996</v>
      </c>
      <c r="F820" s="32">
        <v>9.6777645000000003</v>
      </c>
      <c r="G820" s="32">
        <v>10.313167</v>
      </c>
      <c r="H820" s="93">
        <v>1.0546324000000001E-4</v>
      </c>
      <c r="I820" s="32">
        <v>1.7409024</v>
      </c>
      <c r="J820" s="32"/>
      <c r="K820" s="66">
        <v>0.35054288</v>
      </c>
      <c r="L820" s="66">
        <v>0.37355829000000002</v>
      </c>
      <c r="M820" s="66">
        <v>6.3058126000000006E-2</v>
      </c>
      <c r="N820" s="66">
        <v>0.22351699999999999</v>
      </c>
      <c r="O820" s="66"/>
      <c r="P820" s="66"/>
      <c r="Q820" s="66"/>
      <c r="R820" s="76"/>
      <c r="S820" s="83">
        <f>(F820-O819*H820)/D820</f>
        <v>0.35053943927766906</v>
      </c>
      <c r="T820" s="83">
        <f>(G820-P819*H820)/D820</f>
        <v>0.37355577487298941</v>
      </c>
      <c r="U820" s="83">
        <f>(I820-Q819*H820)/D820</f>
        <v>6.3053918969082037E-2</v>
      </c>
      <c r="V820" s="84"/>
      <c r="W820" s="83">
        <f t="shared" ref="W820:W824" si="504">LN(S820)</f>
        <v>-1.0482820559342412</v>
      </c>
      <c r="X820" s="83">
        <f t="shared" ref="X820:X824" si="505">LN(T820)</f>
        <v>-0.98468795524202479</v>
      </c>
      <c r="Y820" s="83">
        <f t="shared" ref="Y820:Y824" si="506">LN(U820)</f>
        <v>-2.7637650619749778</v>
      </c>
      <c r="Z820" s="83">
        <f>LN(N820)</f>
        <v>-1.4982678051813085</v>
      </c>
      <c r="AA820" s="77"/>
      <c r="AB820" s="20">
        <f t="array" ref="AB820:AC821">LINEST(W820:W824,Z820:Z824,TRUE,TRUE)</f>
        <v>2.0005306904665989</v>
      </c>
      <c r="AC820" s="60">
        <v>1.9490497154250956</v>
      </c>
      <c r="AD820" s="20">
        <f t="array" ref="AD820:AE821">LINEST(X820:X824,Z820:Z824,TRUE,TRUE)</f>
        <v>4.0089199508723388</v>
      </c>
      <c r="AE820" s="60">
        <v>5.021751157287242</v>
      </c>
      <c r="AF820" s="20">
        <f t="array" ref="AF820:AG821">LINEST(Y820:Y824,Z820:Z824,TRUE,TRUE)</f>
        <v>6.0191807404426036</v>
      </c>
      <c r="AG820" s="20">
        <v>6.2545920328943616</v>
      </c>
      <c r="AI820" s="41">
        <f>EXP(AC820)*$AI$4^AB820</f>
        <v>0.33301616260595129</v>
      </c>
      <c r="AJ820" s="41">
        <f>AI820*SQRT(AC821^2+(LN($AI$4))^2*AB821^2+(AB820/$AI$4)^2*$AJ$4^2-2*LN($AI$4)*AVERAGE(Z820:Z824)*AB821^2)</f>
        <v>5.218016811128751E-4</v>
      </c>
      <c r="AK820" s="59"/>
      <c r="AL820" s="41">
        <f>EXP(AE820)*$AI$4^AD820</f>
        <v>0.33707410503155494</v>
      </c>
      <c r="AM820" s="41">
        <f>AL820*SQRT(AE821^2+(LN($AI$4))^2*AD821^2+(AD820/$AI$4)^2*$AJ$4^2-2*LN($AI$4)*AVERAGE(Z820:Z824)*AD821^2)</f>
        <v>1.0585197336807079E-3</v>
      </c>
      <c r="AN820" s="83"/>
      <c r="AO820" s="41">
        <f>EXP(AG820)*$AI$4^AF820</f>
        <v>5.4038782607101279E-2</v>
      </c>
      <c r="AP820" s="41">
        <f>AO820*SQRT(AG821^2+(LN($AI$4))^2*AF821^2+(AF820/$AI$4)^2*$AJ$4^2-2*LN($AI$4)*AVERAGE(Z820:Z824)*AF821^2)</f>
        <v>2.5530076165362111E-4</v>
      </c>
      <c r="BB820" s="69"/>
      <c r="BC820" s="69"/>
      <c r="BE820" s="69"/>
      <c r="BF820" s="69"/>
      <c r="BH820" s="69"/>
      <c r="BI820" s="69"/>
      <c r="BK820" s="69"/>
      <c r="BL820" s="69"/>
      <c r="BN820" s="69"/>
      <c r="BO820" s="69"/>
      <c r="BQ820" s="69"/>
      <c r="BR820" s="69"/>
      <c r="BY820" s="69"/>
      <c r="BZ820" s="69"/>
      <c r="CD820" s="86"/>
      <c r="CM820" s="78"/>
      <c r="CN820" s="78"/>
    </row>
    <row r="821" spans="1:100">
      <c r="A821" s="7">
        <v>102</v>
      </c>
      <c r="B821" s="7"/>
      <c r="C821" s="7" t="s">
        <v>2</v>
      </c>
      <c r="D821" s="32">
        <v>26.962175999999999</v>
      </c>
      <c r="E821" s="32">
        <v>6.0242278000000002</v>
      </c>
      <c r="F821" s="32">
        <v>9.4443628000000004</v>
      </c>
      <c r="G821" s="32">
        <v>10.056896</v>
      </c>
      <c r="H821" s="93">
        <v>1.0988542E-4</v>
      </c>
      <c r="I821" s="32">
        <v>1.6964051</v>
      </c>
      <c r="J821" s="32"/>
      <c r="K821" s="66">
        <v>0.35028203000000002</v>
      </c>
      <c r="L821" s="66">
        <v>0.37300043999999999</v>
      </c>
      <c r="M821" s="66">
        <v>6.2918007999999997E-2</v>
      </c>
      <c r="N821" s="66">
        <v>0.22343262</v>
      </c>
      <c r="O821" s="66"/>
      <c r="P821" s="66"/>
      <c r="Q821" s="66"/>
      <c r="R821" s="76"/>
      <c r="S821" s="83">
        <f>(F821-O819*H821)/D821</f>
        <v>0.3502784065610654</v>
      </c>
      <c r="T821" s="83">
        <f>(G821-P819*H821)/D821</f>
        <v>0.37299785385663414</v>
      </c>
      <c r="U821" s="83">
        <f>(I821-Q819*H821)/D821</f>
        <v>6.2913582244954816E-2</v>
      </c>
      <c r="V821" s="84"/>
      <c r="W821" s="83">
        <f t="shared" si="504"/>
        <v>-1.0490269933818959</v>
      </c>
      <c r="X821" s="83">
        <f t="shared" si="505"/>
        <v>-0.98618261309043964</v>
      </c>
      <c r="Y821" s="83">
        <f t="shared" si="506"/>
        <v>-2.7659932046440723</v>
      </c>
      <c r="Z821" s="83">
        <f t="shared" ref="Z821:Z824" si="507">LN(N821)</f>
        <v>-1.4986453868917593</v>
      </c>
      <c r="AA821" s="77"/>
      <c r="AB821" s="20">
        <v>5.4717573025346291E-3</v>
      </c>
      <c r="AC821" s="60">
        <v>8.2032520675895046E-3</v>
      </c>
      <c r="AD821" s="20">
        <v>1.113735871284038E-2</v>
      </c>
      <c r="AE821" s="60">
        <v>1.669711499197394E-2</v>
      </c>
      <c r="AF821" s="20">
        <v>2.0604971738069518E-2</v>
      </c>
      <c r="AG821" s="20">
        <v>3.0890949226612261E-2</v>
      </c>
      <c r="AI821" s="27"/>
      <c r="AJ821" s="82"/>
      <c r="AK821" s="82"/>
      <c r="AL821" s="82"/>
      <c r="AM821" s="82"/>
      <c r="AN821" s="82"/>
      <c r="BB821" s="76"/>
      <c r="BC821" s="76"/>
      <c r="BE821" s="76"/>
      <c r="BF821" s="76"/>
      <c r="BH821" s="76"/>
      <c r="BI821" s="76"/>
      <c r="BK821" s="76"/>
      <c r="BL821" s="76"/>
      <c r="BN821" s="76"/>
      <c r="BO821" s="76"/>
      <c r="BQ821" s="76"/>
      <c r="BR821" s="76"/>
      <c r="BW821" s="85"/>
      <c r="BX821" s="85"/>
      <c r="BY821" s="83"/>
      <c r="BZ821" s="83"/>
      <c r="CA821" s="83"/>
      <c r="CB821" s="83"/>
      <c r="CC821" s="83"/>
    </row>
    <row r="822" spans="1:100">
      <c r="A822" s="7">
        <v>102</v>
      </c>
      <c r="B822" s="7"/>
      <c r="C822" s="7" t="s">
        <v>3</v>
      </c>
      <c r="D822" s="32">
        <v>24.76793</v>
      </c>
      <c r="E822" s="32">
        <v>5.5314465000000004</v>
      </c>
      <c r="F822" s="32">
        <v>8.6677166999999997</v>
      </c>
      <c r="G822" s="32">
        <v>9.2214150999999998</v>
      </c>
      <c r="H822" s="93">
        <v>1.0365357E-4</v>
      </c>
      <c r="I822" s="32">
        <v>1.5540322</v>
      </c>
      <c r="J822" s="32"/>
      <c r="K822" s="66">
        <v>0.34995678000000002</v>
      </c>
      <c r="L822" s="66">
        <v>0.37231182000000002</v>
      </c>
      <c r="M822" s="66">
        <v>6.2743471999999995E-2</v>
      </c>
      <c r="N822" s="66">
        <v>0.22333091999999999</v>
      </c>
      <c r="O822" s="66"/>
      <c r="P822" s="66"/>
      <c r="Q822" s="66"/>
      <c r="R822" s="76"/>
      <c r="S822" s="83">
        <f>(F822-O819*H822)/D822</f>
        <v>0.34995364248737793</v>
      </c>
      <c r="T822" s="83">
        <f>(G822-P819*H822)/D822</f>
        <v>0.37231033888394999</v>
      </c>
      <c r="U822" s="83">
        <f>(I822-Q819*H822)/D822</f>
        <v>6.2739230553931727E-2</v>
      </c>
      <c r="V822" s="84"/>
      <c r="W822" s="83">
        <f t="shared" si="504"/>
        <v>-1.0499545833070214</v>
      </c>
      <c r="X822" s="83">
        <f t="shared" si="505"/>
        <v>-0.98802752818566919</v>
      </c>
      <c r="Y822" s="83">
        <f t="shared" si="506"/>
        <v>-2.7687683403379757</v>
      </c>
      <c r="Z822" s="83">
        <f t="shared" si="507"/>
        <v>-1.4991006612937692</v>
      </c>
      <c r="AA822" s="28"/>
      <c r="AB822" s="47">
        <f t="shared" ref="AB822:AG822" si="508">ABS(AB821/AB820)</f>
        <v>2.7351528914852136E-3</v>
      </c>
      <c r="AC822" s="47">
        <f t="shared" si="508"/>
        <v>4.20884701024691E-3</v>
      </c>
      <c r="AD822" s="47">
        <f t="shared" si="508"/>
        <v>2.778144450207068E-3</v>
      </c>
      <c r="AE822" s="47">
        <f t="shared" si="508"/>
        <v>3.3249586586432426E-3</v>
      </c>
      <c r="AF822" s="47">
        <f t="shared" si="508"/>
        <v>3.4232186449603755E-3</v>
      </c>
      <c r="AG822" s="47">
        <f t="shared" si="508"/>
        <v>4.9389231246657712E-3</v>
      </c>
      <c r="AI822" s="27"/>
      <c r="AJ822" s="82"/>
      <c r="AK822" s="82"/>
      <c r="AL822" s="82"/>
      <c r="AM822" s="82"/>
      <c r="AN822" s="82"/>
      <c r="BB822" s="76"/>
      <c r="BC822" s="76"/>
      <c r="BE822" s="76"/>
      <c r="BF822" s="76"/>
      <c r="BH822" s="76"/>
      <c r="BI822" s="76"/>
      <c r="BK822" s="76"/>
      <c r="BL822" s="76"/>
      <c r="BN822" s="76"/>
      <c r="BO822" s="76"/>
      <c r="BQ822" s="76"/>
      <c r="BR822" s="76"/>
      <c r="BW822" s="85"/>
      <c r="BX822" s="85"/>
      <c r="BY822" s="83"/>
      <c r="BZ822" s="83"/>
      <c r="CA822" s="83"/>
      <c r="CB822" s="83"/>
      <c r="CC822" s="83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  <c r="CT822" s="76"/>
      <c r="CU822" s="76"/>
      <c r="CV822" s="76"/>
    </row>
    <row r="823" spans="1:100">
      <c r="A823" s="7">
        <v>102</v>
      </c>
      <c r="B823" s="7"/>
      <c r="C823" s="7" t="s">
        <v>4</v>
      </c>
      <c r="D823" s="32">
        <v>23.667155000000001</v>
      </c>
      <c r="E823" s="32">
        <v>5.2825566999999998</v>
      </c>
      <c r="F823" s="32">
        <v>8.2729304999999993</v>
      </c>
      <c r="G823" s="33">
        <v>8.7910538999999996</v>
      </c>
      <c r="H823" s="93">
        <v>9.1995004E-5</v>
      </c>
      <c r="I823" s="32">
        <v>1.4797526000000001</v>
      </c>
      <c r="J823" s="32"/>
      <c r="K823" s="66">
        <v>0.34955321</v>
      </c>
      <c r="L823" s="66">
        <v>0.37144527999999999</v>
      </c>
      <c r="M823" s="66">
        <v>6.2523467999999999E-2</v>
      </c>
      <c r="N823" s="66">
        <v>0.22320206000000001</v>
      </c>
      <c r="O823" s="66"/>
      <c r="P823" s="66"/>
      <c r="Q823" s="66"/>
      <c r="R823" s="76"/>
      <c r="S823" s="83">
        <f>(F823-O819*H823)/D823</f>
        <v>0.3495498792930003</v>
      </c>
      <c r="T823" s="83">
        <f>(G823-P819*H823)/D823</f>
        <v>0.3714431165380222</v>
      </c>
      <c r="U823" s="83">
        <f>(I823-Q819*H823)/D823</f>
        <v>6.2519292772061821E-2</v>
      </c>
      <c r="V823" s="84"/>
      <c r="W823" s="83">
        <f t="shared" si="504"/>
        <v>-1.0511090113453287</v>
      </c>
      <c r="X823" s="83">
        <f t="shared" si="505"/>
        <v>-0.99035954488454647</v>
      </c>
      <c r="Y823" s="83">
        <f t="shared" si="506"/>
        <v>-2.7722800855200047</v>
      </c>
      <c r="Z823" s="83">
        <f t="shared" si="507"/>
        <v>-1.4996778191268907</v>
      </c>
      <c r="AA823" s="60"/>
      <c r="AB823" s="88"/>
      <c r="AD823" s="88"/>
      <c r="AF823" s="88"/>
      <c r="AI823" s="27"/>
      <c r="AJ823" s="82"/>
      <c r="AK823" s="82"/>
      <c r="AL823" s="82"/>
      <c r="AM823" s="82"/>
      <c r="AN823" s="82"/>
      <c r="BB823" s="76"/>
      <c r="BC823" s="76"/>
      <c r="BE823" s="76"/>
      <c r="BF823" s="76"/>
      <c r="BH823" s="76"/>
      <c r="BI823" s="76"/>
      <c r="BK823" s="76"/>
      <c r="BL823" s="76"/>
      <c r="BN823" s="76"/>
      <c r="BO823" s="76"/>
      <c r="BQ823" s="76"/>
      <c r="BR823" s="76"/>
      <c r="BW823" s="85"/>
      <c r="BX823" s="85"/>
      <c r="BY823" s="83"/>
      <c r="BZ823" s="83"/>
      <c r="CA823" s="83"/>
      <c r="CB823" s="83"/>
      <c r="CD823" s="76"/>
      <c r="CE823" s="76"/>
      <c r="CF823" s="76"/>
      <c r="CG823" s="76"/>
      <c r="CH823" s="76"/>
      <c r="CI823" s="76"/>
      <c r="CJ823" s="76"/>
      <c r="CK823" s="76"/>
      <c r="CL823" s="76"/>
      <c r="CM823" s="76"/>
      <c r="CN823" s="76"/>
      <c r="CO823" s="76"/>
      <c r="CP823" s="76"/>
      <c r="CQ823" s="76"/>
      <c r="CR823" s="76"/>
      <c r="CS823" s="76"/>
      <c r="CT823" s="76"/>
      <c r="CU823" s="76"/>
      <c r="CV823" s="76"/>
    </row>
    <row r="824" spans="1:100">
      <c r="A824" s="7">
        <v>102</v>
      </c>
      <c r="B824" s="7"/>
      <c r="C824" s="7" t="s">
        <v>5</v>
      </c>
      <c r="D824" s="32">
        <v>21.670268</v>
      </c>
      <c r="E824" s="32">
        <v>4.8338359000000004</v>
      </c>
      <c r="F824" s="32">
        <v>7.5655761000000004</v>
      </c>
      <c r="G824" s="32">
        <v>8.0295175000000008</v>
      </c>
      <c r="H824" s="93">
        <v>9.2559510999999997E-5</v>
      </c>
      <c r="I824" s="32">
        <v>1.3499178999999999</v>
      </c>
      <c r="J824" s="32"/>
      <c r="K824" s="66">
        <v>0.34912201999999998</v>
      </c>
      <c r="L824" s="66">
        <v>0.37053086000000002</v>
      </c>
      <c r="M824" s="66">
        <v>6.2293376999999997E-2</v>
      </c>
      <c r="N824" s="66">
        <v>0.22306289000000001</v>
      </c>
      <c r="O824" s="66"/>
      <c r="P824" s="66"/>
      <c r="Q824" s="66"/>
      <c r="R824" s="76"/>
      <c r="S824" s="83">
        <f>(F824-O819*H824)/D824</f>
        <v>0.34911872279055112</v>
      </c>
      <c r="T824" s="83">
        <f>(G824-P819*H824)/D824</f>
        <v>0.37052910896933905</v>
      </c>
      <c r="U824" s="83">
        <f>(I824-Q819*H824)/D824</f>
        <v>6.2288961364785872E-2</v>
      </c>
      <c r="V824" s="84"/>
      <c r="W824" s="83">
        <f t="shared" si="504"/>
        <v>-1.0523432347121593</v>
      </c>
      <c r="X824" s="83">
        <f t="shared" si="505"/>
        <v>-0.99282327061333464</v>
      </c>
      <c r="Y824" s="83">
        <f t="shared" si="506"/>
        <v>-2.775971054043799</v>
      </c>
      <c r="Z824" s="83">
        <f t="shared" si="507"/>
        <v>-1.5003015293443818</v>
      </c>
      <c r="AB824" s="28"/>
      <c r="AD824" s="28"/>
      <c r="AF824" s="28"/>
      <c r="AJ824" s="82"/>
      <c r="AK824" s="82"/>
      <c r="AL824" s="82"/>
      <c r="AM824" s="82"/>
      <c r="AN824" s="82"/>
      <c r="BB824" s="76"/>
      <c r="BC824" s="76"/>
      <c r="BE824" s="76"/>
      <c r="BF824" s="76"/>
      <c r="BH824" s="76"/>
      <c r="BI824" s="76"/>
      <c r="BK824" s="76"/>
      <c r="BL824" s="76"/>
      <c r="BN824" s="76"/>
      <c r="BO824" s="76"/>
      <c r="BQ824" s="76"/>
      <c r="BR824" s="76"/>
      <c r="BW824" s="85"/>
      <c r="BX824" s="85"/>
      <c r="BY824" s="83"/>
      <c r="BZ824" s="83"/>
      <c r="CA824" s="83"/>
      <c r="CB824" s="83"/>
      <c r="CC824" s="83"/>
    </row>
    <row r="825" spans="1:100">
      <c r="C825" s="7"/>
      <c r="D825" s="89"/>
      <c r="E825" s="89"/>
      <c r="F825" s="33"/>
      <c r="G825" s="33"/>
      <c r="H825" s="99"/>
      <c r="I825" s="33"/>
      <c r="J825" s="5"/>
      <c r="K825" s="84"/>
      <c r="L825" s="84"/>
      <c r="M825" s="84"/>
      <c r="N825" s="84"/>
      <c r="O825" s="83"/>
      <c r="P825" s="83"/>
      <c r="Q825" s="83"/>
      <c r="R825" s="84"/>
      <c r="S825" s="84"/>
      <c r="T825" s="84"/>
      <c r="U825" s="84"/>
      <c r="V825" s="84"/>
      <c r="W825" s="84"/>
      <c r="X825" s="84"/>
      <c r="Y825" s="84"/>
      <c r="Z825" s="90"/>
      <c r="AA825" s="28"/>
      <c r="AB825" s="91"/>
      <c r="AC825" s="91"/>
      <c r="AD825" s="91"/>
      <c r="AE825" s="92"/>
      <c r="AF825" s="92"/>
      <c r="AG825" s="92"/>
      <c r="AJ825" s="76"/>
      <c r="AK825" s="76"/>
      <c r="AL825" s="76"/>
      <c r="AM825" s="76"/>
      <c r="AN825" s="76"/>
      <c r="BB825" s="76"/>
      <c r="BC825" s="76"/>
      <c r="BE825" s="76"/>
      <c r="BF825" s="76"/>
      <c r="BH825" s="76"/>
      <c r="BI825" s="76"/>
      <c r="BK825" s="76"/>
      <c r="BL825" s="76"/>
      <c r="BN825" s="76"/>
      <c r="BO825" s="76"/>
      <c r="BQ825" s="76"/>
      <c r="BR825" s="76"/>
      <c r="BW825" s="85"/>
      <c r="BX825" s="85"/>
      <c r="BY825" s="83"/>
      <c r="BZ825" s="83"/>
      <c r="CA825" s="83"/>
      <c r="CB825" s="83"/>
      <c r="CC825" s="83"/>
      <c r="CD825" s="76"/>
      <c r="CE825" s="76"/>
      <c r="CF825" s="76"/>
      <c r="CG825" s="76"/>
      <c r="CH825" s="76"/>
      <c r="CI825" s="76"/>
      <c r="CJ825" s="76"/>
      <c r="CK825" s="76"/>
      <c r="CL825" s="76"/>
      <c r="CM825" s="76"/>
      <c r="CN825" s="76"/>
      <c r="CO825" s="76"/>
      <c r="CP825" s="76"/>
      <c r="CQ825" s="76"/>
      <c r="CR825" s="76"/>
      <c r="CS825" s="76"/>
      <c r="CT825" s="76"/>
      <c r="CU825" s="76"/>
      <c r="CV825" s="76"/>
    </row>
    <row r="826" spans="1:100">
      <c r="A826" s="7">
        <v>103</v>
      </c>
      <c r="B826" s="31">
        <v>43662</v>
      </c>
      <c r="C826" s="7" t="s">
        <v>0</v>
      </c>
      <c r="D826" s="32">
        <v>6.1735732000000004E-4</v>
      </c>
      <c r="E826" s="32">
        <v>1.2995102999999999E-4</v>
      </c>
      <c r="F826" s="32">
        <v>2.2741950000000001E-4</v>
      </c>
      <c r="G826" s="32">
        <v>2.0193832E-4</v>
      </c>
      <c r="H826" s="93">
        <v>2.4680569000000001E-5</v>
      </c>
      <c r="I826" s="32">
        <v>7.8493893000000005E-5</v>
      </c>
      <c r="J826" s="32"/>
      <c r="K826" s="32"/>
      <c r="L826" s="32"/>
      <c r="M826" s="32"/>
      <c r="N826" s="32"/>
      <c r="O826" s="66"/>
      <c r="P826" s="66"/>
      <c r="Q826" s="66"/>
      <c r="AG826" s="78"/>
      <c r="BZ826" s="80"/>
      <c r="CA826" s="78"/>
      <c r="CB826" s="78"/>
      <c r="CC826" s="78"/>
      <c r="CE826" s="81"/>
      <c r="CF826" s="74"/>
      <c r="CG826" s="74"/>
      <c r="CH826" s="74"/>
      <c r="CI826" s="74"/>
      <c r="CJ826" s="74"/>
      <c r="CK826" s="74"/>
      <c r="CL826" s="74"/>
      <c r="CM826" s="74"/>
      <c r="CN826" s="74"/>
    </row>
    <row r="827" spans="1:100">
      <c r="A827" s="7">
        <v>103</v>
      </c>
      <c r="C827" s="98" t="s">
        <v>6</v>
      </c>
      <c r="D827" s="32"/>
      <c r="E827" s="32"/>
      <c r="F827" s="32"/>
      <c r="G827" s="32"/>
      <c r="H827" s="93">
        <v>2.5697496000000002</v>
      </c>
      <c r="I827" s="32"/>
      <c r="J827" s="32"/>
      <c r="K827" s="32"/>
      <c r="L827" s="32"/>
      <c r="M827" s="32"/>
      <c r="N827" s="32"/>
      <c r="O827" s="66">
        <v>0.86229184000000003</v>
      </c>
      <c r="P827" s="66">
        <v>0.56619609000000004</v>
      </c>
      <c r="Q827" s="66">
        <v>1.0740525999999999</v>
      </c>
      <c r="AB827" s="9"/>
      <c r="AC827" s="9"/>
      <c r="AD827" s="9"/>
      <c r="AE827" s="9"/>
      <c r="AF827" s="9"/>
      <c r="AG827" s="9"/>
      <c r="AI827" s="27"/>
      <c r="AJ827" s="20"/>
      <c r="AK827" s="20"/>
      <c r="AL827" s="20"/>
      <c r="AM827" s="20"/>
      <c r="AN827" s="82"/>
      <c r="BB827" s="78"/>
      <c r="BE827" s="78"/>
      <c r="BH827" s="78"/>
      <c r="BK827" s="78"/>
      <c r="BN827" s="78"/>
      <c r="BQ827" s="78"/>
    </row>
    <row r="828" spans="1:100">
      <c r="A828" s="7">
        <v>103</v>
      </c>
      <c r="B828" s="7"/>
      <c r="C828" s="7" t="s">
        <v>1</v>
      </c>
      <c r="D828" s="32">
        <v>27.224672000000002</v>
      </c>
      <c r="E828" s="32">
        <v>6.0864745999999998</v>
      </c>
      <c r="F828" s="32">
        <v>9.5475475999999997</v>
      </c>
      <c r="G828" s="32">
        <v>10.178769000000001</v>
      </c>
      <c r="H828" s="93">
        <v>1.0928967E-4</v>
      </c>
      <c r="I828" s="32">
        <v>1.7189475000000001</v>
      </c>
      <c r="J828" s="32"/>
      <c r="K828" s="66">
        <v>0.35069461000000002</v>
      </c>
      <c r="L828" s="66">
        <v>0.37388008</v>
      </c>
      <c r="M828" s="66">
        <v>6.3139285000000003E-2</v>
      </c>
      <c r="N828" s="66">
        <v>0.22356465</v>
      </c>
      <c r="O828" s="66"/>
      <c r="P828" s="66"/>
      <c r="Q828" s="66"/>
      <c r="R828" s="76"/>
      <c r="S828" s="83">
        <f>(F828-O827*H828)/D828</f>
        <v>0.35069121715807489</v>
      </c>
      <c r="T828" s="83">
        <f>(G828-P827*H828)/D828</f>
        <v>0.37387804417317383</v>
      </c>
      <c r="U828" s="83">
        <f>(I828-Q827*H828)/D828</f>
        <v>6.3135016544764375E-2</v>
      </c>
      <c r="V828" s="84"/>
      <c r="W828" s="83">
        <f t="shared" ref="W828:W832" si="509">LN(S828)</f>
        <v>-1.047849165896183</v>
      </c>
      <c r="X828" s="83">
        <f t="shared" ref="X828:X832" si="510">LN(T828)</f>
        <v>-0.98382561984337702</v>
      </c>
      <c r="Y828" s="83">
        <f t="shared" ref="Y828:Y832" si="511">LN(U828)</f>
        <v>-2.762479726037764</v>
      </c>
      <c r="Z828" s="83">
        <f>LN(N828)</f>
        <v>-1.4980546450116596</v>
      </c>
      <c r="AA828" s="77"/>
      <c r="AB828" s="20">
        <f t="array" ref="AB828:AC829">LINEST(W828:W832,Z828:Z832,TRUE,TRUE)</f>
        <v>2.0007315492374911</v>
      </c>
      <c r="AC828" s="60">
        <v>1.9493545591823307</v>
      </c>
      <c r="AD828" s="20">
        <f t="array" ref="AD828:AE829">LINEST(X828:X832,Z828:Z832,TRUE,TRUE)</f>
        <v>4.0044189192794732</v>
      </c>
      <c r="AE828" s="60">
        <v>5.0150025043706359</v>
      </c>
      <c r="AF828" s="20">
        <f t="array" ref="AF828:AG829">LINEST(Y828:Y832,Z828:Z832,TRUE,TRUE)</f>
        <v>6.002839965837949</v>
      </c>
      <c r="AG828" s="20">
        <v>6.2300874506164963</v>
      </c>
      <c r="AI828" s="41">
        <f>EXP(AC828)*$AI$4^AB828</f>
        <v>0.33301574785094795</v>
      </c>
      <c r="AJ828" s="41">
        <f>AI828*SQRT(AC829^2+(LN($AI$4))^2*AB829^2+(AB828/$AI$4)^2*$AJ$4^2-2*LN($AI$4)*AVERAGE(Z828:Z832)*AB829^2)</f>
        <v>5.2223778296864179E-4</v>
      </c>
      <c r="AK828" s="59"/>
      <c r="AL828" s="41">
        <f>EXP(AE828)*$AI$4^AD828</f>
        <v>0.33711134735275505</v>
      </c>
      <c r="AM828" s="41">
        <f>AL828*SQRT(AE829^2+(LN($AI$4))^2*AD829^2+(AD828/$AI$4)^2*$AJ$4^2-2*LN($AI$4)*AVERAGE(Z828:Z832)*AD829^2)</f>
        <v>1.0569965358769458E-3</v>
      </c>
      <c r="AN828" s="83"/>
      <c r="AO828" s="41">
        <f>EXP(AG828)*$AI$4^AF828</f>
        <v>5.4060249292310299E-2</v>
      </c>
      <c r="AP828" s="41">
        <f>AO828*SQRT(AG829^2+(LN($AI$4))^2*AF829^2+(AF828/$AI$4)^2*$AJ$4^2-2*LN($AI$4)*AVERAGE(Z828:Z832)*AF829^2)</f>
        <v>2.5382215358007353E-4</v>
      </c>
      <c r="BB828" s="69"/>
      <c r="BC828" s="69"/>
      <c r="BE828" s="69"/>
      <c r="BF828" s="69"/>
      <c r="BH828" s="69"/>
      <c r="BI828" s="69"/>
      <c r="BK828" s="69"/>
      <c r="BL828" s="69"/>
      <c r="BN828" s="69"/>
      <c r="BO828" s="69"/>
      <c r="BQ828" s="69"/>
      <c r="BR828" s="69"/>
      <c r="BY828" s="69"/>
      <c r="BZ828" s="69"/>
      <c r="CD828" s="86"/>
      <c r="CM828" s="78"/>
      <c r="CN828" s="78"/>
    </row>
    <row r="829" spans="1:100">
      <c r="A829" s="7">
        <v>103</v>
      </c>
      <c r="B829" s="7"/>
      <c r="C829" s="7" t="s">
        <v>2</v>
      </c>
      <c r="D829" s="32">
        <v>26.470894999999999</v>
      </c>
      <c r="E829" s="32">
        <v>5.9146711999999999</v>
      </c>
      <c r="F829" s="32">
        <v>9.2728683000000007</v>
      </c>
      <c r="G829" s="32">
        <v>9.8747392000000005</v>
      </c>
      <c r="H829" s="93">
        <v>1.1147644E-4</v>
      </c>
      <c r="I829" s="32">
        <v>1.6657434</v>
      </c>
      <c r="J829" s="32"/>
      <c r="K829" s="66">
        <v>0.35030415999999998</v>
      </c>
      <c r="L829" s="66">
        <v>0.37304121000000001</v>
      </c>
      <c r="M829" s="66">
        <v>6.292731E-2</v>
      </c>
      <c r="N829" s="66">
        <v>0.22344051000000001</v>
      </c>
      <c r="O829" s="66"/>
      <c r="P829" s="66"/>
      <c r="Q829" s="66"/>
      <c r="R829" s="76"/>
      <c r="S829" s="83">
        <f>(F829-O827*H829)/D829</f>
        <v>0.35030066700711998</v>
      </c>
      <c r="T829" s="83">
        <f>(G829-P827*H829)/D829</f>
        <v>0.37303899556382758</v>
      </c>
      <c r="U829" s="83">
        <f>(I829-Q827*H829)/D829</f>
        <v>6.2922831602020987E-2</v>
      </c>
      <c r="V829" s="84"/>
      <c r="W829" s="83">
        <f t="shared" si="509"/>
        <v>-1.0489634446779681</v>
      </c>
      <c r="X829" s="83">
        <f t="shared" si="510"/>
        <v>-0.98607231905532033</v>
      </c>
      <c r="Y829" s="83">
        <f t="shared" si="511"/>
        <v>-2.7658461985939145</v>
      </c>
      <c r="Z829" s="83">
        <f t="shared" ref="Z829:Z832" si="512">LN(N829)</f>
        <v>-1.4986100748558764</v>
      </c>
      <c r="AA829" s="77"/>
      <c r="AB829" s="20">
        <v>5.9539201500164738E-3</v>
      </c>
      <c r="AC829" s="60">
        <v>8.9252317072923797E-3</v>
      </c>
      <c r="AD829" s="20">
        <v>1.0426663463764632E-2</v>
      </c>
      <c r="AE829" s="60">
        <v>1.5630103361027031E-2</v>
      </c>
      <c r="AF829" s="20">
        <v>1.2949210828562437E-2</v>
      </c>
      <c r="AG829" s="20">
        <v>1.9411531253266719E-2</v>
      </c>
      <c r="AI829" s="62"/>
      <c r="AJ829" s="82"/>
      <c r="AK829" s="82"/>
      <c r="AL829" s="82"/>
      <c r="AM829" s="82"/>
      <c r="AN829" s="82"/>
      <c r="BB829" s="76"/>
      <c r="BC829" s="76"/>
      <c r="BE829" s="76"/>
      <c r="BF829" s="76"/>
      <c r="BH829" s="76"/>
      <c r="BI829" s="76"/>
      <c r="BK829" s="76"/>
      <c r="BL829" s="76"/>
      <c r="BN829" s="76"/>
      <c r="BO829" s="76"/>
      <c r="BQ829" s="76"/>
      <c r="BR829" s="76"/>
      <c r="BW829" s="85"/>
      <c r="BX829" s="85"/>
      <c r="BY829" s="83"/>
      <c r="BZ829" s="83"/>
      <c r="CA829" s="83"/>
      <c r="CB829" s="83"/>
      <c r="CC829" s="83"/>
    </row>
    <row r="830" spans="1:100">
      <c r="A830" s="7">
        <v>103</v>
      </c>
      <c r="B830" s="7"/>
      <c r="C830" s="7" t="s">
        <v>3</v>
      </c>
      <c r="D830" s="32">
        <v>24.490953000000001</v>
      </c>
      <c r="E830" s="32">
        <v>5.4701471000000002</v>
      </c>
      <c r="F830" s="32">
        <v>8.5725823999999999</v>
      </c>
      <c r="G830" s="32">
        <v>9.1219503</v>
      </c>
      <c r="H830" s="93">
        <v>1.035745E-4</v>
      </c>
      <c r="I830" s="32">
        <v>1.5375658000000001</v>
      </c>
      <c r="J830" s="32"/>
      <c r="K830" s="66">
        <v>0.35003022</v>
      </c>
      <c r="L830" s="66">
        <v>0.37246126000000002</v>
      </c>
      <c r="M830" s="66">
        <v>6.2780746999999998E-2</v>
      </c>
      <c r="N830" s="66">
        <v>0.22335369999999999</v>
      </c>
      <c r="O830" s="66"/>
      <c r="P830" s="66"/>
      <c r="Q830" s="66"/>
      <c r="R830" s="76"/>
      <c r="S830" s="83">
        <f>(F830-O827*H830)/D830</f>
        <v>0.35002692988524448</v>
      </c>
      <c r="T830" s="83">
        <f>(G830-P827*H830)/D830</f>
        <v>0.37245964485428867</v>
      </c>
      <c r="U830" s="83">
        <f>(I830-Q827*H830)/D830</f>
        <v>6.2776428321877936E-2</v>
      </c>
      <c r="V830" s="84"/>
      <c r="W830" s="83">
        <f t="shared" si="509"/>
        <v>-1.0497451849293324</v>
      </c>
      <c r="X830" s="83">
        <f t="shared" si="510"/>
        <v>-0.98762658299292816</v>
      </c>
      <c r="Y830" s="83">
        <f t="shared" si="511"/>
        <v>-2.7681756211606494</v>
      </c>
      <c r="Z830" s="83">
        <f t="shared" si="512"/>
        <v>-1.4989986653933072</v>
      </c>
      <c r="AA830" s="28"/>
      <c r="AB830" s="47">
        <f t="shared" ref="AB830:AG830" si="513">ABS(AB829/AB828)</f>
        <v>2.9758715767168277E-3</v>
      </c>
      <c r="AC830" s="47">
        <f t="shared" si="513"/>
        <v>4.578557382109146E-3</v>
      </c>
      <c r="AD830" s="47">
        <f t="shared" si="513"/>
        <v>2.6037893821660228E-3</v>
      </c>
      <c r="AE830" s="47">
        <f t="shared" si="513"/>
        <v>3.1166691038349839E-3</v>
      </c>
      <c r="AF830" s="47">
        <f t="shared" si="513"/>
        <v>2.1571807514869888E-3</v>
      </c>
      <c r="AG830" s="47">
        <f t="shared" si="513"/>
        <v>3.1157718743331374E-3</v>
      </c>
      <c r="AI830" s="27"/>
      <c r="AJ830" s="82"/>
      <c r="AK830" s="82"/>
      <c r="AL830" s="82"/>
      <c r="AM830" s="82"/>
      <c r="AN830" s="82"/>
      <c r="BB830" s="76"/>
      <c r="BC830" s="76"/>
      <c r="BE830" s="76"/>
      <c r="BF830" s="76"/>
      <c r="BH830" s="76"/>
      <c r="BI830" s="76"/>
      <c r="BK830" s="76"/>
      <c r="BL830" s="76"/>
      <c r="BN830" s="76"/>
      <c r="BO830" s="76"/>
      <c r="BQ830" s="76"/>
      <c r="BR830" s="76"/>
      <c r="BW830" s="85"/>
      <c r="BX830" s="85"/>
      <c r="BY830" s="83"/>
      <c r="BZ830" s="83"/>
      <c r="CA830" s="83"/>
      <c r="CB830" s="83"/>
      <c r="CC830" s="83"/>
      <c r="CD830" s="76"/>
      <c r="CE830" s="76"/>
      <c r="CF830" s="76"/>
      <c r="CG830" s="76"/>
      <c r="CH830" s="76"/>
      <c r="CI830" s="76"/>
      <c r="CJ830" s="76"/>
      <c r="CK830" s="76"/>
      <c r="CL830" s="76"/>
      <c r="CM830" s="76"/>
      <c r="CN830" s="76"/>
      <c r="CO830" s="76"/>
      <c r="CP830" s="76"/>
      <c r="CQ830" s="76"/>
      <c r="CR830" s="76"/>
      <c r="CS830" s="76"/>
      <c r="CT830" s="76"/>
      <c r="CU830" s="76"/>
      <c r="CV830" s="76"/>
    </row>
    <row r="831" spans="1:100">
      <c r="A831" s="7">
        <v>103</v>
      </c>
      <c r="B831" s="7"/>
      <c r="C831" s="7" t="s">
        <v>4</v>
      </c>
      <c r="D831" s="32">
        <v>23.504716999999999</v>
      </c>
      <c r="E831" s="32">
        <v>5.2467170000000003</v>
      </c>
      <c r="F831" s="32">
        <v>8.2176538000000008</v>
      </c>
      <c r="G831" s="32">
        <v>8.7338708</v>
      </c>
      <c r="H831" s="99">
        <v>9.6014459999999998E-5</v>
      </c>
      <c r="I831" s="32">
        <v>1.4703942000000001</v>
      </c>
      <c r="J831" s="32"/>
      <c r="K831" s="66">
        <v>0.34961732000000001</v>
      </c>
      <c r="L831" s="66">
        <v>0.37157966999999997</v>
      </c>
      <c r="M831" s="66">
        <v>6.2557478E-2</v>
      </c>
      <c r="N831" s="66">
        <v>0.22321978000000001</v>
      </c>
      <c r="O831" s="66"/>
      <c r="P831" s="66"/>
      <c r="Q831" s="66"/>
      <c r="R831" s="76"/>
      <c r="S831" s="83">
        <f>(F831-O827*H831)/D831</f>
        <v>0.34961369700875877</v>
      </c>
      <c r="T831" s="83">
        <f>(G831-P827*H831)/D831</f>
        <v>0.37157717903977167</v>
      </c>
      <c r="U831" s="83">
        <f>(I831-Q827*H831)/D831</f>
        <v>6.2553021821943208E-2</v>
      </c>
      <c r="V831" s="84"/>
      <c r="W831" s="83">
        <f t="shared" si="509"/>
        <v>-1.0509264568813985</v>
      </c>
      <c r="X831" s="83">
        <f t="shared" si="510"/>
        <v>-0.9899986866307352</v>
      </c>
      <c r="Y831" s="83">
        <f t="shared" si="511"/>
        <v>-2.7717407327334427</v>
      </c>
      <c r="Z831" s="83">
        <f t="shared" si="512"/>
        <v>-1.499598432329823</v>
      </c>
      <c r="AA831" s="60"/>
      <c r="AB831" s="88"/>
      <c r="AD831" s="88"/>
      <c r="AF831" s="88"/>
      <c r="AI831" s="27"/>
      <c r="AJ831" s="82"/>
      <c r="AK831" s="82"/>
      <c r="AL831" s="82"/>
      <c r="AM831" s="82"/>
      <c r="AN831" s="82"/>
      <c r="BB831" s="76"/>
      <c r="BC831" s="76"/>
      <c r="BE831" s="76"/>
      <c r="BF831" s="76"/>
      <c r="BH831" s="76"/>
      <c r="BI831" s="76"/>
      <c r="BK831" s="76"/>
      <c r="BL831" s="76"/>
      <c r="BN831" s="76"/>
      <c r="BO831" s="76"/>
      <c r="BQ831" s="76"/>
      <c r="BR831" s="76"/>
      <c r="BW831" s="85"/>
      <c r="BX831" s="85"/>
      <c r="BY831" s="83"/>
      <c r="BZ831" s="83"/>
      <c r="CA831" s="83"/>
      <c r="CB831" s="83"/>
      <c r="CD831" s="76"/>
      <c r="CE831" s="76"/>
      <c r="CF831" s="76"/>
      <c r="CG831" s="76"/>
      <c r="CH831" s="76"/>
      <c r="CI831" s="76"/>
      <c r="CJ831" s="76"/>
      <c r="CK831" s="76"/>
      <c r="CL831" s="76"/>
      <c r="CM831" s="76"/>
      <c r="CN831" s="76"/>
      <c r="CO831" s="76"/>
      <c r="CP831" s="76"/>
      <c r="CQ831" s="76"/>
      <c r="CR831" s="76"/>
      <c r="CS831" s="76"/>
      <c r="CT831" s="76"/>
      <c r="CU831" s="76"/>
      <c r="CV831" s="76"/>
    </row>
    <row r="832" spans="1:100">
      <c r="A832" s="7">
        <v>103</v>
      </c>
      <c r="B832" s="7"/>
      <c r="C832" s="7" t="s">
        <v>5</v>
      </c>
      <c r="D832" s="32">
        <v>22.028659000000001</v>
      </c>
      <c r="E832" s="32">
        <v>4.9152883999999997</v>
      </c>
      <c r="F832" s="32">
        <v>7.6953583999999999</v>
      </c>
      <c r="G832" s="32">
        <v>8.1722386</v>
      </c>
      <c r="H832" s="93">
        <v>9.3807225999999996E-5</v>
      </c>
      <c r="I832" s="32">
        <v>1.3747567000000001</v>
      </c>
      <c r="J832" s="32"/>
      <c r="K832" s="66">
        <v>0.34933395</v>
      </c>
      <c r="L832" s="66">
        <v>0.37098214000000002</v>
      </c>
      <c r="M832" s="66">
        <v>6.2407682999999999E-2</v>
      </c>
      <c r="N832" s="66">
        <v>0.22313152999999999</v>
      </c>
      <c r="O832" s="66"/>
      <c r="P832" s="66"/>
      <c r="Q832" s="66"/>
      <c r="R832" s="76"/>
      <c r="S832" s="83">
        <f>(F832-O827*H832)/D832</f>
        <v>0.34933027520170368</v>
      </c>
      <c r="T832" s="83">
        <f>(G832-P827*H832)/D832</f>
        <v>0.37097970814816389</v>
      </c>
      <c r="U832" s="83">
        <f>(I832-Q827*H832)/D832</f>
        <v>6.2403069842109589E-2</v>
      </c>
      <c r="V832" s="84"/>
      <c r="W832" s="83">
        <f t="shared" si="509"/>
        <v>-1.0517374570011737</v>
      </c>
      <c r="X832" s="83">
        <f t="shared" si="510"/>
        <v>-0.99160791288895511</v>
      </c>
      <c r="Y832" s="83">
        <f t="shared" si="511"/>
        <v>-2.7741408086291943</v>
      </c>
      <c r="Z832" s="83">
        <f t="shared" si="512"/>
        <v>-1.4999938607700352</v>
      </c>
      <c r="AB832" s="28"/>
      <c r="AD832" s="28"/>
      <c r="AF832" s="28"/>
      <c r="AJ832" s="82"/>
      <c r="AK832" s="82"/>
      <c r="AL832" s="82"/>
      <c r="AM832" s="82"/>
      <c r="AN832" s="82"/>
      <c r="BB832" s="76"/>
      <c r="BC832" s="76"/>
      <c r="BE832" s="76"/>
      <c r="BF832" s="76"/>
      <c r="BH832" s="76"/>
      <c r="BI832" s="76"/>
      <c r="BK832" s="76"/>
      <c r="BL832" s="76"/>
      <c r="BN832" s="76"/>
      <c r="BO832" s="76"/>
      <c r="BQ832" s="76"/>
      <c r="BR832" s="76"/>
      <c r="BW832" s="85"/>
      <c r="BX832" s="85"/>
      <c r="BY832" s="83"/>
      <c r="BZ832" s="83"/>
      <c r="CA832" s="83"/>
      <c r="CB832" s="83"/>
      <c r="CC832" s="83"/>
    </row>
    <row r="833" spans="1:100">
      <c r="C833" s="7"/>
      <c r="D833" s="89"/>
      <c r="E833" s="89"/>
      <c r="F833" s="33"/>
      <c r="G833" s="33"/>
      <c r="H833" s="99"/>
      <c r="I833" s="33"/>
      <c r="J833" s="5"/>
      <c r="K833" s="84"/>
      <c r="L833" s="84"/>
      <c r="M833" s="84"/>
      <c r="N833" s="84"/>
      <c r="O833" s="83"/>
      <c r="P833" s="83"/>
      <c r="Q833" s="83"/>
      <c r="R833" s="84"/>
      <c r="S833" s="84"/>
      <c r="T833" s="84"/>
      <c r="U833" s="84"/>
      <c r="V833" s="84"/>
      <c r="W833" s="84"/>
      <c r="X833" s="84"/>
      <c r="Y833" s="84"/>
      <c r="Z833" s="90"/>
      <c r="AA833" s="28"/>
      <c r="AB833" s="91"/>
      <c r="AC833" s="91"/>
      <c r="AD833" s="91"/>
      <c r="AE833" s="92"/>
      <c r="AF833" s="92"/>
      <c r="AG833" s="92"/>
      <c r="AJ833" s="76"/>
      <c r="AK833" s="76"/>
      <c r="AL833" s="76"/>
      <c r="AM833" s="76"/>
      <c r="AN833" s="76"/>
      <c r="BB833" s="76"/>
      <c r="BC833" s="76"/>
      <c r="BE833" s="76"/>
      <c r="BF833" s="76"/>
      <c r="BH833" s="76"/>
      <c r="BI833" s="76"/>
      <c r="BK833" s="76"/>
      <c r="BL833" s="76"/>
      <c r="BN833" s="76"/>
      <c r="BO833" s="76"/>
      <c r="BQ833" s="76"/>
      <c r="BR833" s="76"/>
      <c r="BW833" s="85"/>
      <c r="BX833" s="85"/>
      <c r="BY833" s="83"/>
      <c r="BZ833" s="83"/>
      <c r="CA833" s="83"/>
      <c r="CB833" s="83"/>
      <c r="CC833" s="83"/>
      <c r="CD833" s="76"/>
      <c r="CE833" s="76"/>
      <c r="CF833" s="76"/>
      <c r="CG833" s="76"/>
      <c r="CH833" s="76"/>
      <c r="CI833" s="76"/>
      <c r="CJ833" s="76"/>
      <c r="CK833" s="76"/>
      <c r="CL833" s="76"/>
      <c r="CM833" s="76"/>
      <c r="CN833" s="76"/>
      <c r="CO833" s="76"/>
      <c r="CP833" s="76"/>
      <c r="CQ833" s="76"/>
      <c r="CR833" s="76"/>
      <c r="CS833" s="76"/>
      <c r="CT833" s="76"/>
      <c r="CU833" s="76"/>
      <c r="CV833" s="76"/>
    </row>
    <row r="834" spans="1:100">
      <c r="A834" s="7">
        <v>104</v>
      </c>
      <c r="B834" s="31">
        <v>43662</v>
      </c>
      <c r="C834" s="7" t="s">
        <v>0</v>
      </c>
      <c r="D834" s="32">
        <v>6.1735732000000004E-4</v>
      </c>
      <c r="E834" s="32">
        <v>1.2995102999999999E-4</v>
      </c>
      <c r="F834" s="32">
        <v>2.2741950000000001E-4</v>
      </c>
      <c r="G834" s="32">
        <v>2.0193832E-4</v>
      </c>
      <c r="H834" s="93">
        <v>2.4680569000000001E-5</v>
      </c>
      <c r="I834" s="32">
        <v>7.8493893000000005E-5</v>
      </c>
      <c r="J834" s="32"/>
      <c r="K834" s="32"/>
      <c r="L834" s="32"/>
      <c r="M834" s="32"/>
      <c r="N834" s="32"/>
      <c r="O834" s="66"/>
      <c r="P834" s="66"/>
      <c r="Q834" s="66"/>
      <c r="AG834" s="78"/>
      <c r="BZ834" s="80"/>
      <c r="CA834" s="78"/>
      <c r="CB834" s="78"/>
      <c r="CC834" s="78"/>
      <c r="CE834" s="81"/>
      <c r="CF834" s="74"/>
      <c r="CG834" s="74"/>
      <c r="CH834" s="74"/>
      <c r="CI834" s="74"/>
      <c r="CJ834" s="74"/>
      <c r="CK834" s="74"/>
      <c r="CL834" s="74"/>
      <c r="CM834" s="74"/>
      <c r="CN834" s="74"/>
    </row>
    <row r="835" spans="1:100">
      <c r="A835" s="7">
        <v>104</v>
      </c>
      <c r="B835" s="7"/>
      <c r="C835" s="98" t="s">
        <v>6</v>
      </c>
      <c r="D835" s="32"/>
      <c r="E835" s="32"/>
      <c r="F835" s="32"/>
      <c r="G835" s="32"/>
      <c r="H835" s="93">
        <v>2.5697496000000002</v>
      </c>
      <c r="I835" s="32"/>
      <c r="J835" s="32"/>
      <c r="K835" s="32"/>
      <c r="L835" s="32"/>
      <c r="M835" s="32"/>
      <c r="N835" s="32"/>
      <c r="O835" s="66">
        <v>0.86229184000000003</v>
      </c>
      <c r="P835" s="66">
        <v>0.56619609000000004</v>
      </c>
      <c r="Q835" s="66">
        <v>1.0740525999999999</v>
      </c>
      <c r="AB835" s="9"/>
      <c r="AC835" s="9"/>
      <c r="AD835" s="9"/>
      <c r="AE835" s="9"/>
      <c r="AF835" s="9"/>
      <c r="AG835" s="9"/>
      <c r="AI835" s="27"/>
      <c r="AJ835" s="20"/>
      <c r="AK835" s="20"/>
      <c r="AL835" s="20"/>
      <c r="AM835" s="20"/>
      <c r="AN835" s="82"/>
      <c r="BB835" s="78"/>
      <c r="BE835" s="78"/>
      <c r="BH835" s="78"/>
      <c r="BK835" s="78"/>
      <c r="BN835" s="78"/>
      <c r="BQ835" s="78"/>
    </row>
    <row r="836" spans="1:100">
      <c r="A836" s="7">
        <v>104</v>
      </c>
      <c r="B836" s="7"/>
      <c r="C836" s="7" t="s">
        <v>1</v>
      </c>
      <c r="D836" s="32">
        <v>27.406970000000001</v>
      </c>
      <c r="E836" s="32">
        <v>6.1272419999999999</v>
      </c>
      <c r="F836" s="32">
        <v>9.6117036000000002</v>
      </c>
      <c r="G836" s="32">
        <v>10.247303</v>
      </c>
      <c r="H836" s="93">
        <v>1.1722782E-4</v>
      </c>
      <c r="I836" s="32">
        <v>1.7305566999999999</v>
      </c>
      <c r="J836" s="32"/>
      <c r="K836" s="66">
        <v>0.35070280999999998</v>
      </c>
      <c r="L836" s="66">
        <v>0.37389388000000001</v>
      </c>
      <c r="M836" s="66">
        <v>6.3142866000000006E-2</v>
      </c>
      <c r="N836" s="66">
        <v>0.22356507</v>
      </c>
      <c r="O836" s="66"/>
      <c r="P836" s="66"/>
      <c r="Q836" s="66"/>
      <c r="R836" s="76"/>
      <c r="S836" s="83">
        <f>(F836-O835*H836)/D836</f>
        <v>0.35069920226159229</v>
      </c>
      <c r="T836" s="83">
        <f>(G836-P835*H836)/D836</f>
        <v>0.37389162778908708</v>
      </c>
      <c r="U836" s="83">
        <f>(I836-Q835*H836)/D836</f>
        <v>6.3138347331176584E-2</v>
      </c>
      <c r="V836" s="84"/>
      <c r="W836" s="83">
        <f t="shared" ref="W836:W840" si="514">LN(S836)</f>
        <v>-1.0478263965417789</v>
      </c>
      <c r="X836" s="83">
        <f t="shared" ref="X836:X840" si="515">LN(T836)</f>
        <v>-0.98378928882749328</v>
      </c>
      <c r="Y836" s="83">
        <f t="shared" ref="Y836:Y840" si="516">LN(U836)</f>
        <v>-2.7624269708673821</v>
      </c>
      <c r="Z836" s="83">
        <f>LN(N836)</f>
        <v>-1.4980527663622154</v>
      </c>
      <c r="AA836" s="77"/>
      <c r="AB836" s="20">
        <f t="array" ref="AB836:AC837">LINEST(W836:W840,Z836:Z840,TRUE,TRUE)</f>
        <v>2.0117280524062164</v>
      </c>
      <c r="AC836" s="60">
        <v>1.9658412221947186</v>
      </c>
      <c r="AD836" s="20">
        <f t="array" ref="AD836:AE837">LINEST(X836:X840,Z836:Z840,TRUE,TRUE)</f>
        <v>4.0273139231302046</v>
      </c>
      <c r="AE836" s="60">
        <v>5.0493208866696069</v>
      </c>
      <c r="AF836" s="20">
        <f t="array" ref="AF836:AG837">LINEST(Y836:Y840,Z836:Z840,TRUE,TRUE)</f>
        <v>6.0325856079947293</v>
      </c>
      <c r="AG836" s="20">
        <v>6.274672582410517</v>
      </c>
      <c r="AI836" s="41">
        <f>EXP(AC836)*$AI$4^AB836</f>
        <v>0.33292553377671119</v>
      </c>
      <c r="AJ836" s="41">
        <f>AI836*SQRT(AC837^2+(LN($AI$4))^2*AB837^2+(AB836/$AI$4)^2*$AJ$4^2-2*LN($AI$4)*AVERAGE(Z836:Z840)*AB837^2)</f>
        <v>5.2697051782954333E-4</v>
      </c>
      <c r="AK836" s="59"/>
      <c r="AL836" s="41">
        <f>EXP(AE836)*$AI$4^AD836</f>
        <v>0.33691878565976852</v>
      </c>
      <c r="AM836" s="41">
        <f>AL836*SQRT(AE837^2+(LN($AI$4))^2*AD837^2+(AD836/$AI$4)^2*$AJ$4^2-2*LN($AI$4)*AVERAGE(Z836:Z840)*AD837^2)</f>
        <v>1.0696038841475316E-3</v>
      </c>
      <c r="AN836" s="83"/>
      <c r="AO836" s="41">
        <f>EXP(AG836)*$AI$4^AF836</f>
        <v>5.4020025579700835E-2</v>
      </c>
      <c r="AP836" s="41">
        <f>AO836*SQRT(AG837^2+(LN($AI$4))^2*AF837^2+(AF836/$AI$4)^2*$AJ$4^2-2*LN($AI$4)*AVERAGE(Z836:Z840)*AF837^2)</f>
        <v>2.5699497824473167E-4</v>
      </c>
      <c r="BB836" s="69"/>
      <c r="BC836" s="69"/>
      <c r="BE836" s="69"/>
      <c r="BF836" s="69"/>
      <c r="BH836" s="69"/>
      <c r="BI836" s="69"/>
      <c r="BK836" s="69"/>
      <c r="BL836" s="69"/>
      <c r="BN836" s="69"/>
      <c r="BO836" s="69"/>
      <c r="BQ836" s="69"/>
      <c r="BR836" s="69"/>
      <c r="BY836" s="69"/>
      <c r="BZ836" s="69"/>
      <c r="CD836" s="86"/>
      <c r="CM836" s="78"/>
      <c r="CN836" s="78"/>
    </row>
    <row r="837" spans="1:100">
      <c r="A837" s="7">
        <v>104</v>
      </c>
      <c r="B837" s="7"/>
      <c r="C837" s="7" t="s">
        <v>2</v>
      </c>
      <c r="D837" s="32">
        <v>26.573806999999999</v>
      </c>
      <c r="E837" s="32">
        <v>5.9390220999999999</v>
      </c>
      <c r="F837" s="32">
        <v>9.3133490000000005</v>
      </c>
      <c r="G837" s="32">
        <v>9.9225939000000007</v>
      </c>
      <c r="H837" s="93">
        <v>1.1504658E-4</v>
      </c>
      <c r="I837" s="32">
        <v>1.6745981999999999</v>
      </c>
      <c r="J837" s="32"/>
      <c r="K837" s="66">
        <v>0.35047129999999999</v>
      </c>
      <c r="L837" s="66">
        <v>0.37339819000000002</v>
      </c>
      <c r="M837" s="66">
        <v>6.3017052000000004E-2</v>
      </c>
      <c r="N837" s="66">
        <v>0.22349167</v>
      </c>
      <c r="O837" s="66"/>
      <c r="P837" s="66"/>
      <c r="Q837" s="66"/>
      <c r="R837" s="76"/>
      <c r="S837" s="83">
        <f>(F837-O835*H837)/D837</f>
        <v>0.35046727765701191</v>
      </c>
      <c r="T837" s="83">
        <f>(G837-P835*H837)/D837</f>
        <v>0.37339507888637247</v>
      </c>
      <c r="U837" s="83">
        <f>(I837-Q835*H837)/D837</f>
        <v>6.3012222295496842E-2</v>
      </c>
      <c r="V837" s="84"/>
      <c r="W837" s="83">
        <f t="shared" si="514"/>
        <v>-1.048487935904201</v>
      </c>
      <c r="X837" s="83">
        <f t="shared" si="515"/>
        <v>-0.98511822716229192</v>
      </c>
      <c r="Y837" s="83">
        <f t="shared" si="516"/>
        <v>-2.7644265667166548</v>
      </c>
      <c r="Z837" s="83">
        <f t="shared" ref="Z837:Z840" si="517">LN(N837)</f>
        <v>-1.4983811363165953</v>
      </c>
      <c r="AA837" s="77"/>
      <c r="AB837" s="20">
        <v>8.1258421337693908E-3</v>
      </c>
      <c r="AC837" s="60">
        <v>1.2180158083175359E-2</v>
      </c>
      <c r="AD837" s="20">
        <v>1.8026883464107319E-2</v>
      </c>
      <c r="AE837" s="60">
        <v>2.7021235057879889E-2</v>
      </c>
      <c r="AF837" s="20">
        <v>2.7566406379930304E-2</v>
      </c>
      <c r="AG837" s="20">
        <v>4.1320417252168798E-2</v>
      </c>
      <c r="AI837" s="27"/>
      <c r="AJ837" s="82"/>
      <c r="AK837" s="82"/>
      <c r="AL837" s="82"/>
      <c r="AM837" s="82"/>
      <c r="AN837" s="82"/>
      <c r="BB837" s="76"/>
      <c r="BC837" s="76"/>
      <c r="BE837" s="76"/>
      <c r="BF837" s="76"/>
      <c r="BH837" s="76"/>
      <c r="BI837" s="76"/>
      <c r="BK837" s="76"/>
      <c r="BL837" s="76"/>
      <c r="BN837" s="76"/>
      <c r="BO837" s="76"/>
      <c r="BQ837" s="76"/>
      <c r="BR837" s="76"/>
      <c r="BW837" s="85"/>
      <c r="BX837" s="85"/>
      <c r="BY837" s="83"/>
      <c r="BZ837" s="83"/>
      <c r="CA837" s="83"/>
      <c r="CB837" s="83"/>
      <c r="CC837" s="83"/>
    </row>
    <row r="838" spans="1:100">
      <c r="A838" s="7">
        <v>104</v>
      </c>
      <c r="B838" s="7"/>
      <c r="C838" s="7" t="s">
        <v>3</v>
      </c>
      <c r="D838" s="32">
        <v>25.866278000000001</v>
      </c>
      <c r="E838" s="32">
        <v>5.7786603000000003</v>
      </c>
      <c r="F838" s="32">
        <v>9.0580888999999996</v>
      </c>
      <c r="G838" s="32">
        <v>9.6428726000000005</v>
      </c>
      <c r="H838" s="93">
        <v>1.1246797000000001E-4</v>
      </c>
      <c r="I838" s="32">
        <v>1.6260859999999999</v>
      </c>
      <c r="J838" s="32"/>
      <c r="K838" s="66">
        <v>0.35018929999999998</v>
      </c>
      <c r="L838" s="66">
        <v>0.37279748000000001</v>
      </c>
      <c r="M838" s="66">
        <v>6.2865167E-2</v>
      </c>
      <c r="N838" s="66">
        <v>0.22340520999999999</v>
      </c>
      <c r="O838" s="66"/>
      <c r="P838" s="66"/>
      <c r="Q838" s="66"/>
      <c r="R838" s="76"/>
      <c r="S838" s="83">
        <f>(F838-O835*H838)/D838</f>
        <v>0.35018536179759635</v>
      </c>
      <c r="T838" s="83">
        <f>(G838-P835*H838)/D838</f>
        <v>0.3727946062079413</v>
      </c>
      <c r="U838" s="83">
        <f>(I838-Q835*H838)/D838</f>
        <v>6.2860424042624333E-2</v>
      </c>
      <c r="V838" s="84"/>
      <c r="W838" s="83">
        <f t="shared" si="514"/>
        <v>-1.0492926595539929</v>
      </c>
      <c r="X838" s="83">
        <f t="shared" si="515"/>
        <v>-0.98672766460170591</v>
      </c>
      <c r="Y838" s="83">
        <f t="shared" si="516"/>
        <v>-2.766838501809437</v>
      </c>
      <c r="Z838" s="83">
        <f t="shared" si="517"/>
        <v>-1.4987680712223783</v>
      </c>
      <c r="AA838" s="28"/>
      <c r="AB838" s="47">
        <f t="shared" ref="AB838:AG838" si="518">ABS(AB837/AB836)</f>
        <v>4.0392348876629311E-3</v>
      </c>
      <c r="AC838" s="47">
        <f t="shared" si="518"/>
        <v>6.1959012486151347E-3</v>
      </c>
      <c r="AD838" s="47">
        <f t="shared" si="518"/>
        <v>4.4761555240511366E-3</v>
      </c>
      <c r="AE838" s="47">
        <f t="shared" si="518"/>
        <v>5.351459268357641E-3</v>
      </c>
      <c r="AF838" s="47">
        <f t="shared" si="518"/>
        <v>4.5695839514316577E-3</v>
      </c>
      <c r="AG838" s="47">
        <f t="shared" si="518"/>
        <v>6.5852706590620053E-3</v>
      </c>
      <c r="AI838" s="27"/>
      <c r="AJ838" s="82"/>
      <c r="AK838" s="82"/>
      <c r="AL838" s="82"/>
      <c r="AM838" s="82"/>
      <c r="AN838" s="82"/>
      <c r="BB838" s="76"/>
      <c r="BC838" s="76"/>
      <c r="BE838" s="76"/>
      <c r="BF838" s="76"/>
      <c r="BH838" s="76"/>
      <c r="BI838" s="76"/>
      <c r="BK838" s="76"/>
      <c r="BL838" s="76"/>
      <c r="BN838" s="76"/>
      <c r="BO838" s="76"/>
      <c r="BQ838" s="76"/>
      <c r="BR838" s="76"/>
      <c r="BW838" s="85"/>
      <c r="BX838" s="85"/>
      <c r="BY838" s="83"/>
      <c r="BZ838" s="83"/>
      <c r="CA838" s="83"/>
      <c r="CB838" s="83"/>
      <c r="CC838" s="83"/>
      <c r="CD838" s="76"/>
      <c r="CE838" s="76"/>
      <c r="CF838" s="76"/>
      <c r="CG838" s="76"/>
      <c r="CH838" s="76"/>
      <c r="CI838" s="76"/>
      <c r="CJ838" s="76"/>
      <c r="CK838" s="76"/>
      <c r="CL838" s="76"/>
      <c r="CM838" s="76"/>
      <c r="CN838" s="76"/>
      <c r="CO838" s="76"/>
      <c r="CP838" s="76"/>
      <c r="CQ838" s="76"/>
      <c r="CR838" s="76"/>
      <c r="CS838" s="76"/>
      <c r="CT838" s="76"/>
      <c r="CU838" s="76"/>
      <c r="CV838" s="76"/>
    </row>
    <row r="839" spans="1:100">
      <c r="A839" s="7">
        <v>104</v>
      </c>
      <c r="B839" s="7"/>
      <c r="C839" s="7" t="s">
        <v>4</v>
      </c>
      <c r="D839" s="32">
        <v>23.133683000000001</v>
      </c>
      <c r="E839" s="32">
        <v>5.1646846999999996</v>
      </c>
      <c r="F839" s="32">
        <v>8.0902864999999995</v>
      </c>
      <c r="G839" s="32">
        <v>8.6008698999999993</v>
      </c>
      <c r="H839" s="93">
        <v>9.0920923999999998E-5</v>
      </c>
      <c r="I839" s="32">
        <v>1.4484372000000001</v>
      </c>
      <c r="J839" s="32"/>
      <c r="K839" s="66">
        <v>0.34971826</v>
      </c>
      <c r="L839" s="66">
        <v>0.37178856999999998</v>
      </c>
      <c r="M839" s="66">
        <v>6.2611260000000002E-2</v>
      </c>
      <c r="N839" s="66">
        <v>0.22325371999999999</v>
      </c>
      <c r="O839" s="66"/>
      <c r="P839" s="66"/>
      <c r="Q839" s="66"/>
      <c r="R839" s="76"/>
      <c r="S839" s="83">
        <f>(F839-O835*H839)/D839</f>
        <v>0.34971552517725557</v>
      </c>
      <c r="T839" s="83">
        <f>(G839-P835*H839)/D839</f>
        <v>0.37178768382571553</v>
      </c>
      <c r="U839" s="83">
        <f>(I839-Q835*H839)/D839</f>
        <v>6.2607391401757487E-2</v>
      </c>
      <c r="V839" s="84"/>
      <c r="W839" s="83">
        <f t="shared" si="514"/>
        <v>-1.0506352401955057</v>
      </c>
      <c r="X839" s="83">
        <f t="shared" si="515"/>
        <v>-0.9894323300484259</v>
      </c>
      <c r="Y839" s="83">
        <f t="shared" si="516"/>
        <v>-2.7708719343357093</v>
      </c>
      <c r="Z839" s="83">
        <f t="shared" si="517"/>
        <v>-1.4994463964304232</v>
      </c>
      <c r="AA839" s="60"/>
      <c r="AB839" s="88"/>
      <c r="AD839" s="88"/>
      <c r="AF839" s="88"/>
      <c r="AI839" s="27"/>
      <c r="AJ839" s="82"/>
      <c r="AK839" s="82"/>
      <c r="AL839" s="82"/>
      <c r="AM839" s="82"/>
      <c r="AN839" s="82"/>
      <c r="BB839" s="76"/>
      <c r="BC839" s="76"/>
      <c r="BE839" s="76"/>
      <c r="BF839" s="76"/>
      <c r="BH839" s="76"/>
      <c r="BI839" s="76"/>
      <c r="BK839" s="76"/>
      <c r="BL839" s="76"/>
      <c r="BN839" s="76"/>
      <c r="BO839" s="76"/>
      <c r="BQ839" s="76"/>
      <c r="BR839" s="76"/>
      <c r="BW839" s="85"/>
      <c r="BX839" s="85"/>
      <c r="BY839" s="83"/>
      <c r="BZ839" s="83"/>
      <c r="CA839" s="83"/>
      <c r="CB839" s="83"/>
      <c r="CD839" s="76"/>
      <c r="CE839" s="76"/>
      <c r="CF839" s="76"/>
      <c r="CG839" s="76"/>
      <c r="CH839" s="76"/>
      <c r="CI839" s="76"/>
      <c r="CJ839" s="76"/>
      <c r="CK839" s="76"/>
      <c r="CL839" s="76"/>
      <c r="CM839" s="76"/>
      <c r="CN839" s="76"/>
      <c r="CO839" s="76"/>
      <c r="CP839" s="76"/>
      <c r="CQ839" s="76"/>
      <c r="CR839" s="76"/>
      <c r="CS839" s="76"/>
      <c r="CT839" s="76"/>
      <c r="CU839" s="76"/>
      <c r="CV839" s="76"/>
    </row>
    <row r="840" spans="1:100">
      <c r="A840" s="7">
        <v>104</v>
      </c>
      <c r="B840" s="7"/>
      <c r="C840" s="7" t="s">
        <v>5</v>
      </c>
      <c r="D840" s="32">
        <v>21.400147</v>
      </c>
      <c r="E840" s="32">
        <v>4.7747536000000004</v>
      </c>
      <c r="F840" s="32">
        <v>7.4748899</v>
      </c>
      <c r="G840" s="32">
        <v>7.9371102999999996</v>
      </c>
      <c r="H840" s="93">
        <v>8.6411419000000003E-5</v>
      </c>
      <c r="I840" s="32">
        <v>1.3350242000000001</v>
      </c>
      <c r="J840" s="32"/>
      <c r="K840" s="66">
        <v>0.34929123000000001</v>
      </c>
      <c r="L840" s="66">
        <v>0.37088995000000002</v>
      </c>
      <c r="M840" s="66">
        <v>6.2383785999999997E-2</v>
      </c>
      <c r="N840" s="66">
        <v>0.2231177</v>
      </c>
      <c r="O840" s="66"/>
      <c r="P840" s="66"/>
      <c r="Q840" s="66"/>
      <c r="R840" s="76"/>
      <c r="S840" s="83">
        <f>(F840-O835*H840)/D840</f>
        <v>0.3492880393830245</v>
      </c>
      <c r="T840" s="83">
        <f>(G840-P835*H840)/D840</f>
        <v>0.37088817073043612</v>
      </c>
      <c r="U840" s="83">
        <f>(I840-Q835*H840)/D840</f>
        <v>6.2379542981211927E-2</v>
      </c>
      <c r="V840" s="84"/>
      <c r="W840" s="83">
        <f t="shared" si="514"/>
        <v>-1.0518583694303183</v>
      </c>
      <c r="X840" s="83">
        <f t="shared" si="515"/>
        <v>-0.99185468841542945</v>
      </c>
      <c r="Y840" s="83">
        <f t="shared" si="516"/>
        <v>-2.7745178941965523</v>
      </c>
      <c r="Z840" s="83">
        <f t="shared" si="517"/>
        <v>-1.5000558440702838</v>
      </c>
      <c r="AB840" s="28"/>
      <c r="AD840" s="28"/>
      <c r="AF840" s="28"/>
      <c r="AJ840" s="82"/>
      <c r="AK840" s="82"/>
      <c r="AL840" s="82"/>
      <c r="AM840" s="82"/>
      <c r="AN840" s="82"/>
      <c r="BB840" s="76"/>
      <c r="BC840" s="76"/>
      <c r="BE840" s="76"/>
      <c r="BF840" s="76"/>
      <c r="BH840" s="76"/>
      <c r="BI840" s="76"/>
      <c r="BK840" s="76"/>
      <c r="BL840" s="76"/>
      <c r="BN840" s="76"/>
      <c r="BO840" s="76"/>
      <c r="BQ840" s="76"/>
      <c r="BR840" s="76"/>
      <c r="BW840" s="85"/>
      <c r="BX840" s="85"/>
      <c r="BY840" s="83"/>
      <c r="BZ840" s="83"/>
      <c r="CA840" s="83"/>
      <c r="CB840" s="83"/>
      <c r="CC840" s="83"/>
    </row>
    <row r="841" spans="1:100">
      <c r="C841" s="7"/>
      <c r="D841" s="89"/>
      <c r="E841" s="89"/>
      <c r="F841" s="33"/>
      <c r="G841" s="33"/>
      <c r="H841" s="99"/>
      <c r="I841" s="33"/>
      <c r="J841" s="5"/>
      <c r="K841" s="84"/>
      <c r="L841" s="84"/>
      <c r="M841" s="84"/>
      <c r="N841" s="84"/>
      <c r="O841" s="83"/>
      <c r="P841" s="83"/>
      <c r="Q841" s="83"/>
      <c r="R841" s="84"/>
      <c r="S841" s="84"/>
      <c r="T841" s="84"/>
      <c r="U841" s="84"/>
      <c r="V841" s="84"/>
      <c r="W841" s="84"/>
      <c r="X841" s="84"/>
      <c r="Y841" s="84"/>
      <c r="Z841" s="90"/>
      <c r="AA841" s="28"/>
      <c r="AB841" s="91"/>
      <c r="AC841" s="91"/>
      <c r="AD841" s="91"/>
      <c r="AE841" s="92"/>
      <c r="AF841" s="92"/>
      <c r="AG841" s="92"/>
      <c r="AJ841" s="76"/>
      <c r="AK841" s="76"/>
      <c r="AL841" s="76"/>
      <c r="AM841" s="76"/>
      <c r="AN841" s="76"/>
      <c r="BB841" s="76"/>
      <c r="BC841" s="76"/>
      <c r="BE841" s="76"/>
      <c r="BF841" s="76"/>
      <c r="BH841" s="76"/>
      <c r="BI841" s="76"/>
      <c r="BK841" s="76"/>
      <c r="BL841" s="76"/>
      <c r="BN841" s="76"/>
      <c r="BO841" s="76"/>
      <c r="BQ841" s="76"/>
      <c r="BR841" s="76"/>
      <c r="BW841" s="85"/>
      <c r="BX841" s="85"/>
      <c r="BY841" s="83"/>
      <c r="BZ841" s="83"/>
      <c r="CA841" s="83"/>
      <c r="CB841" s="83"/>
      <c r="CC841" s="83"/>
      <c r="CD841" s="76"/>
      <c r="CE841" s="76"/>
      <c r="CF841" s="76"/>
      <c r="CG841" s="76"/>
      <c r="CH841" s="76"/>
      <c r="CI841" s="76"/>
      <c r="CJ841" s="76"/>
      <c r="CK841" s="76"/>
      <c r="CL841" s="76"/>
      <c r="CM841" s="76"/>
      <c r="CN841" s="76"/>
      <c r="CO841" s="76"/>
      <c r="CP841" s="76"/>
      <c r="CQ841" s="76"/>
      <c r="CR841" s="76"/>
      <c r="CS841" s="76"/>
      <c r="CT841" s="76"/>
      <c r="CU841" s="76"/>
      <c r="CV841" s="76"/>
    </row>
    <row r="842" spans="1:100">
      <c r="A842" s="7">
        <v>105</v>
      </c>
      <c r="B842" s="31">
        <v>43662</v>
      </c>
      <c r="C842" s="7" t="s">
        <v>0</v>
      </c>
      <c r="D842" s="32">
        <v>6.1735732000000004E-4</v>
      </c>
      <c r="E842" s="32">
        <v>1.2995102999999999E-4</v>
      </c>
      <c r="F842" s="32">
        <v>2.2741950000000001E-4</v>
      </c>
      <c r="G842" s="32">
        <v>2.0193832E-4</v>
      </c>
      <c r="H842" s="93">
        <v>2.4680569000000001E-5</v>
      </c>
      <c r="I842" s="32">
        <v>7.8493893000000005E-5</v>
      </c>
      <c r="J842" s="32"/>
      <c r="K842" s="32"/>
      <c r="L842" s="32"/>
      <c r="M842" s="32"/>
      <c r="N842" s="32"/>
      <c r="O842" s="66"/>
      <c r="P842" s="66"/>
      <c r="Q842" s="66"/>
      <c r="AG842" s="78"/>
      <c r="BZ842" s="80"/>
      <c r="CA842" s="78"/>
      <c r="CB842" s="78"/>
      <c r="CC842" s="78"/>
      <c r="CE842" s="81"/>
      <c r="CF842" s="74"/>
      <c r="CG842" s="74"/>
      <c r="CH842" s="74"/>
      <c r="CI842" s="74"/>
      <c r="CJ842" s="74"/>
      <c r="CK842" s="74"/>
      <c r="CL842" s="74"/>
      <c r="CM842" s="74"/>
      <c r="CN842" s="74"/>
    </row>
    <row r="843" spans="1:100">
      <c r="A843" s="7">
        <v>105</v>
      </c>
      <c r="B843" s="7"/>
      <c r="C843" s="98" t="s">
        <v>6</v>
      </c>
      <c r="D843" s="32"/>
      <c r="E843" s="32"/>
      <c r="F843" s="32"/>
      <c r="G843" s="32"/>
      <c r="H843" s="93">
        <v>2.5697496000000002</v>
      </c>
      <c r="I843" s="32"/>
      <c r="J843" s="32"/>
      <c r="K843" s="32"/>
      <c r="L843" s="32"/>
      <c r="M843" s="32"/>
      <c r="N843" s="32"/>
      <c r="O843" s="66">
        <v>0.86229184000000003</v>
      </c>
      <c r="P843" s="66">
        <v>0.56619609000000004</v>
      </c>
      <c r="Q843" s="66">
        <v>1.0740525999999999</v>
      </c>
      <c r="AB843" s="9"/>
      <c r="AC843" s="9"/>
      <c r="AD843" s="9"/>
      <c r="AE843" s="9"/>
      <c r="AF843" s="9"/>
      <c r="AG843" s="9"/>
      <c r="AI843" s="27"/>
      <c r="AJ843" s="20"/>
      <c r="AK843" s="20"/>
      <c r="AL843" s="20"/>
      <c r="AM843" s="20"/>
      <c r="AN843" s="82"/>
      <c r="BB843" s="78"/>
      <c r="BE843" s="78"/>
      <c r="BH843" s="78"/>
      <c r="BK843" s="78"/>
      <c r="BN843" s="78"/>
      <c r="BQ843" s="78"/>
    </row>
    <row r="844" spans="1:100">
      <c r="A844" s="7">
        <v>105</v>
      </c>
      <c r="B844" s="7"/>
      <c r="C844" s="7" t="s">
        <v>1</v>
      </c>
      <c r="D844" s="32">
        <v>27.438001</v>
      </c>
      <c r="E844" s="32">
        <v>6.1350194</v>
      </c>
      <c r="F844" s="32">
        <v>9.6250958999999998</v>
      </c>
      <c r="G844" s="32">
        <v>10.264135</v>
      </c>
      <c r="H844" s="93">
        <v>1.1701078999999999E-4</v>
      </c>
      <c r="I844" s="32">
        <v>1.7338720000000001</v>
      </c>
      <c r="J844" s="32"/>
      <c r="K844" s="66">
        <v>0.35079458000000002</v>
      </c>
      <c r="L844" s="66">
        <v>0.37408511999999999</v>
      </c>
      <c r="M844" s="66">
        <v>6.3192485000000007E-2</v>
      </c>
      <c r="N844" s="66">
        <v>0.22359577</v>
      </c>
      <c r="O844" s="66"/>
      <c r="P844" s="66"/>
      <c r="Q844" s="66"/>
      <c r="R844" s="76"/>
      <c r="S844" s="83">
        <f>(F844-O843*H844)/D844</f>
        <v>0.35079067904949018</v>
      </c>
      <c r="T844" s="83">
        <f>(G844-P843*H844)/D844</f>
        <v>0.37408223539857055</v>
      </c>
      <c r="U844" s="83">
        <f>(I844-Q843*H844)/D844</f>
        <v>6.3187778302682199E-2</v>
      </c>
      <c r="V844" s="84"/>
      <c r="W844" s="83">
        <f t="shared" ref="W844:W848" si="519">LN(S844)</f>
        <v>-1.0475655893915874</v>
      </c>
      <c r="X844" s="83">
        <f t="shared" ref="X844:X848" si="520">LN(T844)</f>
        <v>-0.98327962499299204</v>
      </c>
      <c r="Y844" s="83">
        <f t="shared" ref="Y844:Y848" si="521">LN(U844)</f>
        <v>-2.7616443778165713</v>
      </c>
      <c r="Z844" s="83">
        <f>LN(N844)</f>
        <v>-1.4979154555903318</v>
      </c>
      <c r="AA844" s="77"/>
      <c r="AB844" s="20">
        <f t="array" ref="AB844:AC845">LINEST(W844:W848,Z844:Z848,TRUE,TRUE)</f>
        <v>2.0089682637353379</v>
      </c>
      <c r="AC844" s="60">
        <v>1.9617004916795564</v>
      </c>
      <c r="AD844" s="20">
        <f t="array" ref="AD844:AE845">LINEST(X844:X848,Z844:Z848,TRUE,TRUE)</f>
        <v>4.0156234156835895</v>
      </c>
      <c r="AE844" s="60">
        <v>5.0317882409669963</v>
      </c>
      <c r="AF844" s="20">
        <f t="array" ref="AF844:AG845">LINEST(Y844:Y848,Z844:Z848,TRUE,TRUE)</f>
        <v>6.0089531040196853</v>
      </c>
      <c r="AG844" s="20">
        <v>6.2392412068012586</v>
      </c>
      <c r="AI844" s="41">
        <f>EXP(AC844)*$AI$4^AB844</f>
        <v>0.33294714756545618</v>
      </c>
      <c r="AJ844" s="41">
        <f>AI844*SQRT(AC845^2+(LN($AI$4))^2*AB845^2+(AB844/$AI$4)^2*$AJ$4^2-2*LN($AI$4)*AVERAGE(Z844:Z848)*AB845^2)</f>
        <v>5.2459893751767681E-4</v>
      </c>
      <c r="AK844" s="59"/>
      <c r="AL844" s="41">
        <f>EXP(AE844)*$AI$4^AD844</f>
        <v>0.33701399526846332</v>
      </c>
      <c r="AM844" s="41">
        <f>AL844*SQRT(AE845^2+(LN($AI$4))^2*AD845^2+(AD844/$AI$4)^2*$AJ$4^2-2*LN($AI$4)*AVERAGE(Z844:Z848)*AD845^2)</f>
        <v>1.0628511239156666E-3</v>
      </c>
      <c r="AN844" s="83"/>
      <c r="AO844" s="41">
        <f>EXP(AG844)*$AI$4^AF844</f>
        <v>5.4051488396406291E-2</v>
      </c>
      <c r="AP844" s="41">
        <f>AO844*SQRT(AG845^2+(LN($AI$4))^2*AF845^2+(AF844/$AI$4)^2*$AJ$4^2-2*LN($AI$4)*AVERAGE(Z844:Z848)*AF845^2)</f>
        <v>2.55118985988257E-4</v>
      </c>
      <c r="BB844" s="69"/>
      <c r="BC844" s="69"/>
      <c r="BE844" s="69"/>
      <c r="BF844" s="69"/>
      <c r="BH844" s="69"/>
      <c r="BI844" s="69"/>
      <c r="BK844" s="69"/>
      <c r="BL844" s="69"/>
      <c r="BN844" s="69"/>
      <c r="BO844" s="69"/>
      <c r="BQ844" s="69"/>
      <c r="BR844" s="69"/>
      <c r="BY844" s="69"/>
      <c r="BZ844" s="69"/>
      <c r="CD844" s="86"/>
      <c r="CM844" s="78"/>
      <c r="CN844" s="78"/>
    </row>
    <row r="845" spans="1:100">
      <c r="A845" s="7">
        <v>105</v>
      </c>
      <c r="B845" s="7"/>
      <c r="C845" s="7" t="s">
        <v>2</v>
      </c>
      <c r="D845" s="32">
        <v>25.835545</v>
      </c>
      <c r="E845" s="32">
        <v>5.7743976999999997</v>
      </c>
      <c r="F845" s="32">
        <v>9.0556899000000008</v>
      </c>
      <c r="G845" s="32">
        <v>9.6492184000000005</v>
      </c>
      <c r="H845" s="93">
        <v>1.0227147E-4</v>
      </c>
      <c r="I845" s="32">
        <v>1.6286162</v>
      </c>
      <c r="J845" s="32"/>
      <c r="K845" s="66">
        <v>0.35051269000000002</v>
      </c>
      <c r="L845" s="66">
        <v>0.37348594000000002</v>
      </c>
      <c r="M845" s="66">
        <v>6.3037692000000006E-2</v>
      </c>
      <c r="N845" s="66">
        <v>0.22350591</v>
      </c>
      <c r="O845" s="66"/>
      <c r="P845" s="66"/>
      <c r="Q845" s="66"/>
      <c r="R845" s="76"/>
      <c r="S845" s="83">
        <f>(F845-O843*H845)/D845</f>
        <v>0.35050941298687355</v>
      </c>
      <c r="T845" s="83">
        <f>(G845-P843*H845)/D845</f>
        <v>0.37348391505941014</v>
      </c>
      <c r="U845" s="83">
        <f>(I845-Q843*H845)/D845</f>
        <v>6.3033559193806085E-2</v>
      </c>
      <c r="V845" s="84"/>
      <c r="W845" s="83">
        <f t="shared" si="519"/>
        <v>-1.0483677169854415</v>
      </c>
      <c r="X845" s="83">
        <f t="shared" si="520"/>
        <v>-0.98488034077326048</v>
      </c>
      <c r="Y845" s="83">
        <f t="shared" si="521"/>
        <v>-2.7640880088012536</v>
      </c>
      <c r="Z845" s="83">
        <f t="shared" ref="Z845:Z848" si="522">LN(N845)</f>
        <v>-1.4983174223251021</v>
      </c>
      <c r="AA845" s="77"/>
      <c r="AB845" s="20">
        <v>6.3410000994951936E-3</v>
      </c>
      <c r="AC845" s="60">
        <v>9.5046789019376677E-3</v>
      </c>
      <c r="AD845" s="20">
        <v>1.4284336020251377E-2</v>
      </c>
      <c r="AE845" s="60">
        <v>2.1411137844120205E-2</v>
      </c>
      <c r="AF845" s="20">
        <v>2.1622468408112074E-2</v>
      </c>
      <c r="AG845" s="20">
        <v>3.2410442526685596E-2</v>
      </c>
      <c r="AI845" s="27"/>
      <c r="AJ845" s="82"/>
      <c r="AK845" s="82"/>
      <c r="AL845" s="82"/>
      <c r="AM845" s="82"/>
      <c r="AN845" s="82"/>
      <c r="BB845" s="76"/>
      <c r="BC845" s="76"/>
      <c r="BE845" s="76"/>
      <c r="BF845" s="76"/>
      <c r="BH845" s="76"/>
      <c r="BI845" s="76"/>
      <c r="BK845" s="76"/>
      <c r="BL845" s="76"/>
      <c r="BN845" s="76"/>
      <c r="BO845" s="76"/>
      <c r="BQ845" s="76"/>
      <c r="BR845" s="76"/>
      <c r="BW845" s="85"/>
      <c r="BX845" s="85"/>
      <c r="BY845" s="83"/>
      <c r="BZ845" s="83"/>
      <c r="CA845" s="83"/>
      <c r="CB845" s="83"/>
      <c r="CC845" s="83"/>
    </row>
    <row r="846" spans="1:100">
      <c r="A846" s="7">
        <v>105</v>
      </c>
      <c r="B846" s="7"/>
      <c r="C846" s="7" t="s">
        <v>3</v>
      </c>
      <c r="D846" s="32">
        <v>24.708758</v>
      </c>
      <c r="E846" s="32">
        <v>5.5195322000000004</v>
      </c>
      <c r="F846" s="32">
        <v>8.6510870999999998</v>
      </c>
      <c r="G846" s="32">
        <v>9.2077954999999996</v>
      </c>
      <c r="H846" s="93">
        <v>9.1161791000000001E-5</v>
      </c>
      <c r="I846" s="32">
        <v>1.5524163</v>
      </c>
      <c r="J846" s="32"/>
      <c r="K846" s="66">
        <v>0.35012225000000002</v>
      </c>
      <c r="L846" s="66">
        <v>0.37265309000000002</v>
      </c>
      <c r="M846" s="66">
        <v>6.2828621000000001E-2</v>
      </c>
      <c r="N846" s="66">
        <v>0.22338358999999999</v>
      </c>
      <c r="O846" s="66"/>
      <c r="P846" s="66"/>
      <c r="Q846" s="66"/>
      <c r="R846" s="76"/>
      <c r="S846" s="83">
        <f>(F846-O843*H846)/D846</f>
        <v>0.3501191153327699</v>
      </c>
      <c r="T846" s="83">
        <f>(G846-P843*H846)/D846</f>
        <v>0.37265102052277893</v>
      </c>
      <c r="U846" s="83">
        <f>(I846-Q843*H846)/D846</f>
        <v>6.2824622242904957E-2</v>
      </c>
      <c r="V846" s="84"/>
      <c r="W846" s="83">
        <f t="shared" si="519"/>
        <v>-1.0494818528754337</v>
      </c>
      <c r="X846" s="83">
        <f t="shared" si="520"/>
        <v>-0.98711289910249123</v>
      </c>
      <c r="Y846" s="83">
        <f t="shared" si="521"/>
        <v>-2.767408208417276</v>
      </c>
      <c r="Z846" s="83">
        <f t="shared" si="522"/>
        <v>-1.4988648507299078</v>
      </c>
      <c r="AA846" s="28"/>
      <c r="AB846" s="47">
        <f t="shared" ref="AB846:AG846" si="523">ABS(AB845/AB844)</f>
        <v>3.1563465754830653E-3</v>
      </c>
      <c r="AC846" s="47">
        <f t="shared" si="523"/>
        <v>4.8451223529031237E-3</v>
      </c>
      <c r="AD846" s="47">
        <f t="shared" si="523"/>
        <v>3.5571901400071201E-3</v>
      </c>
      <c r="AE846" s="47">
        <f t="shared" si="523"/>
        <v>4.2551746653005946E-3</v>
      </c>
      <c r="AF846" s="47">
        <f t="shared" si="523"/>
        <v>3.5983752966299134E-3</v>
      </c>
      <c r="AG846" s="47">
        <f t="shared" si="523"/>
        <v>5.1946128467281714E-3</v>
      </c>
      <c r="AI846" s="27"/>
      <c r="AJ846" s="82"/>
      <c r="AK846" s="82"/>
      <c r="AL846" s="82"/>
      <c r="AM846" s="82"/>
      <c r="AN846" s="82"/>
      <c r="BB846" s="76"/>
      <c r="BC846" s="76"/>
      <c r="BE846" s="76"/>
      <c r="BF846" s="76"/>
      <c r="BH846" s="76"/>
      <c r="BI846" s="76"/>
      <c r="BK846" s="76"/>
      <c r="BL846" s="76"/>
      <c r="BN846" s="76"/>
      <c r="BO846" s="76"/>
      <c r="BQ846" s="76"/>
      <c r="BR846" s="76"/>
      <c r="BW846" s="85"/>
      <c r="BX846" s="85"/>
      <c r="BY846" s="83"/>
      <c r="BZ846" s="83"/>
      <c r="CA846" s="83"/>
      <c r="CB846" s="83"/>
      <c r="CC846" s="83"/>
      <c r="CD846" s="76"/>
      <c r="CE846" s="76"/>
      <c r="CF846" s="76"/>
      <c r="CG846" s="76"/>
      <c r="CH846" s="76"/>
      <c r="CI846" s="76"/>
      <c r="CJ846" s="76"/>
      <c r="CK846" s="76"/>
      <c r="CL846" s="76"/>
      <c r="CM846" s="76"/>
      <c r="CN846" s="76"/>
      <c r="CO846" s="76"/>
      <c r="CP846" s="76"/>
      <c r="CQ846" s="76"/>
      <c r="CR846" s="76"/>
      <c r="CS846" s="76"/>
      <c r="CT846" s="76"/>
      <c r="CU846" s="76"/>
      <c r="CV846" s="76"/>
    </row>
    <row r="847" spans="1:100">
      <c r="A847" s="7">
        <v>105</v>
      </c>
      <c r="B847" s="7"/>
      <c r="C847" s="7" t="s">
        <v>4</v>
      </c>
      <c r="D847" s="32">
        <v>23.193107000000001</v>
      </c>
      <c r="E847" s="32">
        <v>5.1779544</v>
      </c>
      <c r="F847" s="32">
        <v>8.1111597</v>
      </c>
      <c r="G847" s="32">
        <v>8.6233456999999998</v>
      </c>
      <c r="H847" s="93">
        <v>8.1174160999999999E-5</v>
      </c>
      <c r="I847" s="32">
        <v>1.4522382</v>
      </c>
      <c r="J847" s="32"/>
      <c r="K847" s="66">
        <v>0.34972284999999997</v>
      </c>
      <c r="L847" s="66">
        <v>0.37180642000000003</v>
      </c>
      <c r="M847" s="66">
        <v>6.2615071999999994E-2</v>
      </c>
      <c r="N847" s="66">
        <v>0.22325402999999999</v>
      </c>
      <c r="O847" s="66"/>
      <c r="P847" s="66"/>
      <c r="Q847" s="66"/>
      <c r="R847" s="76"/>
      <c r="S847" s="83">
        <f>(F847-O843*H847)/D847</f>
        <v>0.34971984151081403</v>
      </c>
      <c r="T847" s="83">
        <f>(G847-P843*H847)/D847</f>
        <v>0.37180442187014584</v>
      </c>
      <c r="U847" s="83">
        <f>(I847-Q843*H847)/D847</f>
        <v>6.26113187285052E-2</v>
      </c>
      <c r="V847" s="84"/>
      <c r="W847" s="83">
        <f t="shared" si="519"/>
        <v>-1.0506228978583461</v>
      </c>
      <c r="X847" s="83">
        <f t="shared" si="520"/>
        <v>-0.98938731062365015</v>
      </c>
      <c r="Y847" s="83">
        <f t="shared" si="521"/>
        <v>-2.770809206860799</v>
      </c>
      <c r="Z847" s="83">
        <f t="shared" si="522"/>
        <v>-1.4994450078766972</v>
      </c>
      <c r="AA847" s="60"/>
      <c r="AB847" s="88"/>
      <c r="AD847" s="88"/>
      <c r="AF847" s="88"/>
      <c r="AI847" s="27"/>
      <c r="AJ847" s="82"/>
      <c r="AK847" s="82"/>
      <c r="AL847" s="82"/>
      <c r="AM847" s="82"/>
      <c r="AN847" s="82"/>
      <c r="BB847" s="76"/>
      <c r="BC847" s="76"/>
      <c r="BE847" s="76"/>
      <c r="BF847" s="76"/>
      <c r="BH847" s="76"/>
      <c r="BI847" s="76"/>
      <c r="BK847" s="76"/>
      <c r="BL847" s="76"/>
      <c r="BN847" s="76"/>
      <c r="BO847" s="76"/>
      <c r="BQ847" s="76"/>
      <c r="BR847" s="76"/>
      <c r="BW847" s="85"/>
      <c r="BX847" s="85"/>
      <c r="BY847" s="83"/>
      <c r="BZ847" s="83"/>
      <c r="CA847" s="83"/>
      <c r="CB847" s="83"/>
      <c r="CD847" s="76"/>
      <c r="CE847" s="76"/>
      <c r="CF847" s="76"/>
      <c r="CG847" s="76"/>
      <c r="CH847" s="76"/>
      <c r="CI847" s="76"/>
      <c r="CJ847" s="76"/>
      <c r="CK847" s="76"/>
      <c r="CL847" s="76"/>
      <c r="CM847" s="76"/>
      <c r="CN847" s="76"/>
      <c r="CO847" s="76"/>
      <c r="CP847" s="76"/>
      <c r="CQ847" s="76"/>
      <c r="CR847" s="76"/>
      <c r="CS847" s="76"/>
      <c r="CT847" s="76"/>
      <c r="CU847" s="76"/>
      <c r="CV847" s="76"/>
    </row>
    <row r="848" spans="1:100">
      <c r="A848" s="7">
        <v>105</v>
      </c>
      <c r="B848" s="7"/>
      <c r="C848" s="7" t="s">
        <v>5</v>
      </c>
      <c r="D848" s="32">
        <v>20.886381</v>
      </c>
      <c r="E848" s="32">
        <v>4.6600235999999997</v>
      </c>
      <c r="F848" s="32">
        <v>7.2950185999999997</v>
      </c>
      <c r="G848" s="32">
        <v>7.7456467</v>
      </c>
      <c r="H848" s="93">
        <v>6.9917309999999996E-5</v>
      </c>
      <c r="I848" s="32">
        <v>1.3027648000000001</v>
      </c>
      <c r="J848" s="32"/>
      <c r="K848" s="66">
        <v>0.34927090999999999</v>
      </c>
      <c r="L848" s="66">
        <v>0.37084536000000001</v>
      </c>
      <c r="M848" s="66">
        <v>6.2373454000000002E-2</v>
      </c>
      <c r="N848" s="66">
        <v>0.22311285</v>
      </c>
      <c r="O848" s="66"/>
      <c r="P848" s="66"/>
      <c r="Q848" s="66"/>
      <c r="R848" s="76"/>
      <c r="S848" s="83">
        <f>(F848-O843*H848)/D848</f>
        <v>0.34926866032339982</v>
      </c>
      <c r="T848" s="83">
        <f>(G848-P843*H848)/D848</f>
        <v>0.37084486360238544</v>
      </c>
      <c r="U848" s="83">
        <f>(I848-Q843*H848)/D848</f>
        <v>6.2370293117386372E-2</v>
      </c>
      <c r="V848" s="84"/>
      <c r="W848" s="83">
        <f t="shared" si="519"/>
        <v>-1.0519138525704494</v>
      </c>
      <c r="X848" s="83">
        <f t="shared" si="520"/>
        <v>-0.99197146123285918</v>
      </c>
      <c r="Y848" s="83">
        <f t="shared" si="521"/>
        <v>-2.7746661888016879</v>
      </c>
      <c r="Z848" s="83">
        <f t="shared" si="522"/>
        <v>-1.500077581712407</v>
      </c>
      <c r="AB848" s="28"/>
      <c r="AD848" s="28"/>
      <c r="AF848" s="28"/>
      <c r="AJ848" s="82"/>
      <c r="AK848" s="82"/>
      <c r="AL848" s="82"/>
      <c r="AM848" s="82"/>
      <c r="AN848" s="82"/>
      <c r="BB848" s="76"/>
      <c r="BC848" s="76"/>
      <c r="BE848" s="76"/>
      <c r="BF848" s="76"/>
      <c r="BH848" s="76"/>
      <c r="BI848" s="76"/>
      <c r="BK848" s="76"/>
      <c r="BL848" s="76"/>
      <c r="BN848" s="76"/>
      <c r="BO848" s="76"/>
      <c r="BQ848" s="76"/>
      <c r="BR848" s="76"/>
      <c r="BW848" s="85"/>
      <c r="BX848" s="85"/>
      <c r="BY848" s="83"/>
      <c r="BZ848" s="83"/>
      <c r="CA848" s="83"/>
      <c r="CB848" s="83"/>
      <c r="CC848" s="83"/>
    </row>
    <row r="849" spans="1:100">
      <c r="C849" s="7"/>
      <c r="D849" s="89"/>
      <c r="E849" s="89"/>
      <c r="F849" s="33"/>
      <c r="G849" s="33"/>
      <c r="H849" s="99"/>
      <c r="I849" s="33"/>
      <c r="J849" s="5"/>
      <c r="K849" s="84"/>
      <c r="L849" s="84"/>
      <c r="M849" s="84"/>
      <c r="N849" s="84"/>
      <c r="O849" s="83"/>
      <c r="P849" s="83"/>
      <c r="Q849" s="83"/>
      <c r="R849" s="84"/>
      <c r="S849" s="84"/>
      <c r="T849" s="84"/>
      <c r="U849" s="84"/>
      <c r="V849" s="84"/>
      <c r="W849" s="84"/>
      <c r="X849" s="84"/>
      <c r="Y849" s="84"/>
      <c r="Z849" s="90"/>
      <c r="AA849" s="28"/>
      <c r="AB849" s="91"/>
      <c r="AC849" s="91"/>
      <c r="AD849" s="91"/>
      <c r="AE849" s="92"/>
      <c r="AF849" s="92"/>
      <c r="AG849" s="92"/>
      <c r="AJ849" s="76"/>
      <c r="AK849" s="76"/>
      <c r="AL849" s="76"/>
      <c r="AM849" s="76"/>
      <c r="AN849" s="76"/>
      <c r="BB849" s="76"/>
      <c r="BC849" s="76"/>
      <c r="BE849" s="76"/>
      <c r="BF849" s="76"/>
      <c r="BH849" s="76"/>
      <c r="BI849" s="76"/>
      <c r="BK849" s="76"/>
      <c r="BL849" s="76"/>
      <c r="BN849" s="76"/>
      <c r="BO849" s="76"/>
      <c r="BQ849" s="76"/>
      <c r="BR849" s="76"/>
      <c r="BW849" s="85"/>
      <c r="BX849" s="85"/>
      <c r="BY849" s="83"/>
      <c r="BZ849" s="83"/>
      <c r="CA849" s="83"/>
      <c r="CB849" s="83"/>
      <c r="CC849" s="83"/>
      <c r="CD849" s="76"/>
      <c r="CE849" s="76"/>
      <c r="CF849" s="76"/>
      <c r="CG849" s="76"/>
      <c r="CH849" s="76"/>
      <c r="CI849" s="76"/>
      <c r="CJ849" s="76"/>
      <c r="CK849" s="76"/>
      <c r="CL849" s="76"/>
      <c r="CM849" s="76"/>
      <c r="CN849" s="76"/>
      <c r="CO849" s="76"/>
      <c r="CP849" s="76"/>
      <c r="CQ849" s="76"/>
      <c r="CR849" s="76"/>
      <c r="CS849" s="76"/>
      <c r="CT849" s="76"/>
      <c r="CU849" s="76"/>
      <c r="CV849" s="76"/>
    </row>
    <row r="850" spans="1:100">
      <c r="A850" s="7">
        <v>106</v>
      </c>
      <c r="B850" s="31">
        <v>43662</v>
      </c>
      <c r="C850" s="7" t="s">
        <v>0</v>
      </c>
      <c r="D850" s="32">
        <v>6.1735732000000004E-4</v>
      </c>
      <c r="E850" s="32">
        <v>1.2995102999999999E-4</v>
      </c>
      <c r="F850" s="32">
        <v>2.2741950000000001E-4</v>
      </c>
      <c r="G850" s="32">
        <v>2.0193832E-4</v>
      </c>
      <c r="H850" s="93">
        <v>2.4680569000000001E-5</v>
      </c>
      <c r="I850" s="32">
        <v>7.8493893000000005E-5</v>
      </c>
      <c r="J850" s="32"/>
      <c r="K850" s="32"/>
      <c r="L850" s="32"/>
      <c r="M850" s="32"/>
      <c r="N850" s="32"/>
      <c r="O850" s="66"/>
      <c r="P850" s="66"/>
      <c r="Q850" s="66"/>
      <c r="AG850" s="78"/>
      <c r="BZ850" s="80"/>
      <c r="CA850" s="78"/>
      <c r="CB850" s="78"/>
      <c r="CC850" s="78"/>
      <c r="CE850" s="81"/>
      <c r="CF850" s="74"/>
      <c r="CG850" s="74"/>
      <c r="CH850" s="74"/>
      <c r="CI850" s="74"/>
      <c r="CJ850" s="74"/>
      <c r="CK850" s="74"/>
      <c r="CL850" s="74"/>
      <c r="CM850" s="74"/>
      <c r="CN850" s="74"/>
    </row>
    <row r="851" spans="1:100">
      <c r="A851" s="7">
        <v>106</v>
      </c>
      <c r="C851" s="98" t="s">
        <v>6</v>
      </c>
      <c r="D851" s="32"/>
      <c r="E851" s="32"/>
      <c r="F851" s="32"/>
      <c r="G851" s="32"/>
      <c r="H851" s="93">
        <v>2.5697496000000002</v>
      </c>
      <c r="I851" s="32"/>
      <c r="J851" s="32"/>
      <c r="K851" s="32"/>
      <c r="L851" s="32"/>
      <c r="M851" s="32"/>
      <c r="N851" s="32"/>
      <c r="O851" s="66">
        <v>0.86229184000000003</v>
      </c>
      <c r="P851" s="66">
        <v>0.56619609000000004</v>
      </c>
      <c r="Q851" s="66">
        <v>1.0740525999999999</v>
      </c>
      <c r="AB851" s="9"/>
      <c r="AC851" s="9"/>
      <c r="AD851" s="9"/>
      <c r="AE851" s="9"/>
      <c r="AF851" s="9"/>
      <c r="AG851" s="9"/>
      <c r="AI851" s="27"/>
      <c r="AJ851" s="20"/>
      <c r="AK851" s="20"/>
      <c r="AL851" s="20"/>
      <c r="AM851" s="20"/>
      <c r="AN851" s="82"/>
      <c r="BB851" s="78"/>
      <c r="BE851" s="78"/>
      <c r="BH851" s="78"/>
      <c r="BK851" s="78"/>
      <c r="BN851" s="78"/>
      <c r="BQ851" s="78"/>
    </row>
    <row r="852" spans="1:100">
      <c r="A852" s="7">
        <v>106</v>
      </c>
      <c r="B852" s="7"/>
      <c r="C852" s="7" t="s">
        <v>1</v>
      </c>
      <c r="D852" s="32">
        <v>26.722595999999999</v>
      </c>
      <c r="E852" s="32">
        <v>5.9747934999999996</v>
      </c>
      <c r="F852" s="32">
        <v>9.3732173999999997</v>
      </c>
      <c r="G852" s="32">
        <v>9.9946578000000006</v>
      </c>
      <c r="H852" s="93">
        <v>1.0291934000000001E-4</v>
      </c>
      <c r="I852" s="32">
        <v>1.6881709</v>
      </c>
      <c r="J852" s="32"/>
      <c r="K852" s="66">
        <v>0.35075989000000002</v>
      </c>
      <c r="L852" s="66">
        <v>0.37401498999999999</v>
      </c>
      <c r="M852" s="66">
        <v>6.3173883E-2</v>
      </c>
      <c r="N852" s="66">
        <v>0.22358581999999999</v>
      </c>
      <c r="O852" s="66"/>
      <c r="P852" s="66"/>
      <c r="Q852" s="66"/>
      <c r="R852" s="76"/>
      <c r="S852" s="83">
        <f>(F852-O851*H852)/D852</f>
        <v>0.35075666501461683</v>
      </c>
      <c r="T852" s="83">
        <f>(G852-P851*H852)/D852</f>
        <v>0.3740130460181379</v>
      </c>
      <c r="U852" s="83">
        <f>(I852-Q851*H852)/D852</f>
        <v>6.3169774344351975E-2</v>
      </c>
      <c r="V852" s="84"/>
      <c r="W852" s="83">
        <f t="shared" ref="W852:W856" si="524">LN(S852)</f>
        <v>-1.0476625580001577</v>
      </c>
      <c r="X852" s="83">
        <f t="shared" ref="X852:X856" si="525">LN(T852)</f>
        <v>-0.9834645997745437</v>
      </c>
      <c r="Y852" s="83">
        <f t="shared" ref="Y852:Y856" si="526">LN(U852)</f>
        <v>-2.7619293462743313</v>
      </c>
      <c r="Z852" s="83">
        <f>LN(N852)</f>
        <v>-1.4979599565278667</v>
      </c>
      <c r="AA852" s="77"/>
      <c r="AB852" s="20">
        <f t="array" ref="AB852:AC853">LINEST(W852:W856,Z852:Z856,TRUE,TRUE)</f>
        <v>2.0006439441213546</v>
      </c>
      <c r="AC852" s="60">
        <v>1.9492180212482921</v>
      </c>
      <c r="AD852" s="20">
        <f t="array" ref="AD852:AE853">LINEST(X852:X856,Z852:Z856,TRUE,TRUE)</f>
        <v>4.0198810862411412</v>
      </c>
      <c r="AE852" s="60">
        <v>5.0381570972570175</v>
      </c>
      <c r="AF852" s="20">
        <f t="array" ref="AF852:AG853">LINEST(Y852:Y856,Z852:Z856,TRUE,TRUE)</f>
        <v>6.0182391547476897</v>
      </c>
      <c r="AG852" s="20">
        <v>6.253145883232877</v>
      </c>
      <c r="AI852" s="41">
        <f>EXP(AC852)*$AI$4^AB852</f>
        <v>0.33301473672753962</v>
      </c>
      <c r="AJ852" s="41">
        <f>AI852*SQRT(AC853^2+(LN($AI$4))^2*AB853^2+(AB852/$AI$4)^2*$AJ$4^2-2*LN($AI$4)*AVERAGE(Z852:Z856)*AB853^2)</f>
        <v>5.2124136240241817E-4</v>
      </c>
      <c r="AK852" s="59"/>
      <c r="AL852" s="41">
        <f>EXP(AE852)*$AI$4^AD852</f>
        <v>0.33697375178157485</v>
      </c>
      <c r="AM852" s="41">
        <f>AL852*SQRT(AE853^2+(LN($AI$4))^2*AD853^2+(AD852/$AI$4)^2*$AJ$4^2-2*LN($AI$4)*AVERAGE(Z852:Z856)*AD853^2)</f>
        <v>1.0594755708750849E-3</v>
      </c>
      <c r="AN852" s="83"/>
      <c r="AO852" s="41">
        <f>EXP(AG852)*$AI$4^AF852</f>
        <v>5.4038173877154726E-2</v>
      </c>
      <c r="AP852" s="41">
        <f>AO852*SQRT(AG853^2+(LN($AI$4))^2*AF853^2+(AF852/$AI$4)^2*$AJ$4^2-2*LN($AI$4)*AVERAGE(Z852:Z856)*AF853^2)</f>
        <v>2.5454136655537297E-4</v>
      </c>
      <c r="BB852" s="69"/>
      <c r="BC852" s="69"/>
      <c r="BE852" s="69"/>
      <c r="BF852" s="69"/>
      <c r="BH852" s="69"/>
      <c r="BI852" s="69"/>
      <c r="BK852" s="69"/>
      <c r="BL852" s="69"/>
      <c r="BN852" s="69"/>
      <c r="BO852" s="69"/>
      <c r="BQ852" s="69"/>
      <c r="BR852" s="69"/>
      <c r="BY852" s="69"/>
      <c r="BZ852" s="69"/>
      <c r="CD852" s="86"/>
      <c r="CM852" s="78"/>
      <c r="CN852" s="78"/>
    </row>
    <row r="853" spans="1:100">
      <c r="A853" s="7">
        <v>106</v>
      </c>
      <c r="B853" s="7"/>
      <c r="C853" s="7" t="s">
        <v>2</v>
      </c>
      <c r="D853" s="32">
        <v>26.336867000000002</v>
      </c>
      <c r="E853" s="32">
        <v>5.8862433999999997</v>
      </c>
      <c r="F853" s="32">
        <v>9.2305980999999999</v>
      </c>
      <c r="G853" s="32">
        <v>9.8349074999999999</v>
      </c>
      <c r="H853" s="93">
        <v>1.0684148E-4</v>
      </c>
      <c r="I853" s="32">
        <v>1.6598683999999999</v>
      </c>
      <c r="J853" s="32"/>
      <c r="K853" s="66">
        <v>0.35048217999999998</v>
      </c>
      <c r="L853" s="66">
        <v>0.37342783000000002</v>
      </c>
      <c r="M853" s="66">
        <v>6.3024630999999998E-2</v>
      </c>
      <c r="N853" s="66">
        <v>0.22349827</v>
      </c>
      <c r="O853" s="66"/>
      <c r="P853" s="66"/>
      <c r="Q853" s="66"/>
      <c r="R853" s="76"/>
      <c r="S853" s="83">
        <f>(F853-O851*H853)/D853</f>
        <v>0.35047851255290241</v>
      </c>
      <c r="T853" s="83">
        <f>(G853-P851*H853)/D853</f>
        <v>0.3734250929228512</v>
      </c>
      <c r="U853" s="83">
        <f>(I853-Q851*H853)/D853</f>
        <v>6.3020162824629744E-2</v>
      </c>
      <c r="V853" s="84"/>
      <c r="W853" s="83">
        <f t="shared" si="524"/>
        <v>-1.0484558795139682</v>
      </c>
      <c r="X853" s="83">
        <f t="shared" si="525"/>
        <v>-0.98503784894641655</v>
      </c>
      <c r="Y853" s="83">
        <f t="shared" si="526"/>
        <v>-2.7643005589586354</v>
      </c>
      <c r="Z853" s="83">
        <f t="shared" ref="Z853:Z856" si="527">LN(N853)</f>
        <v>-1.4983516054506414</v>
      </c>
      <c r="AA853" s="77"/>
      <c r="AB853" s="20">
        <v>4.5215793243055307E-3</v>
      </c>
      <c r="AC853" s="60">
        <v>6.7775239996072474E-3</v>
      </c>
      <c r="AD853" s="20">
        <v>8.5731732644765326E-3</v>
      </c>
      <c r="AE853" s="60">
        <v>1.2850573524264166E-2</v>
      </c>
      <c r="AF853" s="20">
        <v>1.4659014153623851E-2</v>
      </c>
      <c r="AG853" s="20">
        <v>2.1972813725219208E-2</v>
      </c>
      <c r="AI853" s="62"/>
      <c r="AJ853" s="82"/>
      <c r="AK853" s="82"/>
      <c r="AL853" s="82"/>
      <c r="AM853" s="82"/>
      <c r="AN853" s="82"/>
      <c r="BB853" s="76"/>
      <c r="BC853" s="76"/>
      <c r="BE853" s="76"/>
      <c r="BF853" s="76"/>
      <c r="BH853" s="76"/>
      <c r="BI853" s="76"/>
      <c r="BK853" s="76"/>
      <c r="BL853" s="76"/>
      <c r="BN853" s="76"/>
      <c r="BO853" s="76"/>
      <c r="BQ853" s="76"/>
      <c r="BR853" s="76"/>
      <c r="BW853" s="85"/>
      <c r="BX853" s="85"/>
      <c r="BY853" s="83"/>
      <c r="BZ853" s="83"/>
      <c r="CA853" s="83"/>
      <c r="CB853" s="83"/>
      <c r="CC853" s="83"/>
    </row>
    <row r="854" spans="1:100">
      <c r="A854" s="7">
        <v>106</v>
      </c>
      <c r="B854" s="7"/>
      <c r="C854" s="7" t="s">
        <v>3</v>
      </c>
      <c r="D854" s="32">
        <v>24.911307000000001</v>
      </c>
      <c r="E854" s="32">
        <v>5.5648948000000003</v>
      </c>
      <c r="F854" s="32">
        <v>8.7224535999999997</v>
      </c>
      <c r="G854" s="32">
        <v>9.2842383999999996</v>
      </c>
      <c r="H854" s="93">
        <v>1.0004958E-4</v>
      </c>
      <c r="I854" s="32">
        <v>1.5654091000000001</v>
      </c>
      <c r="J854" s="32"/>
      <c r="K854" s="32">
        <v>0.35013991</v>
      </c>
      <c r="L854" s="32">
        <v>0.37269089999999999</v>
      </c>
      <c r="M854" s="32">
        <v>6.2839065999999999E-2</v>
      </c>
      <c r="N854" s="32">
        <v>0.22338812999999999</v>
      </c>
      <c r="O854" s="66"/>
      <c r="P854" s="66"/>
      <c r="Q854" s="66"/>
      <c r="R854" s="76"/>
      <c r="S854" s="83">
        <f>(F854-O851*H854)/D854</f>
        <v>0.35013688073707128</v>
      </c>
      <c r="T854" s="83">
        <f>(G854-P851*H854)/D854</f>
        <v>0.37268946797207375</v>
      </c>
      <c r="U854" s="83">
        <f>(I854-Q851*H854)/D854</f>
        <v>6.2834986598193032E-2</v>
      </c>
      <c r="V854" s="84"/>
      <c r="W854" s="83">
        <f t="shared" si="524"/>
        <v>-1.0494311131333824</v>
      </c>
      <c r="X854" s="83">
        <f t="shared" si="525"/>
        <v>-0.98700973162421146</v>
      </c>
      <c r="Y854" s="83">
        <f t="shared" si="526"/>
        <v>-2.7672432492007522</v>
      </c>
      <c r="Z854" s="83">
        <f t="shared" si="527"/>
        <v>-1.4988445271516826</v>
      </c>
      <c r="AA854" s="28"/>
      <c r="AB854" s="47">
        <f t="shared" ref="AB854:AG854" si="528">ABS(AB853/AB852)</f>
        <v>2.2600619853380874E-3</v>
      </c>
      <c r="AC854" s="47">
        <f t="shared" si="528"/>
        <v>3.4770476805190196E-3</v>
      </c>
      <c r="AD854" s="47">
        <f t="shared" si="528"/>
        <v>2.1326932515043687E-3</v>
      </c>
      <c r="AE854" s="47">
        <f t="shared" si="528"/>
        <v>2.5506496276705131E-3</v>
      </c>
      <c r="AF854" s="47">
        <f t="shared" si="528"/>
        <v>2.4357646442248141E-3</v>
      </c>
      <c r="AG854" s="47">
        <f t="shared" si="528"/>
        <v>3.5138815142849765E-3</v>
      </c>
      <c r="AI854" s="27"/>
      <c r="AJ854" s="82"/>
      <c r="AK854" s="82"/>
      <c r="AL854" s="82"/>
      <c r="AM854" s="82"/>
      <c r="AN854" s="82"/>
      <c r="BB854" s="76"/>
      <c r="BC854" s="76"/>
      <c r="BE854" s="76"/>
      <c r="BF854" s="76"/>
      <c r="BH854" s="76"/>
      <c r="BI854" s="76"/>
      <c r="BK854" s="76"/>
      <c r="BL854" s="76"/>
      <c r="BN854" s="76"/>
      <c r="BO854" s="76"/>
      <c r="BQ854" s="76"/>
      <c r="BR854" s="76"/>
      <c r="BW854" s="85"/>
      <c r="BX854" s="85"/>
      <c r="BY854" s="83"/>
      <c r="BZ854" s="83"/>
      <c r="CA854" s="83"/>
      <c r="CB854" s="83"/>
      <c r="CC854" s="83"/>
      <c r="CD854" s="76"/>
      <c r="CE854" s="76"/>
      <c r="CF854" s="76"/>
      <c r="CG854" s="76"/>
      <c r="CH854" s="76"/>
      <c r="CI854" s="76"/>
      <c r="CJ854" s="76"/>
      <c r="CK854" s="76"/>
      <c r="CL854" s="76"/>
      <c r="CM854" s="76"/>
      <c r="CN854" s="76"/>
      <c r="CO854" s="76"/>
      <c r="CP854" s="76"/>
      <c r="CQ854" s="76"/>
      <c r="CR854" s="76"/>
      <c r="CS854" s="76"/>
      <c r="CT854" s="76"/>
      <c r="CU854" s="76"/>
      <c r="CV854" s="76"/>
    </row>
    <row r="855" spans="1:100">
      <c r="A855" s="7">
        <v>106</v>
      </c>
      <c r="B855" s="7"/>
      <c r="C855" s="7" t="s">
        <v>4</v>
      </c>
      <c r="D855" s="32">
        <v>23.074449999999999</v>
      </c>
      <c r="E855" s="32">
        <v>5.1512839000000001</v>
      </c>
      <c r="F855" s="32">
        <v>8.0689221</v>
      </c>
      <c r="G855" s="32">
        <v>8.5774550999999999</v>
      </c>
      <c r="H855" s="93">
        <v>9.5109203999999998E-5</v>
      </c>
      <c r="I855" s="32">
        <v>1.4443790000000001</v>
      </c>
      <c r="J855" s="32"/>
      <c r="K855" s="32">
        <v>0.34969052</v>
      </c>
      <c r="L855" s="32">
        <v>0.37172904000000001</v>
      </c>
      <c r="M855" s="32">
        <v>6.2596341999999999E-2</v>
      </c>
      <c r="N855" s="32">
        <v>0.22324616999999999</v>
      </c>
      <c r="O855" s="66"/>
      <c r="P855" s="66"/>
      <c r="Q855" s="66"/>
      <c r="R855" s="76"/>
      <c r="S855" s="83">
        <f>(F855-O851*H855)/D855</f>
        <v>0.34968721196429309</v>
      </c>
      <c r="T855" s="83">
        <f>(G855-P851*H855)/D855</f>
        <v>0.37172722424762333</v>
      </c>
      <c r="U855" s="83">
        <f>(I855-Q851*H855)/D855</f>
        <v>6.2592037847582938E-2</v>
      </c>
      <c r="V855" s="84"/>
      <c r="W855" s="83">
        <f t="shared" si="524"/>
        <v>-1.0507162041708362</v>
      </c>
      <c r="X855" s="83">
        <f t="shared" si="525"/>
        <v>-0.98959496183312579</v>
      </c>
      <c r="Y855" s="83">
        <f t="shared" si="526"/>
        <v>-2.771117199898717</v>
      </c>
      <c r="Z855" s="83">
        <f t="shared" si="527"/>
        <v>-1.4994802150277837</v>
      </c>
      <c r="AA855" s="60"/>
      <c r="AB855" s="88"/>
      <c r="AD855" s="88"/>
      <c r="AF855" s="88"/>
      <c r="AI855" s="27"/>
      <c r="AJ855" s="82"/>
      <c r="AK855" s="82"/>
      <c r="AL855" s="82"/>
      <c r="AM855" s="82"/>
      <c r="AN855" s="82"/>
      <c r="BB855" s="76"/>
      <c r="BC855" s="76"/>
      <c r="BE855" s="76"/>
      <c r="BF855" s="76"/>
      <c r="BH855" s="76"/>
      <c r="BI855" s="76"/>
      <c r="BK855" s="76"/>
      <c r="BL855" s="76"/>
      <c r="BN855" s="76"/>
      <c r="BO855" s="76"/>
      <c r="BQ855" s="76"/>
      <c r="BR855" s="76"/>
      <c r="BW855" s="85"/>
      <c r="BX855" s="85"/>
      <c r="BY855" s="83"/>
      <c r="BZ855" s="83"/>
      <c r="CA855" s="83"/>
      <c r="CB855" s="83"/>
      <c r="CD855" s="76"/>
      <c r="CE855" s="76"/>
      <c r="CF855" s="76"/>
      <c r="CG855" s="76"/>
      <c r="CH855" s="76"/>
      <c r="CI855" s="76"/>
      <c r="CJ855" s="76"/>
      <c r="CK855" s="76"/>
      <c r="CL855" s="76"/>
      <c r="CM855" s="76"/>
      <c r="CN855" s="76"/>
      <c r="CO855" s="76"/>
      <c r="CP855" s="76"/>
      <c r="CQ855" s="76"/>
      <c r="CR855" s="76"/>
      <c r="CS855" s="76"/>
      <c r="CT855" s="76"/>
      <c r="CU855" s="76"/>
      <c r="CV855" s="76"/>
    </row>
    <row r="856" spans="1:100">
      <c r="A856" s="7">
        <v>106</v>
      </c>
      <c r="B856" s="7"/>
      <c r="C856" s="7" t="s">
        <v>5</v>
      </c>
      <c r="D856" s="32">
        <v>21.585432999999998</v>
      </c>
      <c r="E856" s="32">
        <v>4.8163353000000004</v>
      </c>
      <c r="F856" s="32">
        <v>7.5404013000000001</v>
      </c>
      <c r="G856" s="32">
        <v>8.0072709</v>
      </c>
      <c r="H856" s="93">
        <v>8.6581556000000004E-5</v>
      </c>
      <c r="I856" s="32">
        <v>1.3469770000000001</v>
      </c>
      <c r="J856" s="32"/>
      <c r="K856" s="32">
        <v>0.34932853000000003</v>
      </c>
      <c r="L856" s="32">
        <v>0.3709578</v>
      </c>
      <c r="M856" s="32">
        <v>6.2402303999999999E-2</v>
      </c>
      <c r="N856" s="32">
        <v>0.22312900999999999</v>
      </c>
      <c r="O856" s="66"/>
      <c r="P856" s="66"/>
      <c r="Q856" s="66"/>
      <c r="R856" s="76"/>
      <c r="S856" s="83">
        <f>(F856-O851*H856)/D856</f>
        <v>0.34932478034750414</v>
      </c>
      <c r="T856" s="83">
        <f>(G856-P851*H856)/D856</f>
        <v>0.37095488785708064</v>
      </c>
      <c r="U856" s="83">
        <f>(I856-Q851*H856)/D856</f>
        <v>6.2397822033714412E-2</v>
      </c>
      <c r="V856" s="84"/>
      <c r="W856" s="83">
        <f t="shared" si="524"/>
        <v>-1.0517531868070515</v>
      </c>
      <c r="X856" s="83">
        <f t="shared" si="525"/>
        <v>-0.99167481984066264</v>
      </c>
      <c r="Y856" s="83">
        <f t="shared" si="526"/>
        <v>-2.7742249075217482</v>
      </c>
      <c r="Z856" s="83">
        <f t="shared" si="527"/>
        <v>-1.5000051546209323</v>
      </c>
      <c r="AB856" s="28"/>
      <c r="AD856" s="28"/>
      <c r="AF856" s="28"/>
      <c r="AJ856" s="82"/>
      <c r="AK856" s="82"/>
      <c r="AL856" s="82"/>
      <c r="AM856" s="82"/>
      <c r="AN856" s="82"/>
      <c r="BB856" s="76"/>
      <c r="BC856" s="76"/>
      <c r="BE856" s="76"/>
      <c r="BF856" s="76"/>
      <c r="BH856" s="76"/>
      <c r="BI856" s="76"/>
      <c r="BK856" s="76"/>
      <c r="BL856" s="76"/>
      <c r="BN856" s="76"/>
      <c r="BO856" s="76"/>
      <c r="BQ856" s="76"/>
      <c r="BR856" s="76"/>
      <c r="BW856" s="85"/>
      <c r="BX856" s="85"/>
      <c r="BY856" s="83"/>
      <c r="BZ856" s="83"/>
      <c r="CA856" s="83"/>
      <c r="CB856" s="83"/>
      <c r="CC856" s="83"/>
    </row>
    <row r="857" spans="1:100">
      <c r="C857" s="7"/>
      <c r="D857" s="89"/>
      <c r="E857" s="89"/>
      <c r="F857" s="33"/>
      <c r="G857" s="33"/>
      <c r="H857" s="99"/>
      <c r="I857" s="33"/>
      <c r="J857" s="5"/>
      <c r="K857" s="84"/>
      <c r="L857" s="84"/>
      <c r="M857" s="84"/>
      <c r="N857" s="84"/>
      <c r="O857" s="83"/>
      <c r="P857" s="83"/>
      <c r="Q857" s="83"/>
      <c r="R857" s="84"/>
      <c r="S857" s="84"/>
      <c r="T857" s="84"/>
      <c r="U857" s="84"/>
      <c r="V857" s="84"/>
      <c r="W857" s="84"/>
      <c r="X857" s="84"/>
      <c r="Y857" s="84"/>
      <c r="Z857" s="90"/>
      <c r="AA857" s="28"/>
      <c r="AB857" s="91"/>
      <c r="AC857" s="91"/>
      <c r="AD857" s="91"/>
      <c r="AE857" s="92"/>
      <c r="AF857" s="92"/>
      <c r="AG857" s="92"/>
      <c r="AJ857" s="76"/>
      <c r="AK857" s="76"/>
      <c r="AL857" s="76"/>
      <c r="AM857" s="76"/>
      <c r="AN857" s="76"/>
      <c r="BB857" s="76"/>
      <c r="BC857" s="76"/>
      <c r="BE857" s="76"/>
      <c r="BF857" s="76"/>
      <c r="BH857" s="76"/>
      <c r="BI857" s="76"/>
      <c r="BK857" s="76"/>
      <c r="BL857" s="76"/>
      <c r="BN857" s="76"/>
      <c r="BO857" s="76"/>
      <c r="BQ857" s="76"/>
      <c r="BR857" s="76"/>
      <c r="BW857" s="85"/>
      <c r="BX857" s="85"/>
      <c r="BY857" s="83"/>
      <c r="BZ857" s="83"/>
      <c r="CA857" s="83"/>
      <c r="CB857" s="83"/>
      <c r="CC857" s="83"/>
      <c r="CD857" s="76"/>
      <c r="CE857" s="76"/>
      <c r="CF857" s="76"/>
      <c r="CG857" s="76"/>
      <c r="CH857" s="76"/>
      <c r="CI857" s="76"/>
      <c r="CJ857" s="76"/>
      <c r="CK857" s="76"/>
      <c r="CL857" s="76"/>
      <c r="CM857" s="76"/>
      <c r="CN857" s="76"/>
      <c r="CO857" s="76"/>
      <c r="CP857" s="76"/>
      <c r="CQ857" s="76"/>
      <c r="CR857" s="76"/>
      <c r="CS857" s="76"/>
      <c r="CT857" s="76"/>
      <c r="CU857" s="76"/>
      <c r="CV857" s="76"/>
    </row>
    <row r="858" spans="1:100">
      <c r="A858" s="7">
        <v>107</v>
      </c>
      <c r="B858" s="31">
        <v>43662</v>
      </c>
      <c r="C858" s="7" t="s">
        <v>0</v>
      </c>
      <c r="D858" s="32">
        <v>6.1735732000000004E-4</v>
      </c>
      <c r="E858" s="32">
        <v>1.2995102999999999E-4</v>
      </c>
      <c r="F858" s="32">
        <v>2.2741950000000001E-4</v>
      </c>
      <c r="G858" s="32">
        <v>2.0193832E-4</v>
      </c>
      <c r="H858" s="93">
        <v>2.4680569000000001E-5</v>
      </c>
      <c r="I858" s="32">
        <v>7.8493893000000005E-5</v>
      </c>
      <c r="J858" s="32"/>
      <c r="K858" s="32"/>
      <c r="L858" s="32"/>
      <c r="M858" s="32"/>
      <c r="N858" s="32"/>
      <c r="O858" s="66"/>
      <c r="P858" s="66"/>
      <c r="Q858" s="66"/>
      <c r="AG858" s="78"/>
      <c r="BZ858" s="80"/>
      <c r="CA858" s="78"/>
      <c r="CB858" s="78"/>
      <c r="CC858" s="78"/>
      <c r="CE858" s="81"/>
      <c r="CF858" s="74"/>
      <c r="CG858" s="74"/>
      <c r="CH858" s="74"/>
      <c r="CI858" s="74"/>
      <c r="CJ858" s="74"/>
      <c r="CK858" s="74"/>
      <c r="CL858" s="74"/>
      <c r="CM858" s="74"/>
      <c r="CN858" s="74"/>
    </row>
    <row r="859" spans="1:100">
      <c r="A859" s="7">
        <v>107</v>
      </c>
      <c r="B859" s="7"/>
      <c r="C859" s="98" t="s">
        <v>6</v>
      </c>
      <c r="D859" s="32"/>
      <c r="E859" s="32"/>
      <c r="F859" s="32"/>
      <c r="G859" s="32"/>
      <c r="H859" s="93">
        <v>2.5697496000000002</v>
      </c>
      <c r="I859" s="32"/>
      <c r="J859" s="32"/>
      <c r="K859" s="32"/>
      <c r="L859" s="32"/>
      <c r="M859" s="32"/>
      <c r="N859" s="32"/>
      <c r="O859" s="66">
        <v>0.86229184000000003</v>
      </c>
      <c r="P859" s="66">
        <v>0.56619609000000004</v>
      </c>
      <c r="Q859" s="66">
        <v>1.0740525999999999</v>
      </c>
      <c r="AB859" s="9"/>
      <c r="AC859" s="9"/>
      <c r="AD859" s="9"/>
      <c r="AE859" s="9"/>
      <c r="AF859" s="9"/>
      <c r="AG859" s="9"/>
      <c r="AI859" s="27"/>
      <c r="AJ859" s="20"/>
      <c r="AK859" s="20"/>
      <c r="AL859" s="20"/>
      <c r="AM859" s="20"/>
      <c r="AN859" s="82"/>
      <c r="BB859" s="78"/>
      <c r="BE859" s="78"/>
      <c r="BH859" s="78"/>
      <c r="BK859" s="78"/>
      <c r="BN859" s="78"/>
      <c r="BQ859" s="78"/>
    </row>
    <row r="860" spans="1:100">
      <c r="A860" s="7">
        <v>107</v>
      </c>
      <c r="B860" s="7"/>
      <c r="C860" s="7" t="s">
        <v>1</v>
      </c>
      <c r="D860" s="32">
        <v>27.351127000000002</v>
      </c>
      <c r="E860" s="32">
        <v>6.1155488</v>
      </c>
      <c r="F860" s="32">
        <v>9.5944863999999992</v>
      </c>
      <c r="G860" s="32">
        <v>10.231230999999999</v>
      </c>
      <c r="H860" s="93">
        <v>1.1679114E-4</v>
      </c>
      <c r="I860" s="32">
        <v>1.7282310000000001</v>
      </c>
      <c r="J860" s="32"/>
      <c r="K860" s="32">
        <v>0.35078958999999998</v>
      </c>
      <c r="L860" s="32">
        <v>0.37407019000000002</v>
      </c>
      <c r="M860" s="32">
        <v>6.3186920999999993E-2</v>
      </c>
      <c r="N860" s="32">
        <v>0.22359412000000001</v>
      </c>
      <c r="O860" s="66"/>
      <c r="P860" s="66"/>
      <c r="Q860" s="66"/>
      <c r="R860" s="76"/>
      <c r="S860" s="83">
        <f>(F860-O859*H860)/D860</f>
        <v>0.3507857534335968</v>
      </c>
      <c r="T860" s="83">
        <f>(G860-P859*H860)/D860</f>
        <v>0.3740673966858179</v>
      </c>
      <c r="U860" s="83">
        <f>(I860-Q859*H860)/D860</f>
        <v>6.3182243282787792E-2</v>
      </c>
      <c r="V860" s="84"/>
      <c r="W860" s="83">
        <f t="shared" ref="W860:W864" si="529">LN(S860)</f>
        <v>-1.0475796309575962</v>
      </c>
      <c r="X860" s="83">
        <f t="shared" ref="X860:X864" si="530">LN(T860)</f>
        <v>-0.98331929276028951</v>
      </c>
      <c r="Y860" s="83">
        <f t="shared" ref="Y860:Y864" si="531">LN(U860)</f>
        <v>-2.7617319780215648</v>
      </c>
      <c r="Z860" s="83">
        <f>LN(N860)</f>
        <v>-1.4979228350058191</v>
      </c>
      <c r="AA860" s="77"/>
      <c r="AB860" s="20">
        <f t="array" ref="AB860:AC861">LINEST(W860:W864,Z860:Z864,TRUE,TRUE)</f>
        <v>1.9986941223719303</v>
      </c>
      <c r="AC860" s="60">
        <v>1.9463007461159207</v>
      </c>
      <c r="AD860" s="20">
        <f t="array" ref="AD860:AE861">LINEST(X860:X864,Z860:Z864,TRUE,TRUE)</f>
        <v>3.9970780272002044</v>
      </c>
      <c r="AE860" s="60">
        <v>5.0039852291604374</v>
      </c>
      <c r="AF860" s="20">
        <f t="array" ref="AF860:AG861">LINEST(Y860:Y864,Z860:Z864,TRUE,TRUE)</f>
        <v>5.9842997806884499</v>
      </c>
      <c r="AG860" s="20">
        <v>6.2022794129944492</v>
      </c>
      <c r="AI860" s="41">
        <f>EXP(AC860)*$AI$4^AB860</f>
        <v>0.33303274110600689</v>
      </c>
      <c r="AJ860" s="41">
        <f>AI860*SQRT(AC861^2+(LN($AI$4))^2*AB861^2+(AB860/$AI$4)^2*$AJ$4^2-2*LN($AI$4)*AVERAGE(Z860:Z864)*AB861^2)</f>
        <v>5.2120519894876182E-4</v>
      </c>
      <c r="AK860" s="59"/>
      <c r="AL860" s="41">
        <f>EXP(AE860)*$AI$4^AD860</f>
        <v>0.3371685025136027</v>
      </c>
      <c r="AM860" s="41">
        <f>AL860*SQRT(AE861^2+(LN($AI$4))^2*AD861^2+(AD860/$AI$4)^2*$AJ$4^2-2*LN($AI$4)*AVERAGE(Z860:Z864)*AD861^2)</f>
        <v>1.0525698583826843E-3</v>
      </c>
      <c r="AN860" s="83"/>
      <c r="AO860" s="41">
        <f>EXP(AG860)*$AI$4^AF860</f>
        <v>5.4084333046211006E-2</v>
      </c>
      <c r="AP860" s="41">
        <f>AO860*SQRT(AG861^2+(LN($AI$4))^2*AF861^2+(AF860/$AI$4)^2*$AJ$4^2-2*LN($AI$4)*AVERAGE(Z860:Z864)*AF861^2)</f>
        <v>2.527764685048827E-4</v>
      </c>
      <c r="BB860" s="69"/>
      <c r="BC860" s="69"/>
      <c r="BE860" s="69"/>
      <c r="BF860" s="69"/>
      <c r="BH860" s="69"/>
      <c r="BI860" s="69"/>
      <c r="BK860" s="69"/>
      <c r="BL860" s="69"/>
      <c r="BN860" s="69"/>
      <c r="BO860" s="69"/>
      <c r="BQ860" s="69"/>
      <c r="BR860" s="69"/>
      <c r="BY860" s="69"/>
      <c r="BZ860" s="69"/>
      <c r="CD860" s="86"/>
      <c r="CM860" s="78"/>
      <c r="CN860" s="78"/>
    </row>
    <row r="861" spans="1:100">
      <c r="A861" s="7">
        <v>107</v>
      </c>
      <c r="B861" s="7"/>
      <c r="C861" s="7" t="s">
        <v>2</v>
      </c>
      <c r="D861" s="32">
        <v>26.162925999999999</v>
      </c>
      <c r="E861" s="32">
        <v>5.8473984000000003</v>
      </c>
      <c r="F861" s="32">
        <v>9.1697492999999994</v>
      </c>
      <c r="G861" s="32">
        <v>9.7700074000000008</v>
      </c>
      <c r="H861" s="93">
        <v>1.1337123E-4</v>
      </c>
      <c r="I861" s="32">
        <v>1.648957</v>
      </c>
      <c r="J861" s="32"/>
      <c r="K861" s="32">
        <v>0.35048616999999999</v>
      </c>
      <c r="L861" s="32">
        <v>0.37342885999999997</v>
      </c>
      <c r="M861" s="32">
        <v>6.3026286000000001E-2</v>
      </c>
      <c r="N861" s="32">
        <v>0.22349933999999999</v>
      </c>
      <c r="O861" s="66"/>
      <c r="P861" s="66"/>
      <c r="Q861" s="66"/>
      <c r="R861" s="76"/>
      <c r="S861" s="83">
        <f>(F861-O859*H861)/D861</f>
        <v>0.35048264635666054</v>
      </c>
      <c r="T861" s="83">
        <f>(G861-P859*H861)/D861</f>
        <v>0.37342700925931821</v>
      </c>
      <c r="U861" s="83">
        <f>(I861-Q859*H861)/D861</f>
        <v>6.3021820775537626E-2</v>
      </c>
      <c r="V861" s="84"/>
      <c r="W861" s="83">
        <f t="shared" si="529"/>
        <v>-1.0484440848411662</v>
      </c>
      <c r="X861" s="83">
        <f t="shared" si="530"/>
        <v>-0.98503271717678931</v>
      </c>
      <c r="Y861" s="83">
        <f t="shared" si="531"/>
        <v>-2.764274251043437</v>
      </c>
      <c r="Z861" s="83">
        <f t="shared" ref="Z861:Z864" si="532">LN(N861)</f>
        <v>-1.4983468179530079</v>
      </c>
      <c r="AA861" s="77"/>
      <c r="AB861" s="20">
        <v>5.2052020020702458E-3</v>
      </c>
      <c r="AC861" s="60">
        <v>7.8022598631732097E-3</v>
      </c>
      <c r="AD861" s="20">
        <v>5.2931347722901603E-3</v>
      </c>
      <c r="AE861" s="60">
        <v>7.934065376863475E-3</v>
      </c>
      <c r="AF861" s="20">
        <v>7.8276559696741493E-3</v>
      </c>
      <c r="AG861" s="20">
        <v>1.1733148102729976E-2</v>
      </c>
      <c r="AI861" s="27"/>
      <c r="AJ861" s="82"/>
      <c r="AK861" s="82"/>
      <c r="AL861" s="82"/>
      <c r="AM861" s="82"/>
      <c r="AN861" s="82"/>
      <c r="BB861" s="76"/>
      <c r="BC861" s="76"/>
      <c r="BE861" s="76"/>
      <c r="BF861" s="76"/>
      <c r="BH861" s="76"/>
      <c r="BI861" s="76"/>
      <c r="BK861" s="76"/>
      <c r="BL861" s="76"/>
      <c r="BN861" s="76"/>
      <c r="BO861" s="76"/>
      <c r="BQ861" s="76"/>
      <c r="BR861" s="76"/>
      <c r="BW861" s="85"/>
      <c r="BX861" s="85"/>
      <c r="BY861" s="83"/>
      <c r="BZ861" s="83"/>
      <c r="CA861" s="83"/>
      <c r="CB861" s="83"/>
      <c r="CC861" s="83"/>
    </row>
    <row r="862" spans="1:100">
      <c r="A862" s="7">
        <v>107</v>
      </c>
      <c r="B862" s="7"/>
      <c r="C862" s="7" t="s">
        <v>3</v>
      </c>
      <c r="D862" s="32">
        <v>24.750039000000001</v>
      </c>
      <c r="E862" s="32">
        <v>5.5287775999999997</v>
      </c>
      <c r="F862" s="32">
        <v>8.6657045999999998</v>
      </c>
      <c r="G862" s="32">
        <v>9.2234985999999992</v>
      </c>
      <c r="H862" s="93">
        <v>1.0637623E-4</v>
      </c>
      <c r="I862" s="32">
        <v>1.5550978</v>
      </c>
      <c r="J862" s="32"/>
      <c r="K862" s="32">
        <v>0.35012895999999999</v>
      </c>
      <c r="L862" s="32">
        <v>0.37266606000000002</v>
      </c>
      <c r="M862" s="32">
        <v>6.2832204000000003E-2</v>
      </c>
      <c r="N862" s="32">
        <v>0.22338458</v>
      </c>
      <c r="O862" s="66"/>
      <c r="P862" s="66"/>
      <c r="Q862" s="66"/>
      <c r="R862" s="76"/>
      <c r="S862" s="83">
        <f>(F862-O859*H862)/D862</f>
        <v>0.35012522091964787</v>
      </c>
      <c r="T862" s="83">
        <f>(G862-P859*H862)/D862</f>
        <v>0.37266358934604116</v>
      </c>
      <c r="U862" s="83">
        <f>(I862-Q859*H862)/D862</f>
        <v>6.2827519032741336E-2</v>
      </c>
      <c r="V862" s="84"/>
      <c r="W862" s="83">
        <f t="shared" si="529"/>
        <v>-1.0494644144284173</v>
      </c>
      <c r="X862" s="83">
        <f t="shared" si="530"/>
        <v>-0.98707917153805869</v>
      </c>
      <c r="Y862" s="83">
        <f t="shared" si="531"/>
        <v>-2.7673621003317717</v>
      </c>
      <c r="Z862" s="83">
        <f t="shared" si="532"/>
        <v>-1.4988604189012036</v>
      </c>
      <c r="AA862" s="28"/>
      <c r="AB862" s="47">
        <f t="shared" ref="AB862:AG862" si="533">ABS(AB861/AB860)</f>
        <v>2.6043014505356247E-3</v>
      </c>
      <c r="AC862" s="47">
        <f t="shared" si="533"/>
        <v>4.0087637425734769E-3</v>
      </c>
      <c r="AD862" s="47">
        <f t="shared" si="533"/>
        <v>1.3242510494591952E-3</v>
      </c>
      <c r="AE862" s="47">
        <f t="shared" si="533"/>
        <v>1.5855493198957029E-3</v>
      </c>
      <c r="AF862" s="47">
        <f t="shared" si="533"/>
        <v>1.3080320599803967E-3</v>
      </c>
      <c r="AG862" s="47">
        <f t="shared" si="533"/>
        <v>1.8917477465055438E-3</v>
      </c>
      <c r="AI862" s="27"/>
      <c r="AJ862" s="82"/>
      <c r="AK862" s="82"/>
      <c r="AL862" s="82"/>
      <c r="AM862" s="82"/>
      <c r="AN862" s="82"/>
      <c r="BB862" s="76"/>
      <c r="BC862" s="76"/>
      <c r="BE862" s="76"/>
      <c r="BF862" s="76"/>
      <c r="BH862" s="76"/>
      <c r="BI862" s="76"/>
      <c r="BK862" s="76"/>
      <c r="BL862" s="76"/>
      <c r="BN862" s="76"/>
      <c r="BO862" s="76"/>
      <c r="BQ862" s="76"/>
      <c r="BR862" s="76"/>
      <c r="BW862" s="85"/>
      <c r="BX862" s="85"/>
      <c r="BY862" s="83"/>
      <c r="BZ862" s="83"/>
      <c r="CA862" s="83"/>
      <c r="CB862" s="83"/>
      <c r="CC862" s="83"/>
      <c r="CD862" s="76"/>
      <c r="CE862" s="76"/>
      <c r="CF862" s="76"/>
      <c r="CG862" s="76"/>
      <c r="CH862" s="76"/>
      <c r="CI862" s="76"/>
      <c r="CJ862" s="76"/>
      <c r="CK862" s="76"/>
      <c r="CL862" s="76"/>
      <c r="CM862" s="76"/>
      <c r="CN862" s="76"/>
      <c r="CO862" s="76"/>
      <c r="CP862" s="76"/>
      <c r="CQ862" s="76"/>
      <c r="CR862" s="76"/>
      <c r="CS862" s="76"/>
      <c r="CT862" s="76"/>
      <c r="CU862" s="76"/>
      <c r="CV862" s="76"/>
    </row>
    <row r="863" spans="1:100">
      <c r="A863" s="7">
        <v>107</v>
      </c>
      <c r="B863" s="7"/>
      <c r="C863" s="7" t="s">
        <v>4</v>
      </c>
      <c r="D863" s="32">
        <v>22.92568</v>
      </c>
      <c r="E863" s="32">
        <v>5.1181916999999997</v>
      </c>
      <c r="F863" s="32">
        <v>8.0173325999999996</v>
      </c>
      <c r="G863" s="32">
        <v>8.5232399000000001</v>
      </c>
      <c r="H863" s="93">
        <v>9.6458574999999997E-5</v>
      </c>
      <c r="I863" s="32">
        <v>1.4353301000000001</v>
      </c>
      <c r="J863" s="32"/>
      <c r="K863" s="32">
        <v>0.34970922999999998</v>
      </c>
      <c r="L863" s="32">
        <v>0.37177600999999999</v>
      </c>
      <c r="M863" s="32">
        <v>6.2607724000000003E-2</v>
      </c>
      <c r="N863" s="32">
        <v>0.22325130000000001</v>
      </c>
      <c r="O863" s="66"/>
      <c r="P863" s="66"/>
      <c r="Q863" s="66"/>
      <c r="R863" s="76"/>
      <c r="S863" s="83">
        <f>(F863-O859*H863)/D863</f>
        <v>0.34970606867747778</v>
      </c>
      <c r="T863" s="83">
        <f>(G863-P859*H863)/D863</f>
        <v>0.37177459013350922</v>
      </c>
      <c r="U863" s="83">
        <f>(I863-Q859*H863)/D863</f>
        <v>6.2603442882249477E-2</v>
      </c>
      <c r="V863" s="84"/>
      <c r="W863" s="83">
        <f t="shared" si="529"/>
        <v>-1.0506622811100599</v>
      </c>
      <c r="X863" s="83">
        <f t="shared" si="530"/>
        <v>-0.98946754886644894</v>
      </c>
      <c r="Y863" s="83">
        <f t="shared" si="531"/>
        <v>-2.7709350042694241</v>
      </c>
      <c r="Z863" s="83">
        <f t="shared" si="532"/>
        <v>-1.4994572361741736</v>
      </c>
      <c r="AA863" s="60"/>
      <c r="AB863" s="88"/>
      <c r="AD863" s="88"/>
      <c r="AF863" s="88"/>
      <c r="AI863" s="27"/>
      <c r="AJ863" s="82"/>
      <c r="AK863" s="82"/>
      <c r="AL863" s="82"/>
      <c r="AM863" s="82"/>
      <c r="AN863" s="82"/>
      <c r="BB863" s="76"/>
      <c r="BC863" s="76"/>
      <c r="BE863" s="76"/>
      <c r="BF863" s="76"/>
      <c r="BH863" s="76"/>
      <c r="BI863" s="76"/>
      <c r="BK863" s="76"/>
      <c r="BL863" s="76"/>
      <c r="BN863" s="76"/>
      <c r="BO863" s="76"/>
      <c r="BQ863" s="76"/>
      <c r="BR863" s="76"/>
      <c r="BW863" s="85"/>
      <c r="BX863" s="85"/>
      <c r="BY863" s="83"/>
      <c r="BZ863" s="83"/>
      <c r="CA863" s="83"/>
      <c r="CB863" s="83"/>
      <c r="CD863" s="76"/>
      <c r="CE863" s="76"/>
      <c r="CF863" s="76"/>
      <c r="CG863" s="76"/>
      <c r="CH863" s="76"/>
      <c r="CI863" s="76"/>
      <c r="CJ863" s="76"/>
      <c r="CK863" s="76"/>
      <c r="CL863" s="76"/>
      <c r="CM863" s="76"/>
      <c r="CN863" s="76"/>
      <c r="CO863" s="76"/>
      <c r="CP863" s="76"/>
      <c r="CQ863" s="76"/>
      <c r="CR863" s="76"/>
      <c r="CS863" s="76"/>
      <c r="CT863" s="76"/>
      <c r="CU863" s="76"/>
      <c r="CV863" s="76"/>
    </row>
    <row r="864" spans="1:100">
      <c r="A864" s="7">
        <v>107</v>
      </c>
      <c r="B864" s="7"/>
      <c r="C864" s="7" t="s">
        <v>5</v>
      </c>
      <c r="D864" s="32">
        <v>20.888888000000001</v>
      </c>
      <c r="E864" s="32">
        <v>4.6605391000000003</v>
      </c>
      <c r="F864" s="32">
        <v>7.2959518000000001</v>
      </c>
      <c r="G864" s="32">
        <v>7.7465684000000001</v>
      </c>
      <c r="H864" s="93">
        <v>8.3065207000000005E-5</v>
      </c>
      <c r="I864" s="32">
        <v>1.3029200000000001</v>
      </c>
      <c r="J864" s="32"/>
      <c r="K864" s="32">
        <v>0.34927375999999999</v>
      </c>
      <c r="L864" s="32">
        <v>0.37084496</v>
      </c>
      <c r="M864" s="32">
        <v>6.2373446999999999E-2</v>
      </c>
      <c r="N864" s="32">
        <v>0.22311073000000001</v>
      </c>
      <c r="O864" s="66"/>
      <c r="P864" s="66"/>
      <c r="Q864" s="66"/>
      <c r="R864" s="76"/>
      <c r="S864" s="83">
        <f>(F864-O859*H864)/D864</f>
        <v>0.34927087423465603</v>
      </c>
      <c r="T864" s="83">
        <f>(G864-P859*H864)/D864</f>
        <v>0.37084412386167143</v>
      </c>
      <c r="U864" s="83">
        <f>(I864-Q859*H864)/D864</f>
        <v>6.2369561443311496E-2</v>
      </c>
      <c r="V864" s="84"/>
      <c r="W864" s="83">
        <f t="shared" si="529"/>
        <v>-1.0519075138848155</v>
      </c>
      <c r="X864" s="83">
        <f t="shared" si="530"/>
        <v>-0.99197345597924624</v>
      </c>
      <c r="Y864" s="83">
        <f t="shared" si="531"/>
        <v>-2.7746779200014311</v>
      </c>
      <c r="Z864" s="83">
        <f t="shared" si="532"/>
        <v>-1.5000870836755262</v>
      </c>
      <c r="AB864" s="28"/>
      <c r="AD864" s="28"/>
      <c r="AF864" s="28"/>
      <c r="AJ864" s="82"/>
      <c r="AK864" s="82"/>
      <c r="AL864" s="82"/>
      <c r="AM864" s="82"/>
      <c r="AN864" s="82"/>
      <c r="BB864" s="76"/>
      <c r="BC864" s="76"/>
      <c r="BE864" s="76"/>
      <c r="BF864" s="76"/>
      <c r="BH864" s="76"/>
      <c r="BI864" s="76"/>
      <c r="BK864" s="76"/>
      <c r="BL864" s="76"/>
      <c r="BN864" s="76"/>
      <c r="BO864" s="76"/>
      <c r="BQ864" s="76"/>
      <c r="BR864" s="76"/>
      <c r="BW864" s="85"/>
      <c r="BX864" s="85"/>
      <c r="BY864" s="83"/>
      <c r="BZ864" s="83"/>
      <c r="CA864" s="83"/>
      <c r="CB864" s="83"/>
      <c r="CC864" s="83"/>
    </row>
    <row r="865" spans="1:100">
      <c r="C865" s="7"/>
      <c r="D865" s="89"/>
      <c r="E865" s="89"/>
      <c r="F865" s="33"/>
      <c r="G865" s="33"/>
      <c r="H865" s="99"/>
      <c r="I865" s="33"/>
      <c r="J865" s="5"/>
      <c r="K865" s="84"/>
      <c r="L865" s="84"/>
      <c r="M865" s="84"/>
      <c r="N865" s="84"/>
      <c r="O865" s="83"/>
      <c r="P865" s="83"/>
      <c r="Q865" s="83"/>
      <c r="R865" s="84"/>
      <c r="S865" s="84"/>
      <c r="T865" s="84"/>
      <c r="U865" s="84"/>
      <c r="V865" s="84"/>
      <c r="W865" s="84"/>
      <c r="X865" s="84"/>
      <c r="Y865" s="84"/>
      <c r="Z865" s="90"/>
      <c r="AA865" s="28"/>
      <c r="AB865" s="91"/>
      <c r="AC865" s="91"/>
      <c r="AD865" s="91"/>
      <c r="AE865" s="92"/>
      <c r="AF865" s="92"/>
      <c r="AG865" s="92"/>
      <c r="AJ865" s="76"/>
      <c r="AK865" s="76"/>
      <c r="AL865" s="76"/>
      <c r="AM865" s="76"/>
      <c r="AN865" s="76"/>
      <c r="BB865" s="76"/>
      <c r="BC865" s="76"/>
      <c r="BE865" s="76"/>
      <c r="BF865" s="76"/>
      <c r="BH865" s="76"/>
      <c r="BI865" s="76"/>
      <c r="BK865" s="76"/>
      <c r="BL865" s="76"/>
      <c r="BN865" s="76"/>
      <c r="BO865" s="76"/>
      <c r="BQ865" s="76"/>
      <c r="BR865" s="76"/>
      <c r="BW865" s="85"/>
      <c r="BX865" s="85"/>
      <c r="BY865" s="83"/>
      <c r="BZ865" s="83"/>
      <c r="CA865" s="83"/>
      <c r="CB865" s="83"/>
      <c r="CC865" s="83"/>
      <c r="CD865" s="76"/>
      <c r="CE865" s="76"/>
      <c r="CF865" s="76"/>
      <c r="CG865" s="76"/>
      <c r="CH865" s="76"/>
      <c r="CI865" s="76"/>
      <c r="CJ865" s="76"/>
      <c r="CK865" s="76"/>
      <c r="CL865" s="76"/>
      <c r="CM865" s="76"/>
      <c r="CN865" s="76"/>
      <c r="CO865" s="76"/>
      <c r="CP865" s="76"/>
      <c r="CQ865" s="76"/>
      <c r="CR865" s="76"/>
      <c r="CS865" s="76"/>
      <c r="CT865" s="76"/>
      <c r="CU865" s="76"/>
      <c r="CV865" s="76"/>
    </row>
    <row r="866" spans="1:100">
      <c r="A866" s="7">
        <v>108</v>
      </c>
      <c r="B866" s="31">
        <v>43663</v>
      </c>
      <c r="C866" s="7" t="s">
        <v>0</v>
      </c>
      <c r="D866" s="32">
        <v>8.2605624000000005E-4</v>
      </c>
      <c r="E866" s="32">
        <v>1.7609086000000001E-4</v>
      </c>
      <c r="F866" s="32">
        <v>2.7008627000000001E-4</v>
      </c>
      <c r="G866" s="32">
        <v>2.5000294999999998E-4</v>
      </c>
      <c r="H866" s="93">
        <v>8.2065735999999994E-6</v>
      </c>
      <c r="I866" s="32">
        <v>6.7414632999999993E-5</v>
      </c>
      <c r="J866" s="32"/>
      <c r="K866" s="32">
        <v>0.32721989000000001</v>
      </c>
      <c r="L866" s="32">
        <v>0.30370963000000001</v>
      </c>
      <c r="M866" s="32">
        <v>8.2500962999999997E-2</v>
      </c>
      <c r="N866" s="32">
        <v>0.21350572000000001</v>
      </c>
      <c r="O866" s="66"/>
      <c r="P866" s="66"/>
      <c r="Q866" s="66"/>
      <c r="AG866" s="78"/>
      <c r="BZ866" s="80"/>
      <c r="CA866" s="78"/>
      <c r="CB866" s="78"/>
      <c r="CC866" s="78"/>
      <c r="CE866" s="81"/>
      <c r="CF866" s="74"/>
      <c r="CG866" s="74"/>
      <c r="CH866" s="74"/>
      <c r="CI866" s="74"/>
      <c r="CJ866" s="74"/>
      <c r="CK866" s="74"/>
      <c r="CL866" s="74"/>
      <c r="CM866" s="74"/>
      <c r="CN866" s="74"/>
    </row>
    <row r="867" spans="1:100">
      <c r="A867" s="7">
        <v>108</v>
      </c>
      <c r="B867" s="7"/>
      <c r="C867" s="98" t="s">
        <v>6</v>
      </c>
      <c r="D867" s="32"/>
      <c r="E867" s="32"/>
      <c r="F867" s="32"/>
      <c r="G867" s="32"/>
      <c r="H867" s="93">
        <v>2.7701541000000001</v>
      </c>
      <c r="I867" s="32"/>
      <c r="J867" s="32"/>
      <c r="K867" s="32"/>
      <c r="L867" s="32"/>
      <c r="M867" s="32"/>
      <c r="N867" s="32"/>
      <c r="O867" s="66">
        <v>0.86286989000000003</v>
      </c>
      <c r="P867" s="66">
        <v>0.56621480000000002</v>
      </c>
      <c r="Q867" s="66">
        <v>1.0737458</v>
      </c>
      <c r="AB867" s="9"/>
      <c r="AC867" s="9"/>
      <c r="AD867" s="9"/>
      <c r="AE867" s="9"/>
      <c r="AF867" s="9"/>
      <c r="AG867" s="9"/>
      <c r="AI867" s="27"/>
      <c r="AJ867" s="20"/>
      <c r="AK867" s="20"/>
      <c r="AL867" s="20"/>
      <c r="AM867" s="20"/>
      <c r="AN867" s="82"/>
      <c r="BB867" s="78"/>
      <c r="BE867" s="78"/>
      <c r="BH867" s="78"/>
      <c r="BK867" s="78"/>
      <c r="BN867" s="78"/>
      <c r="BQ867" s="78"/>
    </row>
    <row r="868" spans="1:100">
      <c r="A868" s="7">
        <v>108</v>
      </c>
      <c r="B868" s="7"/>
      <c r="C868" s="7" t="s">
        <v>1</v>
      </c>
      <c r="D868" s="32">
        <v>29.468333999999999</v>
      </c>
      <c r="E868" s="32">
        <v>6.5844043000000001</v>
      </c>
      <c r="F868" s="32">
        <v>10.322995000000001</v>
      </c>
      <c r="G868" s="32">
        <v>10.993327000000001</v>
      </c>
      <c r="H868" s="93">
        <v>1.3070547E-4</v>
      </c>
      <c r="I868" s="32">
        <v>1.8545248999999999</v>
      </c>
      <c r="J868" s="32"/>
      <c r="K868" s="66">
        <v>0.35030808000000002</v>
      </c>
      <c r="L868" s="66">
        <v>0.37305568</v>
      </c>
      <c r="M868" s="66">
        <v>6.2932828999999996E-2</v>
      </c>
      <c r="N868" s="66">
        <v>0.22343999</v>
      </c>
      <c r="O868" s="66"/>
      <c r="P868" s="66"/>
      <c r="Q868" s="66"/>
      <c r="R868" s="76"/>
      <c r="S868" s="83">
        <f>(F868-O867*H868)/D868</f>
        <v>0.35030423566481494</v>
      </c>
      <c r="T868" s="83">
        <f>(G868-P867*H868)/D868</f>
        <v>0.37305308785452362</v>
      </c>
      <c r="U868" s="83">
        <f>(I868-Q867*H868)/D868</f>
        <v>6.292804186183551E-2</v>
      </c>
      <c r="V868" s="84"/>
      <c r="W868" s="83">
        <f t="shared" ref="W868:W872" si="534">LN(S868)</f>
        <v>-1.0489532573164997</v>
      </c>
      <c r="X868" s="83">
        <f t="shared" ref="X868:X872" si="535">LN(T868)</f>
        <v>-0.98603454277807268</v>
      </c>
      <c r="Y868" s="83">
        <f t="shared" ref="Y868:Y872" si="536">LN(U868)</f>
        <v>-2.7657633980590579</v>
      </c>
      <c r="Z868" s="83">
        <f>LN(N868)</f>
        <v>-1.4986124020999607</v>
      </c>
      <c r="AA868" s="77"/>
      <c r="AB868" s="20">
        <f t="array" ref="AB868:AC869">LINEST(W868:W872,Z868:Z872,TRUE,TRUE)</f>
        <v>1.9942286028107876</v>
      </c>
      <c r="AC868" s="60">
        <v>1.9396072464036607</v>
      </c>
      <c r="AD868" s="20">
        <f t="array" ref="AD868:AE869">LINEST(X868:X872,Z868:Z872,TRUE,TRUE)</f>
        <v>3.9996654118321784</v>
      </c>
      <c r="AE868" s="60">
        <v>5.0078852578817212</v>
      </c>
      <c r="AF868" s="20">
        <f t="array" ref="AF868:AG869">LINEST(Y868:Y872,Z868:Z872,TRUE,TRUE)</f>
        <v>6.0025665101811638</v>
      </c>
      <c r="AG868" s="20">
        <v>6.2297180427229426</v>
      </c>
      <c r="AI868" s="41">
        <f>EXP(AC868)*$AI$4^AB868</f>
        <v>0.33306988207765914</v>
      </c>
      <c r="AJ868" s="41">
        <f>AI868*SQRT(AC869^2+(LN($AI$4))^2*AB869^2+(AB868/$AI$4)^2*$AJ$4^2-2*LN($AI$4)*AVERAGE(Z868:Z872)*AB869^2)</f>
        <v>5.2206425678142602E-4</v>
      </c>
      <c r="AK868" s="59"/>
      <c r="AL868" s="41">
        <f>EXP(AE868)*$AI$4^AD868</f>
        <v>0.33715404048339359</v>
      </c>
      <c r="AM868" s="41">
        <f>AL868*SQRT(AE869^2+(LN($AI$4))^2*AD869^2+(AD868/$AI$4)^2*$AJ$4^2-2*LN($AI$4)*AVERAGE(Z868:Z872)*AD869^2)</f>
        <v>1.0597278568646E-3</v>
      </c>
      <c r="AN868" s="83"/>
      <c r="AO868" s="41">
        <f>EXP(AG868)*$AI$4^AF868</f>
        <v>5.4062807045895139E-2</v>
      </c>
      <c r="AP868" s="41">
        <f>AO868*SQRT(AG869^2+(LN($AI$4))^2*AF869^2+(AF868/$AI$4)^2*$AJ$4^2-2*LN($AI$4)*AVERAGE(Z868:Z872)*AF869^2)</f>
        <v>2.546513779076983E-4</v>
      </c>
      <c r="BB868" s="69"/>
      <c r="BC868" s="69"/>
      <c r="BE868" s="69"/>
      <c r="BF868" s="69"/>
      <c r="BH868" s="69"/>
      <c r="BI868" s="69"/>
      <c r="BK868" s="69"/>
      <c r="BL868" s="69"/>
      <c r="BN868" s="69"/>
      <c r="BO868" s="69"/>
      <c r="BQ868" s="69"/>
      <c r="BR868" s="69"/>
      <c r="BY868" s="69"/>
      <c r="BZ868" s="69"/>
      <c r="CD868" s="86"/>
      <c r="CM868" s="78"/>
      <c r="CN868" s="78"/>
    </row>
    <row r="869" spans="1:100">
      <c r="A869" s="7">
        <v>108</v>
      </c>
      <c r="B869" s="7"/>
      <c r="C869" s="7" t="s">
        <v>2</v>
      </c>
      <c r="D869" s="32">
        <v>28.796423999999998</v>
      </c>
      <c r="E869" s="32">
        <v>6.4327354000000003</v>
      </c>
      <c r="F869" s="32">
        <v>10.082559</v>
      </c>
      <c r="G869" s="32">
        <v>10.731819</v>
      </c>
      <c r="H869" s="93">
        <v>1.3470649999999999E-4</v>
      </c>
      <c r="I869" s="32">
        <v>1.8095003999999999</v>
      </c>
      <c r="J869" s="32"/>
      <c r="K869" s="66">
        <v>0.35013150999999998</v>
      </c>
      <c r="L869" s="66">
        <v>0.37267723000000003</v>
      </c>
      <c r="M869" s="66">
        <v>6.2837254999999995E-2</v>
      </c>
      <c r="N869" s="66">
        <v>0.22338636000000001</v>
      </c>
      <c r="O869" s="66"/>
      <c r="P869" s="66"/>
      <c r="Q869" s="66"/>
      <c r="R869" s="76"/>
      <c r="S869" s="83">
        <f>(F869-O867*H869)/D869</f>
        <v>0.35012829252052835</v>
      </c>
      <c r="T869" s="83">
        <f>(G869-P867*H869)/D869</f>
        <v>0.37267622977026743</v>
      </c>
      <c r="U869" s="83">
        <f>(I869-Q867*H869)/D869</f>
        <v>6.2832654480340769E-2</v>
      </c>
      <c r="V869" s="84"/>
      <c r="W869" s="83">
        <f t="shared" si="534"/>
        <v>-1.049455641603086</v>
      </c>
      <c r="X869" s="83">
        <f t="shared" si="535"/>
        <v>-0.98704525298465995</v>
      </c>
      <c r="Y869" s="83">
        <f t="shared" si="536"/>
        <v>-2.7672803648469522</v>
      </c>
      <c r="Z869" s="83">
        <f t="shared" ref="Z869:Z872" si="537">LN(N869)</f>
        <v>-1.498852450612129</v>
      </c>
      <c r="AA869" s="77"/>
      <c r="AB869" s="20">
        <v>7.6972813006281407E-3</v>
      </c>
      <c r="AC869" s="60">
        <v>1.1542126363274336E-2</v>
      </c>
      <c r="AD869" s="20">
        <v>1.5260323560769956E-2</v>
      </c>
      <c r="AE869" s="60">
        <v>2.2882960360106067E-2</v>
      </c>
      <c r="AF869" s="20">
        <v>2.0395620109372931E-2</v>
      </c>
      <c r="AG869" s="20">
        <v>3.0583372929414817E-2</v>
      </c>
      <c r="AI869" s="27"/>
      <c r="AJ869" s="82"/>
      <c r="AK869" s="82"/>
      <c r="AL869" s="82"/>
      <c r="AM869" s="82"/>
      <c r="AN869" s="82"/>
      <c r="BB869" s="76"/>
      <c r="BC869" s="76"/>
      <c r="BE869" s="76"/>
      <c r="BF869" s="76"/>
      <c r="BH869" s="76"/>
      <c r="BI869" s="76"/>
      <c r="BK869" s="76"/>
      <c r="BL869" s="76"/>
      <c r="BN869" s="76"/>
      <c r="BO869" s="76"/>
      <c r="BQ869" s="76"/>
      <c r="BR869" s="76"/>
      <c r="BW869" s="85"/>
      <c r="BX869" s="85"/>
      <c r="BY869" s="83"/>
      <c r="BZ869" s="83"/>
      <c r="CA869" s="83"/>
      <c r="CB869" s="83"/>
      <c r="CC869" s="83"/>
    </row>
    <row r="870" spans="1:100">
      <c r="A870" s="7">
        <v>108</v>
      </c>
      <c r="B870" s="7"/>
      <c r="C870" s="7" t="s">
        <v>3</v>
      </c>
      <c r="D870" s="32">
        <v>26.811235</v>
      </c>
      <c r="E870" s="32">
        <v>5.9858364999999996</v>
      </c>
      <c r="F870" s="32">
        <v>9.3767274</v>
      </c>
      <c r="G870" s="32">
        <v>9.9691282000000001</v>
      </c>
      <c r="H870" s="93">
        <v>1.2622014E-4</v>
      </c>
      <c r="I870" s="32">
        <v>1.679006</v>
      </c>
      <c r="J870" s="32"/>
      <c r="K870" s="66">
        <v>0.34973123</v>
      </c>
      <c r="L870" s="66">
        <v>0.37182639000000001</v>
      </c>
      <c r="M870" s="66">
        <v>6.2623218999999994E-2</v>
      </c>
      <c r="N870" s="66">
        <v>0.22325850999999999</v>
      </c>
      <c r="O870" s="66"/>
      <c r="P870" s="66"/>
      <c r="Q870" s="66"/>
      <c r="R870" s="76"/>
      <c r="S870" s="83">
        <f>(F870-O867*H870)/D870</f>
        <v>0.34972721280618674</v>
      </c>
      <c r="T870" s="83">
        <f>(G870-P867*H870)/D870</f>
        <v>0.37182385415251012</v>
      </c>
      <c r="U870" s="83">
        <f>(I870-Q867*H870)/D870</f>
        <v>6.2618170019202751E-2</v>
      </c>
      <c r="V870" s="84"/>
      <c r="W870" s="83">
        <f t="shared" si="534"/>
        <v>-1.0506018203648391</v>
      </c>
      <c r="X870" s="83">
        <f t="shared" si="535"/>
        <v>-0.98933504719312904</v>
      </c>
      <c r="Y870" s="83">
        <f t="shared" si="536"/>
        <v>-2.7706997870943701</v>
      </c>
      <c r="Z870" s="83">
        <f t="shared" si="537"/>
        <v>-1.4994249412510201</v>
      </c>
      <c r="AA870" s="28"/>
      <c r="AB870" s="47">
        <f t="shared" ref="AB870:AG870" si="538">ABS(AB869/AB868)</f>
        <v>3.8597788085975309E-3</v>
      </c>
      <c r="AC870" s="47">
        <f t="shared" si="538"/>
        <v>5.950754403849165E-3</v>
      </c>
      <c r="AD870" s="47">
        <f t="shared" si="538"/>
        <v>3.8154000371194707E-3</v>
      </c>
      <c r="AE870" s="47">
        <f t="shared" si="538"/>
        <v>4.5693859147614138E-3</v>
      </c>
      <c r="AF870" s="47">
        <f t="shared" si="538"/>
        <v>3.3978165964140845E-3</v>
      </c>
      <c r="AG870" s="47">
        <f t="shared" si="538"/>
        <v>4.9092708080327747E-3</v>
      </c>
      <c r="AI870" s="27"/>
      <c r="AJ870" s="82"/>
      <c r="AK870" s="82"/>
      <c r="AL870" s="82"/>
      <c r="AM870" s="82"/>
      <c r="AN870" s="82"/>
      <c r="BB870" s="76"/>
      <c r="BC870" s="76"/>
      <c r="BE870" s="76"/>
      <c r="BF870" s="76"/>
      <c r="BH870" s="76"/>
      <c r="BI870" s="76"/>
      <c r="BK870" s="76"/>
      <c r="BL870" s="76"/>
      <c r="BN870" s="76"/>
      <c r="BO870" s="76"/>
      <c r="BQ870" s="76"/>
      <c r="BR870" s="76"/>
      <c r="BW870" s="85"/>
      <c r="BX870" s="85"/>
      <c r="BY870" s="83"/>
      <c r="BZ870" s="83"/>
      <c r="CA870" s="83"/>
      <c r="CB870" s="83"/>
      <c r="CC870" s="83"/>
      <c r="CD870" s="76"/>
      <c r="CE870" s="76"/>
      <c r="CF870" s="76"/>
      <c r="CG870" s="76"/>
      <c r="CH870" s="76"/>
      <c r="CI870" s="76"/>
      <c r="CJ870" s="76"/>
      <c r="CK870" s="76"/>
      <c r="CL870" s="76"/>
      <c r="CM870" s="76"/>
      <c r="CN870" s="76"/>
      <c r="CO870" s="76"/>
      <c r="CP870" s="76"/>
      <c r="CQ870" s="76"/>
      <c r="CR870" s="76"/>
      <c r="CS870" s="76"/>
      <c r="CT870" s="76"/>
      <c r="CU870" s="76"/>
      <c r="CV870" s="76"/>
    </row>
    <row r="871" spans="1:100">
      <c r="A871" s="7">
        <v>108</v>
      </c>
      <c r="B871" s="7"/>
      <c r="C871" s="7" t="s">
        <v>4</v>
      </c>
      <c r="D871" s="32">
        <v>24.976951</v>
      </c>
      <c r="E871" s="32">
        <v>5.5733822999999996</v>
      </c>
      <c r="F871" s="32">
        <v>8.7261547999999998</v>
      </c>
      <c r="G871" s="32">
        <v>9.2678542000000004</v>
      </c>
      <c r="H871" s="93">
        <v>1.1605905E-4</v>
      </c>
      <c r="I871" s="32">
        <v>1.5592478000000001</v>
      </c>
      <c r="J871" s="32"/>
      <c r="K871" s="66">
        <v>0.34936777000000002</v>
      </c>
      <c r="L871" s="66">
        <v>0.37105505999999999</v>
      </c>
      <c r="M871" s="66">
        <v>6.2427155999999998E-2</v>
      </c>
      <c r="N871" s="66">
        <v>0.2231408</v>
      </c>
      <c r="O871" s="66"/>
      <c r="P871" s="66"/>
      <c r="Q871" s="66"/>
      <c r="R871" s="76"/>
      <c r="S871" s="83">
        <f>(F871-O867*H871)/D871</f>
        <v>0.34936428614286402</v>
      </c>
      <c r="T871" s="83">
        <f>(G871-P867*H871)/D871</f>
        <v>0.37105363603620861</v>
      </c>
      <c r="U871" s="83">
        <f>(I871-Q867*H871)/D871</f>
        <v>6.2422478311404413E-2</v>
      </c>
      <c r="V871" s="84"/>
      <c r="W871" s="83">
        <f t="shared" si="534"/>
        <v>-1.0516401013236893</v>
      </c>
      <c r="X871" s="83">
        <f t="shared" si="535"/>
        <v>-0.99140865529798916</v>
      </c>
      <c r="Y871" s="83">
        <f t="shared" si="536"/>
        <v>-2.7738298391243399</v>
      </c>
      <c r="Z871" s="83">
        <f t="shared" si="537"/>
        <v>-1.4999523166303779</v>
      </c>
      <c r="AA871" s="60"/>
      <c r="AB871" s="88"/>
      <c r="AD871" s="88"/>
      <c r="AF871" s="88"/>
      <c r="AI871" s="27"/>
      <c r="AJ871" s="82"/>
      <c r="AK871" s="82"/>
      <c r="AL871" s="82"/>
      <c r="AM871" s="82"/>
      <c r="AN871" s="82"/>
      <c r="BB871" s="76"/>
      <c r="BC871" s="76"/>
      <c r="BE871" s="76"/>
      <c r="BF871" s="76"/>
      <c r="BH871" s="76"/>
      <c r="BI871" s="76"/>
      <c r="BK871" s="76"/>
      <c r="BL871" s="76"/>
      <c r="BN871" s="76"/>
      <c r="BO871" s="76"/>
      <c r="BQ871" s="76"/>
      <c r="BR871" s="76"/>
      <c r="BW871" s="85"/>
      <c r="BX871" s="85"/>
      <c r="BY871" s="83"/>
      <c r="BZ871" s="83"/>
      <c r="CA871" s="83"/>
      <c r="CB871" s="83"/>
      <c r="CD871" s="76"/>
      <c r="CE871" s="76"/>
      <c r="CF871" s="76"/>
      <c r="CG871" s="76"/>
      <c r="CH871" s="76"/>
      <c r="CI871" s="76"/>
      <c r="CJ871" s="76"/>
      <c r="CK871" s="76"/>
      <c r="CL871" s="76"/>
      <c r="CM871" s="76"/>
      <c r="CN871" s="76"/>
      <c r="CO871" s="76"/>
      <c r="CP871" s="76"/>
      <c r="CQ871" s="76"/>
      <c r="CR871" s="76"/>
      <c r="CS871" s="76"/>
      <c r="CT871" s="76"/>
      <c r="CU871" s="76"/>
      <c r="CV871" s="76"/>
    </row>
    <row r="872" spans="1:100">
      <c r="A872" s="7">
        <v>108</v>
      </c>
      <c r="B872" s="7"/>
      <c r="C872" s="7" t="s">
        <v>5</v>
      </c>
      <c r="D872" s="32">
        <v>22.617909999999998</v>
      </c>
      <c r="E872" s="32">
        <v>5.0432537999999996</v>
      </c>
      <c r="F872" s="32">
        <v>7.8903875000000001</v>
      </c>
      <c r="G872" s="32">
        <v>8.3676556000000009</v>
      </c>
      <c r="H872" s="93">
        <v>1.0892946000000001E-4</v>
      </c>
      <c r="I872" s="32">
        <v>1.4057139000000001</v>
      </c>
      <c r="J872" s="32"/>
      <c r="K872" s="66">
        <v>0.34885516</v>
      </c>
      <c r="L872" s="66">
        <v>0.36995602</v>
      </c>
      <c r="M872" s="66">
        <v>6.2150282000000001E-2</v>
      </c>
      <c r="N872" s="66">
        <v>0.22297594000000001</v>
      </c>
      <c r="O872" s="66"/>
      <c r="P872" s="66"/>
      <c r="Q872" s="66"/>
      <c r="R872" s="76"/>
      <c r="S872" s="83">
        <f>(F872-O867*H872)/D872</f>
        <v>0.34885157417501583</v>
      </c>
      <c r="T872" s="83">
        <f>(G872-P867*H872)/D872</f>
        <v>0.36995433806782296</v>
      </c>
      <c r="U872" s="83">
        <f>(I872-Q867*H872)/D872</f>
        <v>6.2145305974328699E-2</v>
      </c>
      <c r="V872" s="84"/>
      <c r="W872" s="83">
        <f t="shared" si="534"/>
        <v>-1.0531087361374845</v>
      </c>
      <c r="X872" s="83">
        <f t="shared" si="535"/>
        <v>-0.99437569158709049</v>
      </c>
      <c r="Y872" s="83">
        <f t="shared" si="536"/>
        <v>-2.7782799912417309</v>
      </c>
      <c r="Z872" s="83">
        <f t="shared" si="537"/>
        <v>-1.5006914057195011</v>
      </c>
      <c r="AB872" s="28"/>
      <c r="AD872" s="28"/>
      <c r="AF872" s="28"/>
      <c r="AJ872" s="82"/>
      <c r="AK872" s="82"/>
      <c r="AL872" s="82"/>
      <c r="AM872" s="82"/>
      <c r="AN872" s="82"/>
      <c r="BB872" s="76"/>
      <c r="BC872" s="76"/>
      <c r="BE872" s="76"/>
      <c r="BF872" s="76"/>
      <c r="BH872" s="76"/>
      <c r="BI872" s="76"/>
      <c r="BK872" s="76"/>
      <c r="BL872" s="76"/>
      <c r="BN872" s="76"/>
      <c r="BO872" s="76"/>
      <c r="BQ872" s="76"/>
      <c r="BR872" s="76"/>
      <c r="BW872" s="85"/>
      <c r="BX872" s="85"/>
      <c r="BY872" s="83"/>
      <c r="BZ872" s="83"/>
      <c r="CA872" s="83"/>
      <c r="CB872" s="83"/>
      <c r="CC872" s="83"/>
    </row>
    <row r="873" spans="1:100">
      <c r="C873" s="7"/>
      <c r="D873" s="89"/>
      <c r="E873" s="89"/>
      <c r="F873" s="33"/>
      <c r="G873" s="33"/>
      <c r="H873" s="99"/>
      <c r="I873" s="33"/>
      <c r="J873" s="5"/>
      <c r="K873" s="84"/>
      <c r="L873" s="84"/>
      <c r="M873" s="84"/>
      <c r="N873" s="84"/>
      <c r="O873" s="83"/>
      <c r="P873" s="83"/>
      <c r="Q873" s="83"/>
      <c r="R873" s="84"/>
      <c r="S873" s="84"/>
      <c r="T873" s="84"/>
      <c r="U873" s="84"/>
      <c r="V873" s="84"/>
      <c r="W873" s="84"/>
      <c r="X873" s="84"/>
      <c r="Y873" s="84"/>
      <c r="Z873" s="90"/>
      <c r="AA873" s="28"/>
      <c r="AB873" s="91"/>
      <c r="AC873" s="91"/>
      <c r="AD873" s="91"/>
      <c r="AE873" s="92"/>
      <c r="AF873" s="92"/>
      <c r="AG873" s="92"/>
      <c r="AJ873" s="76"/>
      <c r="AK873" s="76"/>
      <c r="AL873" s="76"/>
      <c r="AM873" s="76"/>
      <c r="AN873" s="76"/>
      <c r="BB873" s="76"/>
      <c r="BC873" s="76"/>
      <c r="BE873" s="76"/>
      <c r="BF873" s="76"/>
      <c r="BH873" s="76"/>
      <c r="BI873" s="76"/>
      <c r="BK873" s="76"/>
      <c r="BL873" s="76"/>
      <c r="BN873" s="76"/>
      <c r="BO873" s="76"/>
      <c r="BQ873" s="76"/>
      <c r="BR873" s="76"/>
      <c r="BW873" s="85"/>
      <c r="BX873" s="85"/>
      <c r="BY873" s="83"/>
      <c r="BZ873" s="83"/>
      <c r="CA873" s="83"/>
      <c r="CB873" s="83"/>
      <c r="CC873" s="83"/>
      <c r="CD873" s="76"/>
      <c r="CE873" s="76"/>
      <c r="CF873" s="76"/>
      <c r="CG873" s="76"/>
      <c r="CH873" s="76"/>
      <c r="CI873" s="76"/>
      <c r="CJ873" s="76"/>
      <c r="CK873" s="76"/>
      <c r="CL873" s="76"/>
      <c r="CM873" s="76"/>
      <c r="CN873" s="76"/>
      <c r="CO873" s="76"/>
      <c r="CP873" s="76"/>
      <c r="CQ873" s="76"/>
      <c r="CR873" s="76"/>
      <c r="CS873" s="76"/>
      <c r="CT873" s="76"/>
      <c r="CU873" s="76"/>
      <c r="CV873" s="76"/>
    </row>
    <row r="874" spans="1:100">
      <c r="A874" s="7">
        <v>109</v>
      </c>
      <c r="B874" s="31">
        <v>43663</v>
      </c>
      <c r="C874" s="7" t="s">
        <v>0</v>
      </c>
      <c r="D874" s="32">
        <v>8.2605624000000005E-4</v>
      </c>
      <c r="E874" s="32">
        <v>1.7609086000000001E-4</v>
      </c>
      <c r="F874" s="32">
        <v>2.7008627000000001E-4</v>
      </c>
      <c r="G874" s="32">
        <v>2.5000294999999998E-4</v>
      </c>
      <c r="H874" s="93">
        <v>8.2065735999999994E-6</v>
      </c>
      <c r="I874" s="32">
        <v>6.7414632999999993E-5</v>
      </c>
      <c r="J874" s="32"/>
      <c r="K874" s="32">
        <v>0.32721989000000001</v>
      </c>
      <c r="L874" s="32">
        <v>0.30370963000000001</v>
      </c>
      <c r="M874" s="32">
        <v>8.2500962999999997E-2</v>
      </c>
      <c r="N874" s="32">
        <v>0.21350572000000001</v>
      </c>
      <c r="O874" s="66"/>
      <c r="P874" s="66"/>
      <c r="Q874" s="66"/>
      <c r="AG874" s="78"/>
      <c r="BZ874" s="80"/>
      <c r="CA874" s="78"/>
      <c r="CB874" s="78"/>
      <c r="CC874" s="78"/>
      <c r="CE874" s="81"/>
      <c r="CF874" s="74"/>
      <c r="CG874" s="74"/>
      <c r="CH874" s="74"/>
      <c r="CI874" s="74"/>
      <c r="CJ874" s="74"/>
      <c r="CK874" s="74"/>
      <c r="CL874" s="74"/>
      <c r="CM874" s="74"/>
      <c r="CN874" s="74"/>
    </row>
    <row r="875" spans="1:100">
      <c r="A875" s="7">
        <v>109</v>
      </c>
      <c r="C875" s="98" t="s">
        <v>6</v>
      </c>
      <c r="D875" s="32"/>
      <c r="E875" s="32"/>
      <c r="F875" s="32"/>
      <c r="G875" s="32"/>
      <c r="H875" s="93">
        <v>2.7701541000000001</v>
      </c>
      <c r="I875" s="32"/>
      <c r="J875" s="32"/>
      <c r="K875" s="32"/>
      <c r="L875" s="32"/>
      <c r="M875" s="32"/>
      <c r="N875" s="32"/>
      <c r="O875" s="66">
        <v>0.86286989000000003</v>
      </c>
      <c r="P875" s="66">
        <v>0.56621480000000002</v>
      </c>
      <c r="Q875" s="66">
        <v>1.0737458</v>
      </c>
      <c r="AB875" s="9"/>
      <c r="AC875" s="9"/>
      <c r="AD875" s="9"/>
      <c r="AE875" s="9"/>
      <c r="AF875" s="9"/>
      <c r="AG875" s="9"/>
      <c r="AI875" s="27"/>
      <c r="AJ875" s="20"/>
      <c r="AK875" s="20"/>
      <c r="AL875" s="20"/>
      <c r="AM875" s="20"/>
      <c r="AN875" s="82"/>
      <c r="BB875" s="78"/>
      <c r="BE875" s="78"/>
      <c r="BH875" s="78"/>
      <c r="BK875" s="78"/>
      <c r="BN875" s="78"/>
      <c r="BQ875" s="78"/>
    </row>
    <row r="876" spans="1:100">
      <c r="A876" s="7">
        <v>109</v>
      </c>
      <c r="B876" s="7"/>
      <c r="C876" s="7" t="s">
        <v>1</v>
      </c>
      <c r="D876" s="32">
        <v>29.256989999999998</v>
      </c>
      <c r="E876" s="32">
        <v>6.5390961000000001</v>
      </c>
      <c r="F876" s="32">
        <v>10.254982</v>
      </c>
      <c r="G876" s="32">
        <v>10.927035999999999</v>
      </c>
      <c r="H876" s="93">
        <v>1.3125539999999999E-4</v>
      </c>
      <c r="I876" s="32">
        <v>1.8443955000000001</v>
      </c>
      <c r="J876" s="32"/>
      <c r="K876" s="66">
        <v>0.35051383000000003</v>
      </c>
      <c r="L876" s="66">
        <v>0.37348443999999997</v>
      </c>
      <c r="M876" s="66">
        <v>6.3041136999999997E-2</v>
      </c>
      <c r="N876" s="66">
        <v>0.22350537000000001</v>
      </c>
      <c r="O876" s="66"/>
      <c r="P876" s="66"/>
      <c r="Q876" s="66"/>
      <c r="R876" s="76"/>
      <c r="S876" s="83">
        <f>(F876-O875*H876)/D876</f>
        <v>0.35051004029011329</v>
      </c>
      <c r="T876" s="83">
        <f>(G876-P875*H876)/D876</f>
        <v>0.37348208688761009</v>
      </c>
      <c r="U876" s="83">
        <f>(I876-Q875*H876)/D876</f>
        <v>6.303637404481878E-2</v>
      </c>
      <c r="V876" s="84"/>
      <c r="W876" s="83">
        <f t="shared" ref="W876:W880" si="539">LN(S876)</f>
        <v>-1.048365927296905</v>
      </c>
      <c r="X876" s="83">
        <f t="shared" ref="X876:X880" si="540">LN(T876)</f>
        <v>-0.98488523569965691</v>
      </c>
      <c r="Y876" s="83">
        <f t="shared" ref="Y876:Y880" si="541">LN(U876)</f>
        <v>-2.7640433534113309</v>
      </c>
      <c r="Z876" s="83">
        <f>LN(N876)</f>
        <v>-1.4983198383715159</v>
      </c>
      <c r="AA876" s="77"/>
      <c r="AB876" s="20">
        <f t="array" ref="AB876:AC877">LINEST(W876:W880,Z876:Z880,TRUE,TRUE)</f>
        <v>2.0121259702778147</v>
      </c>
      <c r="AC876" s="60">
        <v>1.966433353381547</v>
      </c>
      <c r="AD876" s="20">
        <f t="array" ref="AD876:AE877">LINEST(X876:X880,Z876:Z880,TRUE,TRUE)</f>
        <v>4.0271140631849285</v>
      </c>
      <c r="AE876" s="60">
        <v>5.0490156274602889</v>
      </c>
      <c r="AF876" s="20">
        <f t="array" ref="AF876:AG877">LINEST(Y876:Y880,Z876:Z880,TRUE,TRUE)</f>
        <v>6.0396099904441929</v>
      </c>
      <c r="AG876" s="20">
        <v>6.285212477523868</v>
      </c>
      <c r="AI876" s="41">
        <f>EXP(AC876)*$AI$4^AB876</f>
        <v>0.33292078732384883</v>
      </c>
      <c r="AJ876" s="41">
        <f>AI876*SQRT(AC877^2+(LN($AI$4))^2*AB877^2+(AB876/$AI$4)^2*$AJ$4^2-2*LN($AI$4)*AVERAGE(Z876:Z880)*AB877^2)</f>
        <v>5.2428654822017217E-4</v>
      </c>
      <c r="AK876" s="59"/>
      <c r="AL876" s="41">
        <f>EXP(AE876)*$AI$4^AD876</f>
        <v>0.33691855247356872</v>
      </c>
      <c r="AM876" s="41">
        <f>AL876*SQRT(AE877^2+(LN($AI$4))^2*AD877^2+(AD876/$AI$4)^2*$AJ$4^2-2*LN($AI$4)*AVERAGE(Z876:Z880)*AD877^2)</f>
        <v>1.0609282068268203E-3</v>
      </c>
      <c r="AN876" s="83"/>
      <c r="AO876" s="41">
        <f>EXP(AG876)*$AI$4^AF876</f>
        <v>5.4011135709736341E-2</v>
      </c>
      <c r="AP876" s="41">
        <f>AO876*SQRT(AG877^2+(LN($AI$4))^2*AF877^2+(AF876/$AI$4)^2*$AJ$4^2-2*LN($AI$4)*AVERAGE(Z876:Z880)*AF877^2)</f>
        <v>2.5500251720617881E-4</v>
      </c>
      <c r="BB876" s="69"/>
      <c r="BC876" s="69"/>
      <c r="BE876" s="69"/>
      <c r="BF876" s="69"/>
      <c r="BH876" s="69"/>
      <c r="BI876" s="69"/>
      <c r="BK876" s="69"/>
      <c r="BL876" s="69"/>
      <c r="BN876" s="69"/>
      <c r="BO876" s="69"/>
      <c r="BQ876" s="69"/>
      <c r="BR876" s="69"/>
      <c r="BY876" s="69"/>
      <c r="BZ876" s="69"/>
      <c r="CD876" s="86"/>
      <c r="CM876" s="78"/>
      <c r="CN876" s="78"/>
    </row>
    <row r="877" spans="1:100">
      <c r="A877" s="7">
        <v>109</v>
      </c>
      <c r="B877" s="7"/>
      <c r="C877" s="7" t="s">
        <v>2</v>
      </c>
      <c r="D877" s="32">
        <v>28.034151000000001</v>
      </c>
      <c r="E877" s="32">
        <v>6.2627424999999999</v>
      </c>
      <c r="F877" s="32">
        <v>9.8166034999999994</v>
      </c>
      <c r="G877" s="32">
        <v>10.449818</v>
      </c>
      <c r="H877" s="93">
        <v>1.2887951999999999E-4</v>
      </c>
      <c r="I877" s="32">
        <v>1.7620966</v>
      </c>
      <c r="J877" s="32"/>
      <c r="K877" s="66">
        <v>0.35016583000000001</v>
      </c>
      <c r="L877" s="66">
        <v>0.37275299000000001</v>
      </c>
      <c r="M877" s="66">
        <v>6.2855340999999995E-2</v>
      </c>
      <c r="N877" s="66">
        <v>0.22339688999999999</v>
      </c>
      <c r="O877" s="66"/>
      <c r="P877" s="66"/>
      <c r="Q877" s="66"/>
      <c r="R877" s="76"/>
      <c r="S877" s="83">
        <f>(F877-O875*H877)/D877</f>
        <v>0.35016192549375769</v>
      </c>
      <c r="T877" s="83">
        <f>(G877-P875*H877)/D877</f>
        <v>0.37275054366755606</v>
      </c>
      <c r="U877" s="83">
        <f>(I877-Q875*H877)/D877</f>
        <v>6.2850421835735068E-2</v>
      </c>
      <c r="V877" s="84"/>
      <c r="W877" s="83">
        <f t="shared" si="539"/>
        <v>-1.0493595872176613</v>
      </c>
      <c r="X877" s="83">
        <f t="shared" si="540"/>
        <v>-0.98684586680701536</v>
      </c>
      <c r="Y877" s="83">
        <f t="shared" si="541"/>
        <v>-2.7669976321826439</v>
      </c>
      <c r="Z877" s="83">
        <f t="shared" ref="Z877:Z880" si="542">LN(N877)</f>
        <v>-1.4988053136614847</v>
      </c>
      <c r="AA877" s="77"/>
      <c r="AB877" s="20">
        <v>4.9649465627805657E-3</v>
      </c>
      <c r="AC877" s="60">
        <v>7.4444389242208182E-3</v>
      </c>
      <c r="AD877" s="20">
        <v>8.2406529307130633E-3</v>
      </c>
      <c r="AE877" s="60">
        <v>1.2356031764426064E-2</v>
      </c>
      <c r="AF877" s="20">
        <v>1.1537587080271259E-2</v>
      </c>
      <c r="AG877" s="20">
        <v>1.7299453532054997E-2</v>
      </c>
      <c r="AI877" s="62"/>
      <c r="AJ877" s="82"/>
      <c r="AK877" s="82"/>
      <c r="AL877" s="82"/>
      <c r="AM877" s="82"/>
      <c r="AN877" s="82"/>
      <c r="BB877" s="76"/>
      <c r="BC877" s="76"/>
      <c r="BE877" s="76"/>
      <c r="BF877" s="76"/>
      <c r="BH877" s="76"/>
      <c r="BI877" s="76"/>
      <c r="BK877" s="76"/>
      <c r="BL877" s="76"/>
      <c r="BN877" s="76"/>
      <c r="BO877" s="76"/>
      <c r="BQ877" s="76"/>
      <c r="BR877" s="76"/>
      <c r="BW877" s="85"/>
      <c r="BX877" s="85"/>
      <c r="BY877" s="83"/>
      <c r="BZ877" s="83"/>
      <c r="CA877" s="83"/>
      <c r="CB877" s="83"/>
      <c r="CC877" s="83"/>
    </row>
    <row r="878" spans="1:100">
      <c r="A878" s="7">
        <v>109</v>
      </c>
      <c r="B878" s="7"/>
      <c r="C878" s="7" t="s">
        <v>3</v>
      </c>
      <c r="D878" s="32">
        <v>26.201522000000001</v>
      </c>
      <c r="E878" s="32">
        <v>5.8503752999999996</v>
      </c>
      <c r="F878" s="32">
        <v>9.1655306999999997</v>
      </c>
      <c r="G878" s="32">
        <v>9.7466670999999998</v>
      </c>
      <c r="H878" s="93">
        <v>1.2061067000000001E-4</v>
      </c>
      <c r="I878" s="32">
        <v>1.6418622</v>
      </c>
      <c r="J878" s="32"/>
      <c r="K878" s="66">
        <v>0.34980886999999999</v>
      </c>
      <c r="L878" s="66">
        <v>0.37198816000000001</v>
      </c>
      <c r="M878" s="66">
        <v>6.2662724000000003E-2</v>
      </c>
      <c r="N878" s="66">
        <v>0.22328374000000001</v>
      </c>
      <c r="O878" s="66"/>
      <c r="P878" s="66"/>
      <c r="Q878" s="66"/>
      <c r="R878" s="76"/>
      <c r="S878" s="83">
        <f>(F878-O875*H878)/D878</f>
        <v>0.34980512310256034</v>
      </c>
      <c r="T878" s="83">
        <f>(G878-P875*H878)/D878</f>
        <v>0.37198597884709173</v>
      </c>
      <c r="U878" s="83">
        <f>(I878-Q875*H878)/D878</f>
        <v>6.2657913337998167E-2</v>
      </c>
      <c r="V878" s="84"/>
      <c r="W878" s="83">
        <f t="shared" si="539"/>
        <v>-1.0503790706999661</v>
      </c>
      <c r="X878" s="83">
        <f t="shared" si="540"/>
        <v>-0.98889911669058317</v>
      </c>
      <c r="Y878" s="83">
        <f t="shared" si="541"/>
        <v>-2.7700652953531906</v>
      </c>
      <c r="Z878" s="83">
        <f t="shared" si="542"/>
        <v>-1.4993119396256336</v>
      </c>
      <c r="AA878" s="28"/>
      <c r="AB878" s="47">
        <f t="shared" ref="AB878:AG878" si="543">ABS(AB877/AB876)</f>
        <v>2.4675127880264148E-3</v>
      </c>
      <c r="AC878" s="47">
        <f t="shared" si="543"/>
        <v>3.7857570465935713E-3</v>
      </c>
      <c r="AD878" s="47">
        <f t="shared" si="543"/>
        <v>2.0462924072718637E-3</v>
      </c>
      <c r="AE878" s="47">
        <f t="shared" si="543"/>
        <v>2.4472159874540308E-3</v>
      </c>
      <c r="AF878" s="47">
        <f t="shared" si="543"/>
        <v>1.910319887960631E-3</v>
      </c>
      <c r="AG878" s="47">
        <f t="shared" si="543"/>
        <v>2.7524055223142299E-3</v>
      </c>
      <c r="AI878" s="27"/>
      <c r="AJ878" s="82"/>
      <c r="AK878" s="82"/>
      <c r="AL878" s="82"/>
      <c r="AM878" s="82"/>
      <c r="AN878" s="82"/>
      <c r="BB878" s="76"/>
      <c r="BC878" s="76"/>
      <c r="BE878" s="76"/>
      <c r="BF878" s="76"/>
      <c r="BH878" s="76"/>
      <c r="BI878" s="76"/>
      <c r="BK878" s="76"/>
      <c r="BL878" s="76"/>
      <c r="BN878" s="76"/>
      <c r="BO878" s="76"/>
      <c r="BQ878" s="76"/>
      <c r="BR878" s="76"/>
      <c r="BW878" s="85"/>
      <c r="BX878" s="85"/>
      <c r="BY878" s="83"/>
      <c r="BZ878" s="83"/>
      <c r="CA878" s="83"/>
      <c r="CB878" s="83"/>
      <c r="CC878" s="83"/>
      <c r="CD878" s="76"/>
      <c r="CE878" s="76"/>
      <c r="CF878" s="76"/>
      <c r="CG878" s="76"/>
      <c r="CH878" s="76"/>
      <c r="CI878" s="76"/>
      <c r="CJ878" s="76"/>
      <c r="CK878" s="76"/>
      <c r="CL878" s="76"/>
      <c r="CM878" s="76"/>
      <c r="CN878" s="76"/>
      <c r="CO878" s="76"/>
      <c r="CP878" s="76"/>
      <c r="CQ878" s="76"/>
      <c r="CR878" s="76"/>
      <c r="CS878" s="76"/>
      <c r="CT878" s="76"/>
      <c r="CU878" s="76"/>
      <c r="CV878" s="76"/>
    </row>
    <row r="879" spans="1:100">
      <c r="A879" s="7">
        <v>109</v>
      </c>
      <c r="B879" s="7"/>
      <c r="C879" s="7" t="s">
        <v>4</v>
      </c>
      <c r="D879" s="32">
        <v>24.789373999999999</v>
      </c>
      <c r="E879" s="32">
        <v>5.5314443000000004</v>
      </c>
      <c r="F879" s="32">
        <v>8.6602554000000005</v>
      </c>
      <c r="G879" s="33">
        <v>9.1973976999999998</v>
      </c>
      <c r="H879" s="93">
        <v>1.1643547E-4</v>
      </c>
      <c r="I879" s="32">
        <v>1.5473136999999999</v>
      </c>
      <c r="J879" s="32"/>
      <c r="K879" s="66">
        <v>0.34935316</v>
      </c>
      <c r="L879" s="66">
        <v>0.37102096000000001</v>
      </c>
      <c r="M879" s="66">
        <v>6.2418240999999999E-2</v>
      </c>
      <c r="N879" s="66">
        <v>0.22313759999999999</v>
      </c>
      <c r="O879" s="66"/>
      <c r="P879" s="66"/>
      <c r="Q879" s="66"/>
      <c r="R879" s="76"/>
      <c r="S879" s="83">
        <f>(F879-O875*H879)/D879</f>
        <v>0.34934948060160009</v>
      </c>
      <c r="T879" s="83">
        <f>(G879-P875*H879)/D879</f>
        <v>0.37101912184283642</v>
      </c>
      <c r="U879" s="83">
        <f>(I879-Q875*H879)/D879</f>
        <v>6.2413382359034819E-2</v>
      </c>
      <c r="V879" s="84"/>
      <c r="W879" s="83">
        <f t="shared" si="539"/>
        <v>-1.0516824807413301</v>
      </c>
      <c r="X879" s="83">
        <f t="shared" si="540"/>
        <v>-0.9915016763475577</v>
      </c>
      <c r="Y879" s="83">
        <f t="shared" si="541"/>
        <v>-2.7739755657182346</v>
      </c>
      <c r="Z879" s="83">
        <f t="shared" si="542"/>
        <v>-1.4999666574544019</v>
      </c>
      <c r="AA879" s="60"/>
      <c r="AB879" s="88"/>
      <c r="AD879" s="88"/>
      <c r="AF879" s="88"/>
      <c r="AI879" s="27"/>
      <c r="AJ879" s="82"/>
      <c r="AK879" s="82"/>
      <c r="AL879" s="82"/>
      <c r="AM879" s="82"/>
      <c r="AN879" s="82"/>
      <c r="BB879" s="76"/>
      <c r="BC879" s="76"/>
      <c r="BE879" s="76"/>
      <c r="BF879" s="76"/>
      <c r="BH879" s="76"/>
      <c r="BI879" s="76"/>
      <c r="BK879" s="76"/>
      <c r="BL879" s="76"/>
      <c r="BN879" s="76"/>
      <c r="BO879" s="76"/>
      <c r="BQ879" s="76"/>
      <c r="BR879" s="76"/>
      <c r="BW879" s="85"/>
      <c r="BX879" s="85"/>
      <c r="BY879" s="83"/>
      <c r="BZ879" s="83"/>
      <c r="CA879" s="83"/>
      <c r="CB879" s="83"/>
      <c r="CD879" s="76"/>
      <c r="CE879" s="76"/>
      <c r="CF879" s="76"/>
      <c r="CG879" s="76"/>
      <c r="CH879" s="76"/>
      <c r="CI879" s="76"/>
      <c r="CJ879" s="76"/>
      <c r="CK879" s="76"/>
      <c r="CL879" s="76"/>
      <c r="CM879" s="76"/>
      <c r="CN879" s="76"/>
      <c r="CO879" s="76"/>
      <c r="CP879" s="76"/>
      <c r="CQ879" s="76"/>
      <c r="CR879" s="76"/>
      <c r="CS879" s="76"/>
      <c r="CT879" s="76"/>
      <c r="CU879" s="76"/>
      <c r="CV879" s="76"/>
    </row>
    <row r="880" spans="1:100">
      <c r="A880" s="7">
        <v>109</v>
      </c>
      <c r="B880" s="7"/>
      <c r="C880" s="7" t="s">
        <v>5</v>
      </c>
      <c r="D880" s="32">
        <v>22.068964000000001</v>
      </c>
      <c r="E880" s="32">
        <v>4.9213310999999997</v>
      </c>
      <c r="F880" s="32">
        <v>7.7001109999999997</v>
      </c>
      <c r="G880" s="32">
        <v>8.1672089000000003</v>
      </c>
      <c r="H880" s="93">
        <v>9.7104406000000001E-5</v>
      </c>
      <c r="I880" s="32">
        <v>1.3722543</v>
      </c>
      <c r="J880" s="32"/>
      <c r="K880" s="66">
        <v>0.34891143000000002</v>
      </c>
      <c r="L880" s="66">
        <v>0.37007679999999998</v>
      </c>
      <c r="M880" s="66">
        <v>6.2180319999999997E-2</v>
      </c>
      <c r="N880" s="66">
        <v>0.22299784</v>
      </c>
      <c r="O880" s="66"/>
      <c r="P880" s="66"/>
      <c r="Q880" s="66"/>
      <c r="R880" s="76"/>
      <c r="S880" s="83">
        <f>(F880-O875*H880)/D880</f>
        <v>0.34890750700992923</v>
      </c>
      <c r="T880" s="83">
        <f>(G880-P875*H880)/D880</f>
        <v>0.37007418735415848</v>
      </c>
      <c r="U880" s="83">
        <f>(I880-Q875*H880)/D880</f>
        <v>6.2175552715202032E-2</v>
      </c>
      <c r="V880" s="84"/>
      <c r="W880" s="83">
        <f t="shared" si="539"/>
        <v>-1.0529484147986687</v>
      </c>
      <c r="X880" s="83">
        <f t="shared" si="540"/>
        <v>-0.99405178707999065</v>
      </c>
      <c r="Y880" s="83">
        <f t="shared" si="541"/>
        <v>-2.7777933996626678</v>
      </c>
      <c r="Z880" s="83">
        <f t="shared" si="542"/>
        <v>-1.5005931936675836</v>
      </c>
      <c r="AB880" s="28"/>
      <c r="AD880" s="28"/>
      <c r="AF880" s="28"/>
      <c r="AJ880" s="82"/>
      <c r="AK880" s="82"/>
      <c r="AL880" s="82"/>
      <c r="AM880" s="82"/>
      <c r="AN880" s="82"/>
      <c r="BB880" s="76"/>
      <c r="BC880" s="76"/>
      <c r="BE880" s="76"/>
      <c r="BF880" s="76"/>
      <c r="BH880" s="76"/>
      <c r="BI880" s="76"/>
      <c r="BK880" s="76"/>
      <c r="BL880" s="76"/>
      <c r="BN880" s="76"/>
      <c r="BO880" s="76"/>
      <c r="BQ880" s="76"/>
      <c r="BR880" s="76"/>
      <c r="BW880" s="85"/>
      <c r="BX880" s="85"/>
      <c r="BY880" s="83"/>
      <c r="BZ880" s="83"/>
      <c r="CA880" s="83"/>
      <c r="CB880" s="83"/>
      <c r="CC880" s="83"/>
    </row>
    <row r="881" spans="1:100">
      <c r="C881" s="7"/>
      <c r="D881" s="89"/>
      <c r="E881" s="89"/>
      <c r="F881" s="33"/>
      <c r="G881" s="33"/>
      <c r="H881" s="99"/>
      <c r="I881" s="33"/>
      <c r="J881" s="5"/>
      <c r="K881" s="84"/>
      <c r="L881" s="84"/>
      <c r="M881" s="84"/>
      <c r="N881" s="84"/>
      <c r="O881" s="83"/>
      <c r="P881" s="83"/>
      <c r="Q881" s="83"/>
      <c r="R881" s="84"/>
      <c r="S881" s="84"/>
      <c r="T881" s="84"/>
      <c r="U881" s="84"/>
      <c r="V881" s="84"/>
      <c r="W881" s="84"/>
      <c r="X881" s="84"/>
      <c r="Y881" s="84"/>
      <c r="Z881" s="90"/>
      <c r="AA881" s="28"/>
      <c r="AB881" s="91"/>
      <c r="AC881" s="91"/>
      <c r="AD881" s="91"/>
      <c r="AE881" s="92"/>
      <c r="AF881" s="92"/>
      <c r="AG881" s="92"/>
      <c r="AJ881" s="76"/>
      <c r="AK881" s="76"/>
      <c r="AL881" s="76"/>
      <c r="AM881" s="76"/>
      <c r="AN881" s="76"/>
      <c r="BB881" s="76"/>
      <c r="BC881" s="76"/>
      <c r="BE881" s="76"/>
      <c r="BF881" s="76"/>
      <c r="BH881" s="76"/>
      <c r="BI881" s="76"/>
      <c r="BK881" s="76"/>
      <c r="BL881" s="76"/>
      <c r="BN881" s="76"/>
      <c r="BO881" s="76"/>
      <c r="BQ881" s="76"/>
      <c r="BR881" s="76"/>
      <c r="BW881" s="85"/>
      <c r="BX881" s="85"/>
      <c r="BY881" s="83"/>
      <c r="BZ881" s="83"/>
      <c r="CA881" s="83"/>
      <c r="CB881" s="83"/>
      <c r="CC881" s="83"/>
      <c r="CD881" s="76"/>
      <c r="CE881" s="76"/>
      <c r="CF881" s="76"/>
      <c r="CG881" s="76"/>
      <c r="CH881" s="76"/>
      <c r="CI881" s="76"/>
      <c r="CJ881" s="76"/>
      <c r="CK881" s="76"/>
      <c r="CL881" s="76"/>
      <c r="CM881" s="76"/>
      <c r="CN881" s="76"/>
      <c r="CO881" s="76"/>
      <c r="CP881" s="76"/>
      <c r="CQ881" s="76"/>
      <c r="CR881" s="76"/>
      <c r="CS881" s="76"/>
      <c r="CT881" s="76"/>
      <c r="CU881" s="76"/>
      <c r="CV881" s="76"/>
    </row>
    <row r="882" spans="1:100">
      <c r="A882" s="7">
        <v>110</v>
      </c>
      <c r="B882" s="31">
        <v>43663</v>
      </c>
      <c r="C882" s="7" t="s">
        <v>0</v>
      </c>
      <c r="D882" s="32">
        <v>8.2605624000000005E-4</v>
      </c>
      <c r="E882" s="32">
        <v>1.7609086000000001E-4</v>
      </c>
      <c r="F882" s="32">
        <v>2.7008627000000001E-4</v>
      </c>
      <c r="G882" s="32">
        <v>2.5000294999999998E-4</v>
      </c>
      <c r="H882" s="93">
        <v>8.2065735999999994E-6</v>
      </c>
      <c r="I882" s="32">
        <v>6.7414632999999993E-5</v>
      </c>
      <c r="J882" s="32"/>
      <c r="K882" s="32">
        <v>0.32721989000000001</v>
      </c>
      <c r="L882" s="32">
        <v>0.30370963000000001</v>
      </c>
      <c r="M882" s="32">
        <v>8.2500962999999997E-2</v>
      </c>
      <c r="N882" s="32">
        <v>0.21350572000000001</v>
      </c>
      <c r="O882" s="66"/>
      <c r="P882" s="66"/>
      <c r="Q882" s="66"/>
      <c r="AG882" s="78"/>
      <c r="BZ882" s="80"/>
      <c r="CA882" s="78"/>
      <c r="CB882" s="78"/>
      <c r="CC882" s="78"/>
      <c r="CE882" s="81"/>
      <c r="CF882" s="74"/>
      <c r="CG882" s="74"/>
      <c r="CH882" s="74"/>
      <c r="CI882" s="74"/>
      <c r="CJ882" s="74"/>
      <c r="CK882" s="74"/>
      <c r="CL882" s="74"/>
      <c r="CM882" s="74"/>
      <c r="CN882" s="74"/>
    </row>
    <row r="883" spans="1:100">
      <c r="A883" s="7">
        <v>110</v>
      </c>
      <c r="B883" s="7"/>
      <c r="C883" s="98" t="s">
        <v>6</v>
      </c>
      <c r="D883" s="32"/>
      <c r="E883" s="32"/>
      <c r="F883" s="32"/>
      <c r="G883" s="32"/>
      <c r="H883" s="93">
        <v>2.7701541000000001</v>
      </c>
      <c r="I883" s="32"/>
      <c r="J883" s="32"/>
      <c r="K883" s="32"/>
      <c r="L883" s="32"/>
      <c r="M883" s="32"/>
      <c r="N883" s="32"/>
      <c r="O883" s="66">
        <v>0.86286989000000003</v>
      </c>
      <c r="P883" s="66">
        <v>0.56621480000000002</v>
      </c>
      <c r="Q883" s="66">
        <v>1.0737458</v>
      </c>
      <c r="AB883" s="9"/>
      <c r="AC883" s="9"/>
      <c r="AD883" s="9"/>
      <c r="AE883" s="9"/>
      <c r="AF883" s="9"/>
      <c r="AG883" s="9"/>
      <c r="AI883" s="27"/>
      <c r="AJ883" s="20"/>
      <c r="AK883" s="20"/>
      <c r="AL883" s="20"/>
      <c r="AM883" s="20"/>
      <c r="AN883" s="82"/>
      <c r="BB883" s="78"/>
      <c r="BE883" s="78"/>
      <c r="BH883" s="78"/>
      <c r="BK883" s="78"/>
      <c r="BN883" s="78"/>
      <c r="BQ883" s="78"/>
    </row>
    <row r="884" spans="1:100">
      <c r="A884" s="7">
        <v>110</v>
      </c>
      <c r="B884" s="7"/>
      <c r="C884" s="7" t="s">
        <v>1</v>
      </c>
      <c r="D884" s="32">
        <v>28.856095</v>
      </c>
      <c r="E884" s="32">
        <v>6.4494417999999998</v>
      </c>
      <c r="F884" s="32">
        <v>10.114241</v>
      </c>
      <c r="G884" s="32">
        <v>10.776847</v>
      </c>
      <c r="H884" s="93">
        <v>1.2780676E-4</v>
      </c>
      <c r="I884" s="32">
        <v>1.8189853</v>
      </c>
      <c r="J884" s="32"/>
      <c r="K884" s="66">
        <v>0.35050622999999997</v>
      </c>
      <c r="L884" s="66">
        <v>0.37346869999999999</v>
      </c>
      <c r="M884" s="66">
        <v>6.3036450999999993E-2</v>
      </c>
      <c r="N884" s="66">
        <v>0.22350360999999999</v>
      </c>
      <c r="O884" s="66"/>
      <c r="P884" s="66"/>
      <c r="Q884" s="66"/>
      <c r="R884" s="76"/>
      <c r="S884" s="83">
        <f>(F884-O883*H884)/D884</f>
        <v>0.35050240579659364</v>
      </c>
      <c r="T884" s="83">
        <f>(G884-P883*H884)/D884</f>
        <v>0.37346614758237201</v>
      </c>
      <c r="U884" s="83">
        <f>(I884-Q883*H884)/D884</f>
        <v>6.3031677294805077E-2</v>
      </c>
      <c r="V884" s="84"/>
      <c r="W884" s="83">
        <f t="shared" ref="W884:W888" si="544">LN(S884)</f>
        <v>-1.0483877086320654</v>
      </c>
      <c r="X884" s="83">
        <f t="shared" ref="X884:X888" si="545">LN(T884)</f>
        <v>-0.98492791417322423</v>
      </c>
      <c r="Y884" s="83">
        <f t="shared" ref="Y884:Y888" si="546">LN(U884)</f>
        <v>-2.7641178647560523</v>
      </c>
      <c r="Z884" s="83">
        <f>LN(N884)</f>
        <v>-1.4983277129336781</v>
      </c>
      <c r="AA884" s="77"/>
      <c r="AB884" s="20">
        <f t="array" ref="AB884:AC885">LINEST(W884:W888,Z884:Z888,TRUE,TRUE)</f>
        <v>2.0077707384281185</v>
      </c>
      <c r="AC884" s="60">
        <v>1.9598981101409301</v>
      </c>
      <c r="AD884" s="20">
        <f t="array" ref="AD884:AE885">LINEST(X884:X888,Z884:Z888,TRUE,TRUE)</f>
        <v>4.0143389121322368</v>
      </c>
      <c r="AE884" s="60">
        <v>5.0298524746417588</v>
      </c>
      <c r="AF884" s="20">
        <f t="array" ref="AF884:AG885">LINEST(Y884:Y888,Z884:Z888,TRUE,TRUE)</f>
        <v>6.016621505256766</v>
      </c>
      <c r="AG884" s="20">
        <v>6.2507261925848576</v>
      </c>
      <c r="AI884" s="41">
        <f>EXP(AC884)*$AI$4^AB884</f>
        <v>0.33295464908894939</v>
      </c>
      <c r="AJ884" s="41">
        <f>AI884*SQRT(AC885^2+(LN($AI$4))^2*AB885^2+(AB884/$AI$4)^2*$AJ$4^2-2*LN($AI$4)*AVERAGE(Z884:Z888)*AB885^2)</f>
        <v>5.2738652179310549E-4</v>
      </c>
      <c r="AK884" s="59"/>
      <c r="AL884" s="41">
        <f>EXP(AE884)*$AI$4^AD884</f>
        <v>0.33702130585790974</v>
      </c>
      <c r="AM884" s="41">
        <f>AL884*SQRT(AE885^2+(LN($AI$4))^2*AD885^2+(AD884/$AI$4)^2*$AJ$4^2-2*LN($AI$4)*AVERAGE(Z884:Z888)*AD885^2)</f>
        <v>1.0649991499310126E-3</v>
      </c>
      <c r="AN884" s="83"/>
      <c r="AO884" s="41">
        <f>EXP(AG884)*$AI$4^AF884</f>
        <v>5.4040629949405637E-2</v>
      </c>
      <c r="AP884" s="41">
        <f>AO884*SQRT(AG885^2+(LN($AI$4))^2*AF885^2+(AF884/$AI$4)^2*$AJ$4^2-2*LN($AI$4)*AVERAGE(Z884:Z888)*AF885^2)</f>
        <v>2.5602011039563071E-4</v>
      </c>
      <c r="BB884" s="69"/>
      <c r="BC884" s="69"/>
      <c r="BE884" s="69"/>
      <c r="BF884" s="69"/>
      <c r="BH884" s="69"/>
      <c r="BI884" s="69"/>
      <c r="BK884" s="69"/>
      <c r="BL884" s="69"/>
      <c r="BN884" s="69"/>
      <c r="BO884" s="69"/>
      <c r="BQ884" s="69"/>
      <c r="BR884" s="69"/>
      <c r="BY884" s="69"/>
      <c r="BZ884" s="69"/>
      <c r="CD884" s="86"/>
      <c r="CM884" s="78"/>
      <c r="CN884" s="78"/>
    </row>
    <row r="885" spans="1:100">
      <c r="A885" s="7">
        <v>110</v>
      </c>
      <c r="B885" s="7"/>
      <c r="C885" s="7" t="s">
        <v>2</v>
      </c>
      <c r="D885" s="32">
        <v>27.380558000000001</v>
      </c>
      <c r="E885" s="32">
        <v>6.1169478000000002</v>
      </c>
      <c r="F885" s="32">
        <v>9.5881855999999992</v>
      </c>
      <c r="G885" s="32">
        <v>10.207069000000001</v>
      </c>
      <c r="H885" s="93">
        <v>1.3186234E-4</v>
      </c>
      <c r="I885" s="32">
        <v>1.7212396999999999</v>
      </c>
      <c r="J885" s="32"/>
      <c r="K885" s="66">
        <v>0.35018216000000002</v>
      </c>
      <c r="L885" s="66">
        <v>0.37278503000000002</v>
      </c>
      <c r="M885" s="66">
        <v>6.2863509999999997E-2</v>
      </c>
      <c r="N885" s="66">
        <v>0.22340476000000001</v>
      </c>
      <c r="O885" s="66"/>
      <c r="P885" s="66"/>
      <c r="Q885" s="66"/>
      <c r="R885" s="76"/>
      <c r="S885" s="83">
        <f>(F885-O883*H885)/D885</f>
        <v>0.35017810155502266</v>
      </c>
      <c r="T885" s="83">
        <f>(G885-P883*H885)/D885</f>
        <v>0.37278255386875347</v>
      </c>
      <c r="U885" s="83">
        <f>(I885-Q883*H885)/D885</f>
        <v>6.2858401693867846E-2</v>
      </c>
      <c r="V885" s="84"/>
      <c r="W885" s="83">
        <f t="shared" si="544"/>
        <v>-1.0493133923390505</v>
      </c>
      <c r="X885" s="83">
        <f t="shared" si="545"/>
        <v>-0.98675999482809762</v>
      </c>
      <c r="Y885" s="83">
        <f t="shared" si="546"/>
        <v>-2.7668706743777824</v>
      </c>
      <c r="Z885" s="83">
        <f t="shared" ref="Z885:Z888" si="547">LN(N885)</f>
        <v>-1.4987700855015134</v>
      </c>
      <c r="AA885" s="77"/>
      <c r="AB885" s="20">
        <v>9.5122688926581045E-3</v>
      </c>
      <c r="AC885" s="60">
        <v>1.4262707906357589E-2</v>
      </c>
      <c r="AD885" s="20">
        <v>1.6991662617057257E-2</v>
      </c>
      <c r="AE885" s="60">
        <v>2.5477320236133683E-2</v>
      </c>
      <c r="AF885" s="20">
        <v>2.5879063906767044E-2</v>
      </c>
      <c r="AG885" s="20">
        <v>3.880310087502551E-2</v>
      </c>
      <c r="AI885" s="27"/>
      <c r="AJ885" s="82"/>
      <c r="AK885" s="82"/>
      <c r="AL885" s="82"/>
      <c r="AM885" s="82"/>
      <c r="AN885" s="82"/>
      <c r="BB885" s="76"/>
      <c r="BC885" s="76"/>
      <c r="BE885" s="76"/>
      <c r="BF885" s="76"/>
      <c r="BH885" s="76"/>
      <c r="BI885" s="76"/>
      <c r="BK885" s="76"/>
      <c r="BL885" s="76"/>
      <c r="BN885" s="76"/>
      <c r="BO885" s="76"/>
      <c r="BQ885" s="76"/>
      <c r="BR885" s="76"/>
      <c r="BW885" s="85"/>
      <c r="BX885" s="85"/>
      <c r="BY885" s="83"/>
      <c r="BZ885" s="83"/>
      <c r="CA885" s="83"/>
      <c r="CB885" s="83"/>
      <c r="CC885" s="83"/>
    </row>
    <row r="886" spans="1:100">
      <c r="A886" s="7">
        <v>110</v>
      </c>
      <c r="B886" s="7"/>
      <c r="C886" s="7" t="s">
        <v>3</v>
      </c>
      <c r="D886" s="32">
        <v>26.125302000000001</v>
      </c>
      <c r="E886" s="32">
        <v>5.8330507000000003</v>
      </c>
      <c r="F886" s="32">
        <v>9.1380131999999996</v>
      </c>
      <c r="G886" s="32">
        <v>9.7165655999999991</v>
      </c>
      <c r="H886" s="93">
        <v>1.2153314E-4</v>
      </c>
      <c r="I886" s="32">
        <v>1.63663</v>
      </c>
      <c r="J886" s="32"/>
      <c r="K886" s="66">
        <v>0.34977584</v>
      </c>
      <c r="L886" s="66">
        <v>0.37192045000000001</v>
      </c>
      <c r="M886" s="66">
        <v>6.2645114000000002E-2</v>
      </c>
      <c r="N886" s="66">
        <v>0.22327187000000001</v>
      </c>
      <c r="O886" s="66"/>
      <c r="P886" s="66"/>
      <c r="Q886" s="66"/>
      <c r="R886" s="76"/>
      <c r="S886" s="83">
        <f>(F886-O883*H886)/D886</f>
        <v>0.34977235220909048</v>
      </c>
      <c r="T886" s="83">
        <f>(G886-P883*H886)/D886</f>
        <v>0.3719190226446929</v>
      </c>
      <c r="U886" s="83">
        <f>(I886-Q883*H886)/D886</f>
        <v>6.2640405240152408E-2</v>
      </c>
      <c r="V886" s="84"/>
      <c r="W886" s="83">
        <f t="shared" si="544"/>
        <v>-1.0504727583747422</v>
      </c>
      <c r="X886" s="83">
        <f t="shared" si="545"/>
        <v>-0.98907912946760534</v>
      </c>
      <c r="Y886" s="83">
        <f t="shared" si="546"/>
        <v>-2.7703447579694234</v>
      </c>
      <c r="Z886" s="83">
        <f t="shared" si="547"/>
        <v>-1.4993651020973928</v>
      </c>
      <c r="AA886" s="28"/>
      <c r="AB886" s="47">
        <f t="shared" ref="AB886:AG886" si="548">ABS(AB885/AB884)</f>
        <v>4.7377266291395645E-3</v>
      </c>
      <c r="AC886" s="47">
        <f t="shared" si="548"/>
        <v>7.2772700950928526E-3</v>
      </c>
      <c r="AD886" s="47">
        <f t="shared" si="548"/>
        <v>4.2327424238408533E-3</v>
      </c>
      <c r="AE886" s="47">
        <f t="shared" si="548"/>
        <v>5.0652221639856856E-3</v>
      </c>
      <c r="AF886" s="47">
        <f t="shared" si="548"/>
        <v>4.3012617436806221E-3</v>
      </c>
      <c r="AG886" s="47">
        <f t="shared" si="548"/>
        <v>6.2077748535933385E-3</v>
      </c>
      <c r="AI886" s="27"/>
      <c r="AJ886" s="82"/>
      <c r="AK886" s="82"/>
      <c r="AL886" s="82"/>
      <c r="AM886" s="82"/>
      <c r="AN886" s="82"/>
      <c r="BB886" s="76"/>
      <c r="BC886" s="76"/>
      <c r="BE886" s="76"/>
      <c r="BF886" s="76"/>
      <c r="BH886" s="76"/>
      <c r="BI886" s="76"/>
      <c r="BK886" s="76"/>
      <c r="BL886" s="76"/>
      <c r="BN886" s="76"/>
      <c r="BO886" s="76"/>
      <c r="BQ886" s="76"/>
      <c r="BR886" s="76"/>
      <c r="BW886" s="85"/>
      <c r="BX886" s="85"/>
      <c r="BY886" s="83"/>
      <c r="BZ886" s="83"/>
      <c r="CA886" s="83"/>
      <c r="CB886" s="83"/>
      <c r="CC886" s="83"/>
      <c r="CD886" s="76"/>
      <c r="CE886" s="76"/>
      <c r="CF886" s="76"/>
      <c r="CG886" s="76"/>
      <c r="CH886" s="76"/>
      <c r="CI886" s="76"/>
      <c r="CJ886" s="76"/>
      <c r="CK886" s="76"/>
      <c r="CL886" s="76"/>
      <c r="CM886" s="76"/>
      <c r="CN886" s="76"/>
      <c r="CO886" s="76"/>
      <c r="CP886" s="76"/>
      <c r="CQ886" s="76"/>
      <c r="CR886" s="76"/>
      <c r="CS886" s="76"/>
      <c r="CT886" s="76"/>
      <c r="CU886" s="76"/>
      <c r="CV886" s="76"/>
    </row>
    <row r="887" spans="1:100">
      <c r="A887" s="7">
        <v>110</v>
      </c>
      <c r="B887" s="7"/>
      <c r="C887" s="7" t="s">
        <v>4</v>
      </c>
      <c r="D887" s="32">
        <v>24.203233000000001</v>
      </c>
      <c r="E887" s="32">
        <v>5.4011304000000004</v>
      </c>
      <c r="F887" s="32">
        <v>8.4569466000000002</v>
      </c>
      <c r="G887" s="32">
        <v>8.9830074</v>
      </c>
      <c r="H887" s="99">
        <v>1.1007433E-4</v>
      </c>
      <c r="I887" s="32">
        <v>1.5114931</v>
      </c>
      <c r="J887" s="32"/>
      <c r="K887" s="66">
        <v>0.34941364000000003</v>
      </c>
      <c r="L887" s="66">
        <v>0.37114842999999997</v>
      </c>
      <c r="M887" s="66">
        <v>6.2449933999999999E-2</v>
      </c>
      <c r="N887" s="66">
        <v>0.2231573</v>
      </c>
      <c r="O887" s="66"/>
      <c r="P887" s="66"/>
      <c r="Q887" s="66"/>
      <c r="R887" s="76"/>
      <c r="S887" s="83">
        <f>(F887-O883*H887)/D887</f>
        <v>0.34940999907636228</v>
      </c>
      <c r="T887" s="83">
        <f>(G887-P883*H887)/D887</f>
        <v>0.37114649411858547</v>
      </c>
      <c r="U887" s="83">
        <f>(I887-Q883*H887)/D887</f>
        <v>6.2445166236695521E-2</v>
      </c>
      <c r="V887" s="84"/>
      <c r="W887" s="83">
        <f t="shared" si="544"/>
        <v>-1.0515092638428878</v>
      </c>
      <c r="X887" s="83">
        <f t="shared" si="545"/>
        <v>-0.99115843145919247</v>
      </c>
      <c r="Y887" s="83">
        <f t="shared" si="546"/>
        <v>-2.7734664475408297</v>
      </c>
      <c r="Z887" s="83">
        <f t="shared" si="547"/>
        <v>-1.4998783750204649</v>
      </c>
      <c r="AA887" s="60"/>
      <c r="AB887" s="88"/>
      <c r="AD887" s="88"/>
      <c r="AF887" s="88"/>
      <c r="AI887" s="27"/>
      <c r="AJ887" s="82"/>
      <c r="AK887" s="82"/>
      <c r="AL887" s="82"/>
      <c r="AM887" s="82"/>
      <c r="AN887" s="82"/>
      <c r="BB887" s="76"/>
      <c r="BC887" s="76"/>
      <c r="BE887" s="76"/>
      <c r="BF887" s="76"/>
      <c r="BH887" s="76"/>
      <c r="BI887" s="76"/>
      <c r="BK887" s="76"/>
      <c r="BL887" s="76"/>
      <c r="BN887" s="76"/>
      <c r="BO887" s="76"/>
      <c r="BQ887" s="76"/>
      <c r="BR887" s="76"/>
      <c r="BW887" s="85"/>
      <c r="BX887" s="85"/>
      <c r="BY887" s="83"/>
      <c r="BZ887" s="83"/>
      <c r="CA887" s="83"/>
      <c r="CB887" s="83"/>
      <c r="CD887" s="76"/>
      <c r="CE887" s="76"/>
      <c r="CF887" s="76"/>
      <c r="CG887" s="76"/>
      <c r="CH887" s="76"/>
      <c r="CI887" s="76"/>
      <c r="CJ887" s="76"/>
      <c r="CK887" s="76"/>
      <c r="CL887" s="76"/>
      <c r="CM887" s="76"/>
      <c r="CN887" s="76"/>
      <c r="CO887" s="76"/>
      <c r="CP887" s="76"/>
      <c r="CQ887" s="76"/>
      <c r="CR887" s="76"/>
      <c r="CS887" s="76"/>
      <c r="CT887" s="76"/>
      <c r="CU887" s="76"/>
      <c r="CV887" s="76"/>
    </row>
    <row r="888" spans="1:100">
      <c r="A888" s="7">
        <v>110</v>
      </c>
      <c r="B888" s="7"/>
      <c r="C888" s="7" t="s">
        <v>5</v>
      </c>
      <c r="D888" s="32">
        <v>22.337457000000001</v>
      </c>
      <c r="E888" s="32">
        <v>4.9808557000000002</v>
      </c>
      <c r="F888" s="32">
        <v>7.7926630000000001</v>
      </c>
      <c r="G888" s="32">
        <v>8.2642623999999998</v>
      </c>
      <c r="H888" s="93">
        <v>1.0454971E-4</v>
      </c>
      <c r="I888" s="32">
        <v>1.3883752</v>
      </c>
      <c r="J888" s="32"/>
      <c r="K888" s="66">
        <v>0.34886035999999998</v>
      </c>
      <c r="L888" s="66">
        <v>0.36997235000000001</v>
      </c>
      <c r="M888" s="66">
        <v>6.2154339000000003E-2</v>
      </c>
      <c r="N888" s="66">
        <v>0.22298208</v>
      </c>
      <c r="O888" s="66"/>
      <c r="P888" s="66"/>
      <c r="Q888" s="66"/>
      <c r="R888" s="76"/>
      <c r="S888" s="83">
        <f>(F888-O883*H888)/D888</f>
        <v>0.34885675604001087</v>
      </c>
      <c r="T888" s="83">
        <f>(G888-P883*H888)/D888</f>
        <v>0.36997063732039243</v>
      </c>
      <c r="U888" s="83">
        <f>(I888-Q883*H888)/D888</f>
        <v>6.2149551768045763E-2</v>
      </c>
      <c r="V888" s="84"/>
      <c r="W888" s="83">
        <f t="shared" si="544"/>
        <v>-1.0530938821798328</v>
      </c>
      <c r="X888" s="83">
        <f t="shared" si="545"/>
        <v>-0.99433163508646072</v>
      </c>
      <c r="Y888" s="83">
        <f t="shared" si="546"/>
        <v>-2.7782116731504467</v>
      </c>
      <c r="Z888" s="83">
        <f t="shared" si="547"/>
        <v>-1.5006638694953498</v>
      </c>
      <c r="AB888" s="28"/>
      <c r="AD888" s="28"/>
      <c r="AF888" s="28"/>
      <c r="AJ888" s="82"/>
      <c r="AK888" s="82"/>
      <c r="AL888" s="82"/>
      <c r="AM888" s="82"/>
      <c r="AN888" s="82"/>
      <c r="BB888" s="76"/>
      <c r="BC888" s="76"/>
      <c r="BE888" s="76"/>
      <c r="BF888" s="76"/>
      <c r="BH888" s="76"/>
      <c r="BI888" s="76"/>
      <c r="BK888" s="76"/>
      <c r="BL888" s="76"/>
      <c r="BN888" s="76"/>
      <c r="BO888" s="76"/>
      <c r="BQ888" s="76"/>
      <c r="BR888" s="76"/>
      <c r="BW888" s="85"/>
      <c r="BX888" s="85"/>
      <c r="BY888" s="83"/>
      <c r="BZ888" s="83"/>
      <c r="CA888" s="83"/>
      <c r="CB888" s="83"/>
      <c r="CC888" s="83"/>
    </row>
    <row r="889" spans="1:100">
      <c r="C889" s="7"/>
      <c r="D889" s="89"/>
      <c r="E889" s="89"/>
      <c r="F889" s="33"/>
      <c r="G889" s="33"/>
      <c r="H889" s="99"/>
      <c r="I889" s="33"/>
      <c r="J889" s="5"/>
      <c r="K889" s="84"/>
      <c r="L889" s="84"/>
      <c r="M889" s="84"/>
      <c r="N889" s="84"/>
      <c r="O889" s="83"/>
      <c r="P889" s="83"/>
      <c r="Q889" s="83"/>
      <c r="R889" s="84"/>
      <c r="S889" s="84"/>
      <c r="T889" s="84"/>
      <c r="U889" s="84"/>
      <c r="V889" s="84"/>
      <c r="W889" s="84"/>
      <c r="X889" s="84"/>
      <c r="Y889" s="84"/>
      <c r="Z889" s="90"/>
      <c r="AA889" s="28"/>
      <c r="AB889" s="91"/>
      <c r="AC889" s="91"/>
      <c r="AD889" s="91"/>
      <c r="AE889" s="92"/>
      <c r="AF889" s="92"/>
      <c r="AG889" s="92"/>
      <c r="AJ889" s="76"/>
      <c r="AK889" s="76"/>
      <c r="AL889" s="76"/>
      <c r="AM889" s="76"/>
      <c r="AN889" s="76"/>
      <c r="BB889" s="76"/>
      <c r="BC889" s="76"/>
      <c r="BE889" s="76"/>
      <c r="BF889" s="76"/>
      <c r="BH889" s="76"/>
      <c r="BI889" s="76"/>
      <c r="BK889" s="76"/>
      <c r="BL889" s="76"/>
      <c r="BN889" s="76"/>
      <c r="BO889" s="76"/>
      <c r="BQ889" s="76"/>
      <c r="BR889" s="76"/>
      <c r="BW889" s="85"/>
      <c r="BX889" s="85"/>
      <c r="BY889" s="83"/>
      <c r="BZ889" s="83"/>
      <c r="CA889" s="83"/>
      <c r="CB889" s="83"/>
      <c r="CC889" s="83"/>
      <c r="CD889" s="76"/>
      <c r="CE889" s="76"/>
      <c r="CF889" s="76"/>
      <c r="CG889" s="76"/>
      <c r="CH889" s="76"/>
      <c r="CI889" s="76"/>
      <c r="CJ889" s="76"/>
      <c r="CK889" s="76"/>
      <c r="CL889" s="76"/>
      <c r="CM889" s="76"/>
      <c r="CN889" s="76"/>
      <c r="CO889" s="76"/>
      <c r="CP889" s="76"/>
      <c r="CQ889" s="76"/>
      <c r="CR889" s="76"/>
      <c r="CS889" s="76"/>
      <c r="CT889" s="76"/>
      <c r="CU889" s="76"/>
      <c r="CV889" s="76"/>
    </row>
    <row r="890" spans="1:100">
      <c r="A890" s="7">
        <v>111</v>
      </c>
      <c r="B890" s="31">
        <v>43663</v>
      </c>
      <c r="C890" s="7" t="s">
        <v>0</v>
      </c>
      <c r="D890" s="32">
        <v>8.2605624000000005E-4</v>
      </c>
      <c r="E890" s="32">
        <v>1.7609086000000001E-4</v>
      </c>
      <c r="F890" s="32">
        <v>2.7008627000000001E-4</v>
      </c>
      <c r="G890" s="32">
        <v>2.5000294999999998E-4</v>
      </c>
      <c r="H890" s="93">
        <v>8.2065735999999994E-6</v>
      </c>
      <c r="I890" s="32">
        <v>6.7414632999999993E-5</v>
      </c>
      <c r="J890" s="32"/>
      <c r="K890" s="32">
        <v>0.32721989000000001</v>
      </c>
      <c r="L890" s="32">
        <v>0.30370963000000001</v>
      </c>
      <c r="M890" s="32">
        <v>8.2500962999999997E-2</v>
      </c>
      <c r="N890" s="32">
        <v>0.21350572000000001</v>
      </c>
      <c r="O890" s="66"/>
      <c r="P890" s="66"/>
      <c r="Q890" s="66"/>
      <c r="AG890" s="78"/>
      <c r="BZ890" s="80"/>
      <c r="CA890" s="78"/>
      <c r="CB890" s="78"/>
      <c r="CC890" s="78"/>
      <c r="CE890" s="81"/>
      <c r="CF890" s="74"/>
      <c r="CG890" s="74"/>
      <c r="CH890" s="74"/>
      <c r="CI890" s="74"/>
      <c r="CJ890" s="74"/>
      <c r="CK890" s="74"/>
      <c r="CL890" s="74"/>
      <c r="CM890" s="74"/>
      <c r="CN890" s="74"/>
    </row>
    <row r="891" spans="1:100">
      <c r="A891" s="7">
        <v>111</v>
      </c>
      <c r="B891" s="7"/>
      <c r="C891" s="98" t="s">
        <v>6</v>
      </c>
      <c r="D891" s="32"/>
      <c r="E891" s="32"/>
      <c r="F891" s="32"/>
      <c r="G891" s="32"/>
      <c r="H891" s="93">
        <v>2.7701541000000001</v>
      </c>
      <c r="I891" s="32"/>
      <c r="J891" s="32"/>
      <c r="K891" s="32"/>
      <c r="L891" s="32"/>
      <c r="M891" s="32"/>
      <c r="N891" s="32"/>
      <c r="O891" s="66">
        <v>0.86286989000000003</v>
      </c>
      <c r="P891" s="66">
        <v>0.56621480000000002</v>
      </c>
      <c r="Q891" s="66">
        <v>1.0737458</v>
      </c>
      <c r="AB891" s="9"/>
      <c r="AC891" s="9"/>
      <c r="AD891" s="9"/>
      <c r="AE891" s="9"/>
      <c r="AF891" s="9"/>
      <c r="AG891" s="9"/>
      <c r="AI891" s="27"/>
      <c r="AJ891" s="20"/>
      <c r="AK891" s="20"/>
      <c r="AL891" s="20"/>
      <c r="AM891" s="20"/>
      <c r="AN891" s="82"/>
      <c r="BB891" s="78"/>
      <c r="BE891" s="78"/>
      <c r="BH891" s="78"/>
      <c r="BK891" s="78"/>
      <c r="BN891" s="78"/>
      <c r="BQ891" s="78"/>
    </row>
    <row r="892" spans="1:100">
      <c r="A892" s="7">
        <v>111</v>
      </c>
      <c r="B892" s="7"/>
      <c r="C892" s="7" t="s">
        <v>1</v>
      </c>
      <c r="D892" s="32">
        <v>28.902819000000001</v>
      </c>
      <c r="E892" s="32">
        <v>6.4599466999999997</v>
      </c>
      <c r="F892" s="32">
        <v>10.130829</v>
      </c>
      <c r="G892" s="32">
        <v>10.794801</v>
      </c>
      <c r="H892" s="93">
        <v>1.3564670999999999E-4</v>
      </c>
      <c r="I892" s="32">
        <v>1.8221063</v>
      </c>
      <c r="J892" s="32"/>
      <c r="K892" s="66">
        <v>0.35051352000000002</v>
      </c>
      <c r="L892" s="66">
        <v>0.37348601999999997</v>
      </c>
      <c r="M892" s="66">
        <v>6.3042496000000003E-2</v>
      </c>
      <c r="N892" s="66">
        <v>0.22350575</v>
      </c>
      <c r="O892" s="66"/>
      <c r="P892" s="66"/>
      <c r="Q892" s="66"/>
      <c r="R892" s="76"/>
      <c r="S892" s="83">
        <f>(F892-O891*H892)/D892</f>
        <v>0.35050947641260399</v>
      </c>
      <c r="T892" s="83">
        <f>(G892-P891*H892)/D892</f>
        <v>0.3734834375437644</v>
      </c>
      <c r="U892" s="83">
        <f>(I892-Q891*H892)/D892</f>
        <v>6.3037472224244065E-2</v>
      </c>
      <c r="V892" s="84"/>
      <c r="W892" s="83">
        <f t="shared" ref="W892:W896" si="549">LN(S892)</f>
        <v>-1.048367536032456</v>
      </c>
      <c r="X892" s="83">
        <f t="shared" ref="X892:X896" si="550">LN(T892)</f>
        <v>-0.98488161931815021</v>
      </c>
      <c r="Y892" s="83">
        <f t="shared" ref="Y892:Y896" si="551">LN(U892)</f>
        <v>-2.7640259322021299</v>
      </c>
      <c r="Z892" s="83">
        <f>LN(N892)</f>
        <v>-1.4983181381900976</v>
      </c>
      <c r="AA892" s="77"/>
      <c r="AB892" s="20">
        <f t="array" ref="AB892:AC893">LINEST(W892:W896,Z892:Z896,TRUE,TRUE)</f>
        <v>2.0067088560649271</v>
      </c>
      <c r="AC892" s="60">
        <v>1.95831044529027</v>
      </c>
      <c r="AD892" s="20">
        <f t="array" ref="AD892:AE893">LINEST(X892:X896,Z892:Z896,TRUE,TRUE)</f>
        <v>4.023141025965411</v>
      </c>
      <c r="AE892" s="60">
        <v>5.0430475260802616</v>
      </c>
      <c r="AF892" s="20">
        <f t="array" ref="AF892:AG893">LINEST(Y892:Y896,Z892:Z896,TRUE,TRUE)</f>
        <v>6.0399416474129328</v>
      </c>
      <c r="AG892" s="20">
        <v>6.2856910725900175</v>
      </c>
      <c r="AI892" s="41">
        <f>EXP(AC892)*$AI$4^AB892</f>
        <v>0.33296481783547816</v>
      </c>
      <c r="AJ892" s="41">
        <f>AI892*SQRT(AC893^2+(LN($AI$4))^2*AB893^2+(AB892/$AI$4)^2*$AJ$4^2-2*LN($AI$4)*AVERAGE(Z892:Z896)*AB893^2)</f>
        <v>5.2466130259575514E-4</v>
      </c>
      <c r="AK892" s="59"/>
      <c r="AL892" s="41">
        <f>EXP(AE892)*$AI$4^AD892</f>
        <v>0.33694767038983148</v>
      </c>
      <c r="AM892" s="41">
        <f>AL892*SQRT(AE893^2+(LN($AI$4))^2*AD893^2+(AD892/$AI$4)^2*$AJ$4^2-2*LN($AI$4)*AVERAGE(Z892:Z896)*AD893^2)</f>
        <v>1.0634463632468465E-3</v>
      </c>
      <c r="AN892" s="83"/>
      <c r="AO892" s="41">
        <f>EXP(AG892)*$AI$4^AF892</f>
        <v>5.4009687266142595E-2</v>
      </c>
      <c r="AP892" s="41">
        <f>AO892*SQRT(AG893^2+(LN($AI$4))^2*AF893^2+(AF892/$AI$4)^2*$AJ$4^2-2*LN($AI$4)*AVERAGE(Z892:Z896)*AF893^2)</f>
        <v>2.56489666429771E-4</v>
      </c>
      <c r="BB892" s="69"/>
      <c r="BC892" s="69"/>
      <c r="BE892" s="69"/>
      <c r="BF892" s="69"/>
      <c r="BH892" s="69"/>
      <c r="BI892" s="69"/>
      <c r="BK892" s="69"/>
      <c r="BL892" s="69"/>
      <c r="BN892" s="69"/>
      <c r="BO892" s="69"/>
      <c r="BQ892" s="69"/>
      <c r="BR892" s="69"/>
      <c r="BY892" s="69"/>
      <c r="BZ892" s="69"/>
      <c r="CD892" s="86"/>
      <c r="CM892" s="78"/>
      <c r="CN892" s="78"/>
    </row>
    <row r="893" spans="1:100">
      <c r="A893" s="7">
        <v>111</v>
      </c>
      <c r="B893" s="7"/>
      <c r="C893" s="7" t="s">
        <v>2</v>
      </c>
      <c r="D893" s="32">
        <v>27.668890000000001</v>
      </c>
      <c r="E893" s="32">
        <v>6.1810964999999998</v>
      </c>
      <c r="F893" s="32">
        <v>9.6883938999999994</v>
      </c>
      <c r="G893" s="32">
        <v>10.312837999999999</v>
      </c>
      <c r="H893" s="93">
        <v>1.2881249999999999E-4</v>
      </c>
      <c r="I893" s="32">
        <v>1.7389348</v>
      </c>
      <c r="J893" s="32"/>
      <c r="K893" s="66">
        <v>0.35015392000000001</v>
      </c>
      <c r="L893" s="66">
        <v>0.37272122000000002</v>
      </c>
      <c r="M893" s="66">
        <v>6.2847471000000002E-2</v>
      </c>
      <c r="N893" s="66">
        <v>0.22339492999999999</v>
      </c>
      <c r="O893" s="66"/>
      <c r="P893" s="66"/>
      <c r="Q893" s="66"/>
      <c r="R893" s="76"/>
      <c r="S893" s="83">
        <f>(F893-O891*H893)/D893</f>
        <v>0.35015075601414775</v>
      </c>
      <c r="T893" s="83">
        <f>(G893-P891*H893)/D893</f>
        <v>0.37272059213275538</v>
      </c>
      <c r="U893" s="83">
        <f>(I893-Q891*H893)/D893</f>
        <v>6.2843015680034059E-2</v>
      </c>
      <c r="V893" s="84"/>
      <c r="W893" s="83">
        <f t="shared" si="549"/>
        <v>-1.0493914857678541</v>
      </c>
      <c r="X893" s="83">
        <f t="shared" si="550"/>
        <v>-0.98692622279500319</v>
      </c>
      <c r="Y893" s="83">
        <f t="shared" si="551"/>
        <v>-2.7671154769302446</v>
      </c>
      <c r="Z893" s="83">
        <f t="shared" ref="Z893:Z896" si="552">LN(N893)</f>
        <v>-1.4988140873225604</v>
      </c>
      <c r="AA893" s="77"/>
      <c r="AB893" s="20">
        <v>7.1730102070246358E-3</v>
      </c>
      <c r="AC893" s="60">
        <v>1.0755102501455935E-2</v>
      </c>
      <c r="AD893" s="20">
        <v>1.3253009547219202E-2</v>
      </c>
      <c r="AE893" s="60">
        <v>1.9871361118868551E-2</v>
      </c>
      <c r="AF893" s="20">
        <v>2.3753346460270212E-2</v>
      </c>
      <c r="AG893" s="20">
        <v>3.561540672040539E-2</v>
      </c>
      <c r="AI893" s="27"/>
      <c r="AJ893" s="82"/>
      <c r="AK893" s="82"/>
      <c r="AL893" s="82"/>
      <c r="AM893" s="82"/>
      <c r="AN893" s="82"/>
      <c r="BB893" s="76"/>
      <c r="BC893" s="76"/>
      <c r="BE893" s="76"/>
      <c r="BF893" s="76"/>
      <c r="BH893" s="76"/>
      <c r="BI893" s="76"/>
      <c r="BK893" s="76"/>
      <c r="BL893" s="76"/>
      <c r="BN893" s="76"/>
      <c r="BO893" s="76"/>
      <c r="BQ893" s="76"/>
      <c r="BR893" s="76"/>
      <c r="BW893" s="85"/>
      <c r="BX893" s="85"/>
      <c r="BY893" s="83"/>
      <c r="BZ893" s="83"/>
      <c r="CA893" s="83"/>
      <c r="CB893" s="83"/>
      <c r="CC893" s="83"/>
    </row>
    <row r="894" spans="1:100">
      <c r="A894" s="7">
        <v>111</v>
      </c>
      <c r="B894" s="7"/>
      <c r="C894" s="7" t="s">
        <v>3</v>
      </c>
      <c r="D894" s="32">
        <v>26.567329999999998</v>
      </c>
      <c r="E894" s="32">
        <v>5.9324924000000001</v>
      </c>
      <c r="F894" s="32">
        <v>9.2949935999999997</v>
      </c>
      <c r="G894" s="32">
        <v>9.8858493000000003</v>
      </c>
      <c r="H894" s="93">
        <v>1.2891308000000001E-4</v>
      </c>
      <c r="I894" s="32">
        <v>1.6655392</v>
      </c>
      <c r="J894" s="32"/>
      <c r="K894" s="66">
        <v>0.34986549</v>
      </c>
      <c r="L894" s="66">
        <v>0.37210533000000001</v>
      </c>
      <c r="M894" s="66">
        <v>6.2691232E-2</v>
      </c>
      <c r="N894" s="66">
        <v>0.22330027</v>
      </c>
      <c r="O894" s="66"/>
      <c r="P894" s="66"/>
      <c r="Q894" s="66"/>
      <c r="R894" s="76"/>
      <c r="S894" s="83">
        <f>(F894-O891*H894)/D894</f>
        <v>0.34986136600045398</v>
      </c>
      <c r="T894" s="83">
        <f>(G894-P891*H894)/D894</f>
        <v>0.37210274075363209</v>
      </c>
      <c r="U894" s="83">
        <f>(I894-Q891*H894)/D894</f>
        <v>6.2686042599003552E-2</v>
      </c>
      <c r="V894" s="84"/>
      <c r="W894" s="83">
        <f t="shared" si="549"/>
        <v>-1.0502183001074317</v>
      </c>
      <c r="X894" s="83">
        <f t="shared" si="550"/>
        <v>-0.98858527801940588</v>
      </c>
      <c r="Y894" s="83">
        <f t="shared" si="551"/>
        <v>-2.7696164622001707</v>
      </c>
      <c r="Z894" s="83">
        <f t="shared" si="552"/>
        <v>-1.4992379110010641</v>
      </c>
      <c r="AA894" s="28"/>
      <c r="AB894" s="47">
        <f t="shared" ref="AB894:AG894" si="553">ABS(AB893/AB892)</f>
        <v>3.5745146513633331E-3</v>
      </c>
      <c r="AC894" s="47">
        <f t="shared" si="553"/>
        <v>5.4920314229656084E-3</v>
      </c>
      <c r="AD894" s="47">
        <f t="shared" si="553"/>
        <v>3.294194625961179E-3</v>
      </c>
      <c r="AE894" s="47">
        <f t="shared" si="553"/>
        <v>3.9403477790172017E-3</v>
      </c>
      <c r="AF894" s="47">
        <f t="shared" si="553"/>
        <v>3.9327112490307589E-3</v>
      </c>
      <c r="AG894" s="47">
        <f t="shared" si="553"/>
        <v>5.6661083577131755E-3</v>
      </c>
      <c r="AI894" s="27"/>
      <c r="AJ894" s="82"/>
      <c r="AK894" s="82"/>
      <c r="AL894" s="82"/>
      <c r="AM894" s="82"/>
      <c r="AN894" s="82"/>
      <c r="BB894" s="76"/>
      <c r="BC894" s="76"/>
      <c r="BE894" s="76"/>
      <c r="BF894" s="76"/>
      <c r="BH894" s="76"/>
      <c r="BI894" s="76"/>
      <c r="BK894" s="76"/>
      <c r="BL894" s="76"/>
      <c r="BN894" s="76"/>
      <c r="BO894" s="76"/>
      <c r="BQ894" s="76"/>
      <c r="BR894" s="76"/>
      <c r="BW894" s="85"/>
      <c r="BX894" s="85"/>
      <c r="BY894" s="83"/>
      <c r="BZ894" s="83"/>
      <c r="CA894" s="83"/>
      <c r="CB894" s="83"/>
      <c r="CC894" s="83"/>
      <c r="CD894" s="76"/>
      <c r="CE894" s="76"/>
      <c r="CF894" s="76"/>
      <c r="CG894" s="76"/>
      <c r="CH894" s="76"/>
      <c r="CI894" s="76"/>
      <c r="CJ894" s="76"/>
      <c r="CK894" s="76"/>
      <c r="CL894" s="76"/>
      <c r="CM894" s="76"/>
      <c r="CN894" s="76"/>
      <c r="CO894" s="76"/>
      <c r="CP894" s="76"/>
      <c r="CQ894" s="76"/>
      <c r="CR894" s="76"/>
      <c r="CS894" s="76"/>
      <c r="CT894" s="76"/>
      <c r="CU894" s="76"/>
      <c r="CV894" s="76"/>
    </row>
    <row r="895" spans="1:100">
      <c r="A895" s="7">
        <v>111</v>
      </c>
      <c r="B895" s="7"/>
      <c r="C895" s="7" t="s">
        <v>4</v>
      </c>
      <c r="D895" s="32">
        <v>23.772880000000001</v>
      </c>
      <c r="E895" s="32">
        <v>5.3042635999999996</v>
      </c>
      <c r="F895" s="32">
        <v>8.3040006999999996</v>
      </c>
      <c r="G895" s="32">
        <v>8.8176731999999998</v>
      </c>
      <c r="H895" s="93">
        <v>1.0437331999999999E-4</v>
      </c>
      <c r="I895" s="32">
        <v>1.4832190000000001</v>
      </c>
      <c r="J895" s="32"/>
      <c r="K895" s="66">
        <v>0.34930524000000002</v>
      </c>
      <c r="L895" s="66">
        <v>0.37091228999999998</v>
      </c>
      <c r="M895" s="66">
        <v>6.2390999000000003E-2</v>
      </c>
      <c r="N895" s="66">
        <v>0.22312235</v>
      </c>
      <c r="O895" s="66"/>
      <c r="P895" s="66"/>
      <c r="Q895" s="66"/>
      <c r="R895" s="76"/>
      <c r="S895" s="83">
        <f>(F895-O891*H895)/D895</f>
        <v>0.34930183635322487</v>
      </c>
      <c r="T895" s="83">
        <f>(G895-P891*H895)/D895</f>
        <v>0.37091063860506135</v>
      </c>
      <c r="U895" s="83">
        <f>(I895-Q891*H895)/D895</f>
        <v>6.2386506371378561E-2</v>
      </c>
      <c r="V895" s="84"/>
      <c r="W895" s="83">
        <f t="shared" si="549"/>
        <v>-1.0518188699451945</v>
      </c>
      <c r="X895" s="83">
        <f t="shared" si="550"/>
        <v>-0.99179411168128173</v>
      </c>
      <c r="Y895" s="83">
        <f t="shared" si="551"/>
        <v>-2.7744062710392909</v>
      </c>
      <c r="Z895" s="83">
        <f t="shared" si="552"/>
        <v>-1.5000350032694629</v>
      </c>
      <c r="AA895" s="60"/>
      <c r="AB895" s="88"/>
      <c r="AD895" s="88"/>
      <c r="AF895" s="88"/>
      <c r="AI895" s="27"/>
      <c r="AJ895" s="82"/>
      <c r="AK895" s="82"/>
      <c r="AL895" s="82"/>
      <c r="AM895" s="82"/>
      <c r="AN895" s="82"/>
      <c r="BB895" s="76"/>
      <c r="BC895" s="76"/>
      <c r="BE895" s="76"/>
      <c r="BF895" s="76"/>
      <c r="BH895" s="76"/>
      <c r="BI895" s="76"/>
      <c r="BK895" s="76"/>
      <c r="BL895" s="76"/>
      <c r="BN895" s="76"/>
      <c r="BO895" s="76"/>
      <c r="BQ895" s="76"/>
      <c r="BR895" s="76"/>
      <c r="BW895" s="85"/>
      <c r="BX895" s="85"/>
      <c r="BY895" s="83"/>
      <c r="BZ895" s="83"/>
      <c r="CA895" s="83"/>
      <c r="CB895" s="83"/>
      <c r="CD895" s="76"/>
      <c r="CE895" s="76"/>
      <c r="CF895" s="76"/>
      <c r="CG895" s="76"/>
      <c r="CH895" s="76"/>
      <c r="CI895" s="76"/>
      <c r="CJ895" s="76"/>
      <c r="CK895" s="76"/>
      <c r="CL895" s="76"/>
      <c r="CM895" s="76"/>
      <c r="CN895" s="76"/>
      <c r="CO895" s="76"/>
      <c r="CP895" s="76"/>
      <c r="CQ895" s="76"/>
      <c r="CR895" s="76"/>
      <c r="CS895" s="76"/>
      <c r="CT895" s="76"/>
      <c r="CU895" s="76"/>
      <c r="CV895" s="76"/>
    </row>
    <row r="896" spans="1:100">
      <c r="A896" s="7">
        <v>111</v>
      </c>
      <c r="B896" s="7"/>
      <c r="C896" s="7" t="s">
        <v>5</v>
      </c>
      <c r="D896" s="32">
        <v>22.434434</v>
      </c>
      <c r="E896" s="32">
        <v>5.0032075999999996</v>
      </c>
      <c r="F896" s="32">
        <v>7.8288425000000004</v>
      </c>
      <c r="G896" s="32">
        <v>8.3049383999999993</v>
      </c>
      <c r="H896" s="93">
        <v>9.9140957000000001E-5</v>
      </c>
      <c r="I896" s="32">
        <v>1.3955877000000001</v>
      </c>
      <c r="J896" s="32"/>
      <c r="K896" s="66">
        <v>0.34896536</v>
      </c>
      <c r="L896" s="66">
        <v>0.37018688999999999</v>
      </c>
      <c r="M896" s="66">
        <v>6.2207351000000001E-2</v>
      </c>
      <c r="N896" s="66">
        <v>0.22301465000000001</v>
      </c>
      <c r="O896" s="66"/>
      <c r="P896" s="66"/>
      <c r="Q896" s="66"/>
      <c r="R896" s="76"/>
      <c r="S896" s="83">
        <f>(F896-O891*H896)/D896</f>
        <v>0.34896164326023738</v>
      </c>
      <c r="T896" s="83">
        <f>(G896-P891*H896)/D896</f>
        <v>0.37018461285552645</v>
      </c>
      <c r="U896" s="83">
        <f>(I896-Q891*H896)/D896</f>
        <v>6.2202650078616355E-2</v>
      </c>
      <c r="V896" s="84"/>
      <c r="W896" s="83">
        <f t="shared" si="549"/>
        <v>-1.052793267518134</v>
      </c>
      <c r="X896" s="83">
        <f t="shared" si="550"/>
        <v>-0.99375344411627098</v>
      </c>
      <c r="Y896" s="83">
        <f t="shared" si="551"/>
        <v>-2.7773576743790671</v>
      </c>
      <c r="Z896" s="83">
        <f t="shared" si="552"/>
        <v>-1.5005178146125802</v>
      </c>
      <c r="AB896" s="28"/>
      <c r="AD896" s="28"/>
      <c r="AF896" s="28"/>
      <c r="AJ896" s="82"/>
      <c r="AK896" s="82"/>
      <c r="AL896" s="82"/>
      <c r="AM896" s="82"/>
      <c r="AN896" s="82"/>
      <c r="BB896" s="76"/>
      <c r="BC896" s="76"/>
      <c r="BE896" s="76"/>
      <c r="BF896" s="76"/>
      <c r="BH896" s="76"/>
      <c r="BI896" s="76"/>
      <c r="BK896" s="76"/>
      <c r="BL896" s="76"/>
      <c r="BN896" s="76"/>
      <c r="BO896" s="76"/>
      <c r="BQ896" s="76"/>
      <c r="BR896" s="76"/>
      <c r="BW896" s="85"/>
      <c r="BX896" s="85"/>
      <c r="BY896" s="83"/>
      <c r="BZ896" s="83"/>
      <c r="CA896" s="83"/>
      <c r="CB896" s="83"/>
      <c r="CC896" s="83"/>
    </row>
    <row r="897" spans="1:100">
      <c r="C897" s="7"/>
      <c r="D897" s="89"/>
      <c r="E897" s="89"/>
      <c r="F897" s="33"/>
      <c r="G897" s="33"/>
      <c r="H897" s="99"/>
      <c r="I897" s="33"/>
      <c r="J897" s="5"/>
      <c r="K897" s="84"/>
      <c r="L897" s="84"/>
      <c r="M897" s="84"/>
      <c r="N897" s="84"/>
      <c r="O897" s="83"/>
      <c r="P897" s="83"/>
      <c r="Q897" s="83"/>
      <c r="R897" s="84"/>
      <c r="S897" s="84"/>
      <c r="T897" s="84"/>
      <c r="U897" s="84"/>
      <c r="V897" s="84"/>
      <c r="W897" s="84"/>
      <c r="X897" s="84"/>
      <c r="Y897" s="84"/>
      <c r="Z897" s="90"/>
      <c r="AA897" s="28"/>
      <c r="AB897" s="91"/>
      <c r="AC897" s="91"/>
      <c r="AD897" s="91"/>
      <c r="AE897" s="92"/>
      <c r="AF897" s="92"/>
      <c r="AG897" s="92"/>
      <c r="AJ897" s="76"/>
      <c r="AK897" s="76"/>
      <c r="AL897" s="76"/>
      <c r="AM897" s="76"/>
      <c r="AN897" s="76"/>
      <c r="BB897" s="76"/>
      <c r="BC897" s="76"/>
      <c r="BE897" s="76"/>
      <c r="BF897" s="76"/>
      <c r="BH897" s="76"/>
      <c r="BI897" s="76"/>
      <c r="BK897" s="76"/>
      <c r="BL897" s="76"/>
      <c r="BN897" s="76"/>
      <c r="BO897" s="76"/>
      <c r="BQ897" s="76"/>
      <c r="BR897" s="76"/>
      <c r="BW897" s="85"/>
      <c r="BX897" s="85"/>
      <c r="BY897" s="83"/>
      <c r="BZ897" s="83"/>
      <c r="CA897" s="83"/>
      <c r="CB897" s="83"/>
      <c r="CC897" s="83"/>
      <c r="CD897" s="76"/>
      <c r="CE897" s="76"/>
      <c r="CF897" s="76"/>
      <c r="CG897" s="76"/>
      <c r="CH897" s="76"/>
      <c r="CI897" s="76"/>
      <c r="CJ897" s="76"/>
      <c r="CK897" s="76"/>
      <c r="CL897" s="76"/>
      <c r="CM897" s="76"/>
      <c r="CN897" s="76"/>
      <c r="CO897" s="76"/>
      <c r="CP897" s="76"/>
      <c r="CQ897" s="76"/>
      <c r="CR897" s="76"/>
      <c r="CS897" s="76"/>
      <c r="CT897" s="76"/>
      <c r="CU897" s="76"/>
      <c r="CV897" s="76"/>
    </row>
    <row r="898" spans="1:100">
      <c r="A898" s="7">
        <v>112</v>
      </c>
      <c r="B898" s="31">
        <v>43663</v>
      </c>
      <c r="C898" s="7" t="s">
        <v>0</v>
      </c>
      <c r="D898" s="32">
        <v>8.2605624000000005E-4</v>
      </c>
      <c r="E898" s="32">
        <v>1.7609086000000001E-4</v>
      </c>
      <c r="F898" s="32">
        <v>2.7008627000000001E-4</v>
      </c>
      <c r="G898" s="32">
        <v>2.5000294999999998E-4</v>
      </c>
      <c r="H898" s="93">
        <v>8.2065735999999994E-6</v>
      </c>
      <c r="I898" s="32">
        <v>6.7414632999999993E-5</v>
      </c>
      <c r="J898" s="32"/>
      <c r="K898" s="32">
        <v>0.32721989000000001</v>
      </c>
      <c r="L898" s="32">
        <v>0.30370963000000001</v>
      </c>
      <c r="M898" s="32">
        <v>8.2500962999999997E-2</v>
      </c>
      <c r="N898" s="32">
        <v>0.21350572000000001</v>
      </c>
      <c r="O898" s="66"/>
      <c r="P898" s="66"/>
      <c r="Q898" s="66"/>
      <c r="AG898" s="78"/>
      <c r="BZ898" s="80"/>
      <c r="CA898" s="78"/>
      <c r="CB898" s="78"/>
      <c r="CC898" s="78"/>
      <c r="CE898" s="81"/>
      <c r="CF898" s="74"/>
      <c r="CG898" s="74"/>
      <c r="CH898" s="74"/>
      <c r="CI898" s="74"/>
      <c r="CJ898" s="74"/>
      <c r="CK898" s="74"/>
      <c r="CL898" s="74"/>
      <c r="CM898" s="74"/>
      <c r="CN898" s="74"/>
    </row>
    <row r="899" spans="1:100">
      <c r="A899" s="7">
        <v>112</v>
      </c>
      <c r="C899" s="98" t="s">
        <v>6</v>
      </c>
      <c r="D899" s="32"/>
      <c r="E899" s="32"/>
      <c r="F899" s="32"/>
      <c r="G899" s="32"/>
      <c r="H899" s="93">
        <v>2.7701541000000001</v>
      </c>
      <c r="I899" s="32"/>
      <c r="J899" s="32"/>
      <c r="K899" s="32"/>
      <c r="L899" s="32"/>
      <c r="M899" s="32"/>
      <c r="N899" s="32"/>
      <c r="O899" s="66">
        <v>0.86286989000000003</v>
      </c>
      <c r="P899" s="66">
        <v>0.56621480000000002</v>
      </c>
      <c r="Q899" s="66">
        <v>1.0737458</v>
      </c>
      <c r="AB899" s="9"/>
      <c r="AC899" s="9"/>
      <c r="AD899" s="9"/>
      <c r="AE899" s="9"/>
      <c r="AF899" s="9"/>
      <c r="AG899" s="9"/>
      <c r="AI899" s="27"/>
      <c r="AJ899" s="20"/>
      <c r="AK899" s="20"/>
      <c r="AL899" s="20"/>
      <c r="AM899" s="20"/>
      <c r="AN899" s="82"/>
      <c r="BB899" s="78"/>
      <c r="BE899" s="78"/>
      <c r="BH899" s="78"/>
      <c r="BK899" s="78"/>
      <c r="BN899" s="78"/>
      <c r="BQ899" s="78"/>
    </row>
    <row r="900" spans="1:100">
      <c r="A900" s="7">
        <v>112</v>
      </c>
      <c r="B900" s="7"/>
      <c r="C900" s="7" t="s">
        <v>1</v>
      </c>
      <c r="D900" s="32">
        <v>28.136151000000002</v>
      </c>
      <c r="E900" s="32">
        <v>6.2882274000000002</v>
      </c>
      <c r="F900" s="32">
        <v>9.8607230000000001</v>
      </c>
      <c r="G900" s="32">
        <v>10.505544</v>
      </c>
      <c r="H900" s="93">
        <v>1.2056776E-4</v>
      </c>
      <c r="I900" s="32">
        <v>1.7729786999999999</v>
      </c>
      <c r="J900" s="32"/>
      <c r="K900" s="66">
        <v>0.35046460000000002</v>
      </c>
      <c r="L900" s="66">
        <v>0.37338252999999999</v>
      </c>
      <c r="M900" s="66">
        <v>6.3014301999999994E-2</v>
      </c>
      <c r="N900" s="66">
        <v>0.22349284</v>
      </c>
      <c r="O900" s="66"/>
      <c r="P900" s="66"/>
      <c r="Q900" s="66"/>
      <c r="R900" s="76"/>
      <c r="S900" s="83">
        <f>(F900-O899*H900)/D900</f>
        <v>0.35046083473571743</v>
      </c>
      <c r="T900" s="83">
        <f>(G900-P899*H900)/D900</f>
        <v>0.37337998835554603</v>
      </c>
      <c r="U900" s="83">
        <f>(I900-Q899*H900)/D900</f>
        <v>6.3009657606475186E-2</v>
      </c>
      <c r="V900" s="84"/>
      <c r="W900" s="83">
        <f t="shared" ref="W900:W904" si="554">LN(S900)</f>
        <v>-1.0485063198759115</v>
      </c>
      <c r="X900" s="83">
        <f t="shared" ref="X900:X904" si="555">LN(T900)</f>
        <v>-0.98515864235955941</v>
      </c>
      <c r="Y900" s="83">
        <f t="shared" ref="Y900:Y904" si="556">LN(U900)</f>
        <v>-2.7644672689982586</v>
      </c>
      <c r="Z900" s="83">
        <f>LN(N900)</f>
        <v>-1.498375901235854</v>
      </c>
      <c r="AA900" s="77"/>
      <c r="AB900" s="20">
        <f t="array" ref="AB900:AC901">LINEST(W900:W904,Z900:Z904,TRUE,TRUE)</f>
        <v>2.0033278186018721</v>
      </c>
      <c r="AC900" s="60">
        <v>1.9532330473760604</v>
      </c>
      <c r="AD900" s="20">
        <f t="array" ref="AD900:AE901">LINEST(X900:X904,Z900:Z904,TRUE,TRUE)</f>
        <v>4.0066793295942649</v>
      </c>
      <c r="AE900" s="60">
        <v>5.0183577140253961</v>
      </c>
      <c r="AF900" s="20">
        <f t="array" ref="AF900:AG901">LINEST(Y900:Y904,Z900:Z904,TRUE,TRUE)</f>
        <v>6.0066401528480799</v>
      </c>
      <c r="AG900" s="20">
        <v>6.235752306559565</v>
      </c>
      <c r="AI900" s="41">
        <f>EXP(AC900)*$AI$4^AB900</f>
        <v>0.33298978245848282</v>
      </c>
      <c r="AJ900" s="41">
        <f>AI900*SQRT(AC901^2+(LN($AI$4))^2*AB901^2+(AB900/$AI$4)^2*$AJ$4^2-2*LN($AI$4)*AVERAGE(Z900:Z904)*AB901^2)</f>
        <v>5.2105440508575093E-4</v>
      </c>
      <c r="AK900" s="59"/>
      <c r="AL900" s="41">
        <f>EXP(AE900)*$AI$4^AD900</f>
        <v>0.33708119896015681</v>
      </c>
      <c r="AM900" s="41">
        <f>AL900*SQRT(AE901^2+(LN($AI$4))^2*AD901^2+(AD900/$AI$4)^2*$AJ$4^2-2*LN($AI$4)*AVERAGE(Z900:Z904)*AD901^2)</f>
        <v>1.0550561813241241E-3</v>
      </c>
      <c r="AN900" s="83"/>
      <c r="AO900" s="41">
        <f>EXP(AG900)*$AI$4^AF900</f>
        <v>5.4053424129383486E-2</v>
      </c>
      <c r="AP900" s="41">
        <f>AO900*SQRT(AG901^2+(LN($AI$4))^2*AF901^2+(AF900/$AI$4)^2*$AJ$4^2-2*LN($AI$4)*AVERAGE(Z900:Z904)*AF901^2)</f>
        <v>2.5414573450317128E-4</v>
      </c>
      <c r="BB900" s="69"/>
      <c r="BC900" s="69"/>
      <c r="BE900" s="69"/>
      <c r="BF900" s="69"/>
      <c r="BH900" s="69"/>
      <c r="BI900" s="69"/>
      <c r="BK900" s="69"/>
      <c r="BL900" s="69"/>
      <c r="BN900" s="69"/>
      <c r="BO900" s="69"/>
      <c r="BQ900" s="69"/>
      <c r="BR900" s="69"/>
      <c r="BY900" s="69"/>
      <c r="BZ900" s="69"/>
      <c r="CD900" s="86"/>
      <c r="CM900" s="78"/>
      <c r="CN900" s="78"/>
    </row>
    <row r="901" spans="1:100">
      <c r="A901" s="7">
        <v>112</v>
      </c>
      <c r="B901" s="7"/>
      <c r="C901" s="7" t="s">
        <v>2</v>
      </c>
      <c r="D901" s="32">
        <v>27.726777999999999</v>
      </c>
      <c r="E901" s="32">
        <v>6.1945034999999997</v>
      </c>
      <c r="F901" s="32">
        <v>9.7102640000000005</v>
      </c>
      <c r="G901" s="32">
        <v>10.337885</v>
      </c>
      <c r="H901" s="93">
        <v>1.2951411E-4</v>
      </c>
      <c r="I901" s="32">
        <v>1.7434708000000001</v>
      </c>
      <c r="J901" s="32"/>
      <c r="K901" s="66">
        <v>0.35021248999999999</v>
      </c>
      <c r="L901" s="66">
        <v>0.37284845</v>
      </c>
      <c r="M901" s="66">
        <v>6.2880427000000003E-2</v>
      </c>
      <c r="N901" s="66">
        <v>0.22341226</v>
      </c>
      <c r="O901" s="66"/>
      <c r="P901" s="66"/>
      <c r="Q901" s="66"/>
      <c r="R901" s="76"/>
      <c r="S901" s="83">
        <f>(F901-O899*H901)/D901</f>
        <v>0.3502084607946207</v>
      </c>
      <c r="T901" s="83">
        <f>(G901-P899*H901)/D901</f>
        <v>0.37284576185498763</v>
      </c>
      <c r="U901" s="83">
        <f>(I901-Q899*H901)/D901</f>
        <v>6.2875381148445986E-2</v>
      </c>
      <c r="V901" s="84"/>
      <c r="W901" s="83">
        <f t="shared" si="554"/>
        <v>-1.0492266995289681</v>
      </c>
      <c r="X901" s="83">
        <f t="shared" si="555"/>
        <v>-0.98659045194714023</v>
      </c>
      <c r="Y901" s="83">
        <f t="shared" si="556"/>
        <v>-2.7666005885774907</v>
      </c>
      <c r="Z901" s="83">
        <f t="shared" ref="Z901:Z904" si="557">LN(N901)</f>
        <v>-1.4987365147122866</v>
      </c>
      <c r="AA901" s="77"/>
      <c r="AB901" s="20">
        <v>2.8392417929046982E-3</v>
      </c>
      <c r="AC901" s="60">
        <v>4.2572749177743324E-3</v>
      </c>
      <c r="AD901" s="20">
        <v>6.0404425213013702E-3</v>
      </c>
      <c r="AE901" s="60">
        <v>9.0572858227355082E-3</v>
      </c>
      <c r="AF901" s="20">
        <v>1.5159382668958063E-2</v>
      </c>
      <c r="AG901" s="20">
        <v>2.2730596515865086E-2</v>
      </c>
      <c r="AI901" s="62"/>
      <c r="AJ901" s="82"/>
      <c r="AK901" s="82"/>
      <c r="AL901" s="82"/>
      <c r="AM901" s="82"/>
      <c r="AN901" s="82"/>
      <c r="BB901" s="76"/>
      <c r="BC901" s="76"/>
      <c r="BE901" s="76"/>
      <c r="BF901" s="76"/>
      <c r="BH901" s="76"/>
      <c r="BI901" s="76"/>
      <c r="BK901" s="76"/>
      <c r="BL901" s="76"/>
      <c r="BN901" s="76"/>
      <c r="BO901" s="76"/>
      <c r="BQ901" s="76"/>
      <c r="BR901" s="76"/>
      <c r="BW901" s="85"/>
      <c r="BX901" s="85"/>
      <c r="BY901" s="83"/>
      <c r="BZ901" s="83"/>
      <c r="CA901" s="83"/>
      <c r="CB901" s="83"/>
      <c r="CC901" s="83"/>
    </row>
    <row r="902" spans="1:100">
      <c r="A902" s="7">
        <v>112</v>
      </c>
      <c r="B902" s="7"/>
      <c r="C902" s="7" t="s">
        <v>3</v>
      </c>
      <c r="D902" s="32">
        <v>25.679195</v>
      </c>
      <c r="E902" s="32">
        <v>5.7332159000000003</v>
      </c>
      <c r="F902" s="32">
        <v>8.9811084999999995</v>
      </c>
      <c r="G902" s="32">
        <v>9.5486675000000005</v>
      </c>
      <c r="H902" s="93">
        <v>1.1211436E-4</v>
      </c>
      <c r="I902" s="32">
        <v>1.6081854</v>
      </c>
      <c r="J902" s="32"/>
      <c r="K902" s="66">
        <v>0.34974253999999999</v>
      </c>
      <c r="L902" s="66">
        <v>0.37184433</v>
      </c>
      <c r="M902" s="66">
        <v>6.262595E-2</v>
      </c>
      <c r="N902" s="66">
        <v>0.22326307000000001</v>
      </c>
      <c r="O902" s="66"/>
      <c r="P902" s="66"/>
      <c r="Q902" s="66"/>
      <c r="R902" s="76"/>
      <c r="S902" s="83">
        <f>(F902-O899*H902)/D902</f>
        <v>0.34973883565643393</v>
      </c>
      <c r="T902" s="83">
        <f>(G902-P899*H902)/D902</f>
        <v>0.37184203084209128</v>
      </c>
      <c r="U902" s="83">
        <f>(I902-Q899*H902)/D902</f>
        <v>6.2621317283381758E-2</v>
      </c>
      <c r="V902" s="84"/>
      <c r="W902" s="83">
        <f t="shared" si="554"/>
        <v>-1.0505685868711654</v>
      </c>
      <c r="X902" s="83">
        <f t="shared" si="555"/>
        <v>-0.98928616317155016</v>
      </c>
      <c r="Y902" s="83">
        <f t="shared" si="556"/>
        <v>-2.7706495271604239</v>
      </c>
      <c r="Z902" s="83">
        <f t="shared" si="557"/>
        <v>-1.4994045167062526</v>
      </c>
      <c r="AA902" s="28"/>
      <c r="AB902" s="47">
        <f t="shared" ref="AB902:AG902" si="558">ABS(AB901/AB900)</f>
        <v>1.4172626998641754E-3</v>
      </c>
      <c r="AC902" s="47">
        <f t="shared" si="558"/>
        <v>2.179604181637968E-3</v>
      </c>
      <c r="AD902" s="47">
        <f t="shared" si="558"/>
        <v>1.5075932023521966E-3</v>
      </c>
      <c r="AE902" s="47">
        <f t="shared" si="558"/>
        <v>1.804830651554002E-3</v>
      </c>
      <c r="AF902" s="47">
        <f t="shared" si="558"/>
        <v>2.5237707409141467E-3</v>
      </c>
      <c r="AG902" s="47">
        <f t="shared" si="558"/>
        <v>3.6452051650534812E-3</v>
      </c>
      <c r="AI902" s="27"/>
      <c r="AJ902" s="82"/>
      <c r="AK902" s="82"/>
      <c r="AL902" s="82"/>
      <c r="AM902" s="82"/>
      <c r="AN902" s="82"/>
      <c r="BB902" s="76"/>
      <c r="BC902" s="76"/>
      <c r="BE902" s="76"/>
      <c r="BF902" s="76"/>
      <c r="BH902" s="76"/>
      <c r="BI902" s="76"/>
      <c r="BK902" s="76"/>
      <c r="BL902" s="76"/>
      <c r="BN902" s="76"/>
      <c r="BO902" s="76"/>
      <c r="BQ902" s="76"/>
      <c r="BR902" s="76"/>
      <c r="BW902" s="85"/>
      <c r="BX902" s="85"/>
      <c r="BY902" s="83"/>
      <c r="BZ902" s="83"/>
      <c r="CA902" s="83"/>
      <c r="CB902" s="83"/>
      <c r="CC902" s="83"/>
      <c r="CD902" s="76"/>
      <c r="CE902" s="76"/>
      <c r="CF902" s="76"/>
      <c r="CG902" s="76"/>
      <c r="CH902" s="76"/>
      <c r="CI902" s="76"/>
      <c r="CJ902" s="76"/>
      <c r="CK902" s="76"/>
      <c r="CL902" s="76"/>
      <c r="CM902" s="76"/>
      <c r="CN902" s="76"/>
      <c r="CO902" s="76"/>
      <c r="CP902" s="76"/>
      <c r="CQ902" s="76"/>
      <c r="CR902" s="76"/>
      <c r="CS902" s="76"/>
      <c r="CT902" s="76"/>
      <c r="CU902" s="76"/>
      <c r="CV902" s="76"/>
    </row>
    <row r="903" spans="1:100">
      <c r="A903" s="7">
        <v>112</v>
      </c>
      <c r="B903" s="7"/>
      <c r="C903" s="7" t="s">
        <v>4</v>
      </c>
      <c r="D903" s="32">
        <v>23.871006999999999</v>
      </c>
      <c r="E903" s="32">
        <v>5.3262651999999999</v>
      </c>
      <c r="F903" s="32">
        <v>8.3385821999999994</v>
      </c>
      <c r="G903" s="32">
        <v>8.8548057</v>
      </c>
      <c r="H903" s="93">
        <v>1.021114E-4</v>
      </c>
      <c r="I903" s="32">
        <v>1.4895468999999999</v>
      </c>
      <c r="J903" s="32"/>
      <c r="K903" s="66">
        <v>0.34931752999999999</v>
      </c>
      <c r="L903" s="66">
        <v>0.37094216000000002</v>
      </c>
      <c r="M903" s="66">
        <v>6.2399373000000001E-2</v>
      </c>
      <c r="N903" s="66">
        <v>0.22312673</v>
      </c>
      <c r="O903" s="66"/>
      <c r="P903" s="66"/>
      <c r="Q903" s="66"/>
      <c r="R903" s="76"/>
      <c r="S903" s="83">
        <f>(F903-O899*H903)/D903</f>
        <v>0.34931471852643309</v>
      </c>
      <c r="T903" s="83">
        <f>(G903-P899*H903)/D903</f>
        <v>0.37094153099674726</v>
      </c>
      <c r="U903" s="83">
        <f>(I903-Q899*H903)/D903</f>
        <v>6.239524199013128E-2</v>
      </c>
      <c r="V903" s="84"/>
      <c r="W903" s="83">
        <f t="shared" si="554"/>
        <v>-1.0517819908500179</v>
      </c>
      <c r="X903" s="83">
        <f t="shared" si="555"/>
        <v>-0.99171082718615011</v>
      </c>
      <c r="Y903" s="83">
        <f t="shared" si="556"/>
        <v>-2.7742662566720986</v>
      </c>
      <c r="Z903" s="83">
        <f t="shared" si="557"/>
        <v>-1.5000153729768912</v>
      </c>
      <c r="AA903" s="60"/>
      <c r="AB903" s="88"/>
      <c r="AD903" s="88"/>
      <c r="AF903" s="88"/>
      <c r="AI903" s="27"/>
      <c r="AJ903" s="82"/>
      <c r="AK903" s="82"/>
      <c r="AL903" s="82"/>
      <c r="AM903" s="82"/>
      <c r="AN903" s="82"/>
      <c r="BB903" s="76"/>
      <c r="BC903" s="76"/>
      <c r="BE903" s="76"/>
      <c r="BF903" s="76"/>
      <c r="BH903" s="76"/>
      <c r="BI903" s="76"/>
      <c r="BK903" s="76"/>
      <c r="BL903" s="76"/>
      <c r="BN903" s="76"/>
      <c r="BO903" s="76"/>
      <c r="BQ903" s="76"/>
      <c r="BR903" s="76"/>
      <c r="BW903" s="85"/>
      <c r="BX903" s="85"/>
      <c r="BY903" s="83"/>
      <c r="BZ903" s="83"/>
      <c r="CA903" s="83"/>
      <c r="CB903" s="83"/>
      <c r="CD903" s="76"/>
      <c r="CE903" s="76"/>
      <c r="CF903" s="76"/>
      <c r="CG903" s="76"/>
      <c r="CH903" s="76"/>
      <c r="CI903" s="76"/>
      <c r="CJ903" s="76"/>
      <c r="CK903" s="76"/>
      <c r="CL903" s="76"/>
      <c r="CM903" s="76"/>
      <c r="CN903" s="76"/>
      <c r="CO903" s="76"/>
      <c r="CP903" s="76"/>
      <c r="CQ903" s="76"/>
      <c r="CR903" s="76"/>
      <c r="CS903" s="76"/>
      <c r="CT903" s="76"/>
      <c r="CU903" s="76"/>
      <c r="CV903" s="76"/>
    </row>
    <row r="904" spans="1:100">
      <c r="A904" s="7">
        <v>112</v>
      </c>
      <c r="B904" s="7"/>
      <c r="C904" s="7" t="s">
        <v>5</v>
      </c>
      <c r="D904" s="32">
        <v>21.754681999999999</v>
      </c>
      <c r="E904" s="32">
        <v>4.8508721000000001</v>
      </c>
      <c r="F904" s="32">
        <v>7.5892584999999997</v>
      </c>
      <c r="G904" s="32">
        <v>8.0484793999999997</v>
      </c>
      <c r="H904" s="93">
        <v>9.5303978000000001E-5</v>
      </c>
      <c r="I904" s="32">
        <v>1.3520892</v>
      </c>
      <c r="J904" s="32"/>
      <c r="K904" s="66">
        <v>0.34885623999999998</v>
      </c>
      <c r="L904" s="66">
        <v>0.36996520999999999</v>
      </c>
      <c r="M904" s="66">
        <v>6.2151602E-2</v>
      </c>
      <c r="N904" s="66">
        <v>0.22298061999999999</v>
      </c>
      <c r="O904" s="66"/>
      <c r="P904" s="66"/>
      <c r="Q904" s="66"/>
      <c r="R904" s="76"/>
      <c r="S904" s="83">
        <f>(F904-O899*H904)/D904</f>
        <v>0.34885254884750727</v>
      </c>
      <c r="T904" s="83">
        <f>(G904-P899*H904)/D904</f>
        <v>0.36996290901779932</v>
      </c>
      <c r="U904" s="83">
        <f>(I904-Q899*H904)/D904</f>
        <v>6.2146937737536184E-2</v>
      </c>
      <c r="V904" s="84"/>
      <c r="W904" s="83">
        <f t="shared" si="554"/>
        <v>-1.0531059421952982</v>
      </c>
      <c r="X904" s="83">
        <f t="shared" si="555"/>
        <v>-0.99435252426666243</v>
      </c>
      <c r="Y904" s="83">
        <f t="shared" si="556"/>
        <v>-2.7782537343626394</v>
      </c>
      <c r="Z904" s="83">
        <f t="shared" si="557"/>
        <v>-1.5006704171281451</v>
      </c>
      <c r="AB904" s="28"/>
      <c r="AD904" s="28"/>
      <c r="AF904" s="28"/>
      <c r="AJ904" s="82"/>
      <c r="AK904" s="82"/>
      <c r="AL904" s="82"/>
      <c r="AM904" s="82"/>
      <c r="AN904" s="82"/>
      <c r="BB904" s="76"/>
      <c r="BC904" s="76"/>
      <c r="BE904" s="76"/>
      <c r="BF904" s="76"/>
      <c r="BH904" s="76"/>
      <c r="BI904" s="76"/>
      <c r="BK904" s="76"/>
      <c r="BL904" s="76"/>
      <c r="BN904" s="76"/>
      <c r="BO904" s="76"/>
      <c r="BQ904" s="76"/>
      <c r="BR904" s="76"/>
      <c r="BW904" s="85"/>
      <c r="BX904" s="85"/>
      <c r="BY904" s="83"/>
      <c r="BZ904" s="83"/>
      <c r="CA904" s="83"/>
      <c r="CB904" s="83"/>
      <c r="CC904" s="83"/>
    </row>
    <row r="905" spans="1:100">
      <c r="C905" s="7"/>
      <c r="D905" s="89"/>
      <c r="E905" s="89"/>
      <c r="F905" s="33"/>
      <c r="G905" s="33"/>
      <c r="H905" s="99"/>
      <c r="I905" s="33"/>
      <c r="J905" s="5"/>
      <c r="K905" s="84"/>
      <c r="L905" s="84"/>
      <c r="M905" s="84"/>
      <c r="N905" s="84"/>
      <c r="O905" s="83"/>
      <c r="P905" s="83"/>
      <c r="Q905" s="83"/>
      <c r="R905" s="84"/>
      <c r="S905" s="84"/>
      <c r="T905" s="84"/>
      <c r="U905" s="84"/>
      <c r="V905" s="84"/>
      <c r="W905" s="84"/>
      <c r="X905" s="84"/>
      <c r="Y905" s="84"/>
      <c r="Z905" s="90"/>
      <c r="AA905" s="28"/>
      <c r="AB905" s="91"/>
      <c r="AC905" s="91"/>
      <c r="AD905" s="91"/>
      <c r="AE905" s="92"/>
      <c r="AF905" s="92"/>
      <c r="AG905" s="92"/>
      <c r="AJ905" s="76"/>
      <c r="AK905" s="76"/>
      <c r="AL905" s="76"/>
      <c r="AM905" s="76"/>
      <c r="AN905" s="76"/>
      <c r="BB905" s="76"/>
      <c r="BC905" s="76"/>
      <c r="BE905" s="76"/>
      <c r="BF905" s="76"/>
      <c r="BH905" s="76"/>
      <c r="BI905" s="76"/>
      <c r="BK905" s="76"/>
      <c r="BL905" s="76"/>
      <c r="BN905" s="76"/>
      <c r="BO905" s="76"/>
      <c r="BQ905" s="76"/>
      <c r="BR905" s="76"/>
      <c r="BW905" s="85"/>
      <c r="BX905" s="85"/>
      <c r="BY905" s="83"/>
      <c r="BZ905" s="83"/>
      <c r="CA905" s="83"/>
      <c r="CB905" s="83"/>
      <c r="CC905" s="83"/>
      <c r="CD905" s="76"/>
      <c r="CE905" s="76"/>
      <c r="CF905" s="76"/>
      <c r="CG905" s="76"/>
      <c r="CH905" s="76"/>
      <c r="CI905" s="76"/>
      <c r="CJ905" s="76"/>
      <c r="CK905" s="76"/>
      <c r="CL905" s="76"/>
      <c r="CM905" s="76"/>
      <c r="CN905" s="76"/>
      <c r="CO905" s="76"/>
      <c r="CP905" s="76"/>
      <c r="CQ905" s="76"/>
      <c r="CR905" s="76"/>
      <c r="CS905" s="76"/>
      <c r="CT905" s="76"/>
      <c r="CU905" s="76"/>
      <c r="CV905" s="76"/>
    </row>
    <row r="906" spans="1:100">
      <c r="A906" s="7">
        <v>113</v>
      </c>
      <c r="B906" s="31">
        <v>43663</v>
      </c>
      <c r="C906" s="7" t="s">
        <v>0</v>
      </c>
      <c r="D906" s="32">
        <v>8.2605624000000005E-4</v>
      </c>
      <c r="E906" s="32">
        <v>1.7609086000000001E-4</v>
      </c>
      <c r="F906" s="32">
        <v>2.7008627000000001E-4</v>
      </c>
      <c r="G906" s="32">
        <v>2.5000294999999998E-4</v>
      </c>
      <c r="H906" s="93">
        <v>8.2065735999999994E-6</v>
      </c>
      <c r="I906" s="32">
        <v>6.7414632999999993E-5</v>
      </c>
      <c r="J906" s="32"/>
      <c r="K906" s="32">
        <v>0.32721989000000001</v>
      </c>
      <c r="L906" s="32">
        <v>0.30370963000000001</v>
      </c>
      <c r="M906" s="32">
        <v>8.2500962999999997E-2</v>
      </c>
      <c r="N906" s="32">
        <v>0.21350572000000001</v>
      </c>
      <c r="O906" s="66"/>
      <c r="P906" s="66"/>
      <c r="Q906" s="66"/>
      <c r="AG906" s="78"/>
      <c r="BZ906" s="80"/>
      <c r="CA906" s="78"/>
      <c r="CB906" s="78"/>
      <c r="CC906" s="78"/>
      <c r="CE906" s="81"/>
      <c r="CF906" s="74"/>
      <c r="CG906" s="74"/>
      <c r="CH906" s="74"/>
      <c r="CI906" s="74"/>
      <c r="CJ906" s="74"/>
      <c r="CK906" s="74"/>
      <c r="CL906" s="74"/>
      <c r="CM906" s="74"/>
      <c r="CN906" s="74"/>
    </row>
    <row r="907" spans="1:100">
      <c r="A907" s="7">
        <v>113</v>
      </c>
      <c r="B907" s="7"/>
      <c r="C907" s="98" t="s">
        <v>6</v>
      </c>
      <c r="D907" s="32"/>
      <c r="E907" s="32"/>
      <c r="F907" s="32"/>
      <c r="G907" s="32"/>
      <c r="H907" s="93">
        <v>2.7701541000000001</v>
      </c>
      <c r="I907" s="32"/>
      <c r="J907" s="32"/>
      <c r="K907" s="32"/>
      <c r="L907" s="32"/>
      <c r="M907" s="32"/>
      <c r="N907" s="32"/>
      <c r="O907" s="66">
        <v>0.86286989000000003</v>
      </c>
      <c r="P907" s="66">
        <v>0.56621480000000002</v>
      </c>
      <c r="Q907" s="66">
        <v>1.0737458</v>
      </c>
      <c r="AB907" s="9"/>
      <c r="AC907" s="9"/>
      <c r="AD907" s="9"/>
      <c r="AE907" s="9"/>
      <c r="AF907" s="9"/>
      <c r="AG907" s="9"/>
      <c r="AI907" s="27"/>
      <c r="AJ907" s="20"/>
      <c r="AK907" s="20"/>
      <c r="AL907" s="20"/>
      <c r="AM907" s="20"/>
      <c r="AN907" s="82"/>
      <c r="BB907" s="78"/>
      <c r="BE907" s="78"/>
      <c r="BH907" s="78"/>
      <c r="BK907" s="78"/>
      <c r="BN907" s="78"/>
      <c r="BQ907" s="78"/>
    </row>
    <row r="908" spans="1:100">
      <c r="A908" s="7">
        <v>113</v>
      </c>
      <c r="B908" s="7"/>
      <c r="C908" s="7" t="s">
        <v>1</v>
      </c>
      <c r="D908" s="32">
        <v>28.409604999999999</v>
      </c>
      <c r="E908" s="32">
        <v>6.3497412999999998</v>
      </c>
      <c r="F908" s="32">
        <v>9.9579819000000001</v>
      </c>
      <c r="G908" s="32">
        <v>10.610625000000001</v>
      </c>
      <c r="H908" s="93">
        <v>1.2920655999999999E-4</v>
      </c>
      <c r="I908" s="32">
        <v>1.7909664999999999</v>
      </c>
      <c r="J908" s="32"/>
      <c r="K908" s="66">
        <v>0.35051452999999999</v>
      </c>
      <c r="L908" s="66">
        <v>0.37348690000000001</v>
      </c>
      <c r="M908" s="66">
        <v>6.3040790999999999E-2</v>
      </c>
      <c r="N908" s="66">
        <v>0.22350676</v>
      </c>
      <c r="O908" s="66"/>
      <c r="P908" s="66"/>
      <c r="Q908" s="66"/>
      <c r="R908" s="76"/>
      <c r="S908" s="83">
        <f>(F908-O907*H908)/D908</f>
        <v>0.35051069564500409</v>
      </c>
      <c r="T908" s="83">
        <f>(G908-P907*H908)/D908</f>
        <v>0.37348466623641802</v>
      </c>
      <c r="U908" s="83">
        <f>(I908-Q907*H908)/D908</f>
        <v>6.3035996628565155E-2</v>
      </c>
      <c r="V908" s="84"/>
      <c r="W908" s="83">
        <f t="shared" ref="W908:W912" si="559">LN(S908)</f>
        <v>-1.0483640575807689</v>
      </c>
      <c r="X908" s="83">
        <f t="shared" ref="X908:X912" si="560">LN(T908)</f>
        <v>-0.98487832950524556</v>
      </c>
      <c r="Y908" s="83">
        <f t="shared" ref="Y908:Y912" si="561">LN(U908)</f>
        <v>-2.76404934070659</v>
      </c>
      <c r="Z908" s="83">
        <f>LN(N908)</f>
        <v>-1.4983136193009059</v>
      </c>
      <c r="AA908" s="77"/>
      <c r="AB908" s="20">
        <f t="array" ref="AB908:AC909">LINEST(W908:W912,Z908:Z912,TRUE,TRUE)</f>
        <v>2.0053366021594417</v>
      </c>
      <c r="AC908" s="60">
        <v>1.9562492000686138</v>
      </c>
      <c r="AD908" s="20">
        <f t="array" ref="AD908:AE909">LINEST(X908:X912,Z908:Z912,TRUE,TRUE)</f>
        <v>4.0108558435381596</v>
      </c>
      <c r="AE908" s="60">
        <v>5.0246240628029604</v>
      </c>
      <c r="AF908" s="20">
        <f t="array" ref="AF908:AG909">LINEST(Y908:Y912,Z908:Z912,TRUE,TRUE)</f>
        <v>6.0181294935285887</v>
      </c>
      <c r="AG908" s="20">
        <v>6.2529757115520468</v>
      </c>
      <c r="AI908" s="41">
        <f>EXP(AC908)*$AI$4^AB908</f>
        <v>0.33297478565480954</v>
      </c>
      <c r="AJ908" s="41">
        <f>AI908*SQRT(AC909^2+(LN($AI$4))^2*AB909^2+(AB908/$AI$4)^2*$AJ$4^2-2*LN($AI$4)*AVERAGE(Z908:Z912)*AB909^2)</f>
        <v>5.240660531808664E-4</v>
      </c>
      <c r="AK908" s="59"/>
      <c r="AL908" s="41">
        <f>EXP(AE908)*$AI$4^AD908</f>
        <v>0.33704808175859258</v>
      </c>
      <c r="AM908" s="41">
        <f>AL908*SQRT(AE909^2+(LN($AI$4))^2*AD909^2+(AD908/$AI$4)^2*$AJ$4^2-2*LN($AI$4)*AVERAGE(Z908:Z912)*AD909^2)</f>
        <v>1.0616874823200773E-3</v>
      </c>
      <c r="AN908" s="83"/>
      <c r="AO908" s="41">
        <f>EXP(AG908)*$AI$4^AF908</f>
        <v>5.4038008592938787E-2</v>
      </c>
      <c r="AP908" s="41">
        <f>AO908*SQRT(AG909^2+(LN($AI$4))^2*AF909^2+(AF908/$AI$4)^2*$AJ$4^2-2*LN($AI$4)*AVERAGE(Z908:Z912)*AF909^2)</f>
        <v>2.5512140150680765E-4</v>
      </c>
      <c r="BB908" s="69"/>
      <c r="BC908" s="69"/>
      <c r="BE908" s="69"/>
      <c r="BF908" s="69"/>
      <c r="BH908" s="69"/>
      <c r="BI908" s="69"/>
      <c r="BK908" s="69"/>
      <c r="BL908" s="69"/>
      <c r="BN908" s="69"/>
      <c r="BO908" s="69"/>
      <c r="BQ908" s="69"/>
      <c r="BR908" s="69"/>
      <c r="BY908" s="69"/>
      <c r="BZ908" s="69"/>
      <c r="CD908" s="86"/>
      <c r="CM908" s="78"/>
      <c r="CN908" s="78"/>
    </row>
    <row r="909" spans="1:100">
      <c r="A909" s="7">
        <v>113</v>
      </c>
      <c r="B909" s="7"/>
      <c r="C909" s="7" t="s">
        <v>2</v>
      </c>
      <c r="D909" s="32">
        <v>27.479201</v>
      </c>
      <c r="E909" s="32">
        <v>6.1392100000000003</v>
      </c>
      <c r="F909" s="32">
        <v>9.6235073999999994</v>
      </c>
      <c r="G909" s="32">
        <v>10.245334</v>
      </c>
      <c r="H909" s="93">
        <v>1.2045817E-4</v>
      </c>
      <c r="I909" s="32">
        <v>1.7278247</v>
      </c>
      <c r="J909" s="32"/>
      <c r="K909" s="66">
        <v>0.35021065000000001</v>
      </c>
      <c r="L909" s="66">
        <v>0.37283964000000003</v>
      </c>
      <c r="M909" s="66">
        <v>6.2877572000000007E-2</v>
      </c>
      <c r="N909" s="66">
        <v>0.22341299000000001</v>
      </c>
      <c r="O909" s="66"/>
      <c r="P909" s="66"/>
      <c r="Q909" s="66"/>
      <c r="R909" s="76"/>
      <c r="S909" s="83">
        <f>(F909-O907*H909)/D909</f>
        <v>0.35020681497515527</v>
      </c>
      <c r="T909" s="83">
        <f>(G909-P907*H909)/D909</f>
        <v>0.37283710668302777</v>
      </c>
      <c r="U909" s="83">
        <f>(I909-Q907*H909)/D909</f>
        <v>6.2872838207555112E-2</v>
      </c>
      <c r="V909" s="84"/>
      <c r="W909" s="83">
        <f t="shared" si="559"/>
        <v>-1.0492313990822828</v>
      </c>
      <c r="X909" s="83">
        <f t="shared" si="560"/>
        <v>-0.98661366603003109</v>
      </c>
      <c r="Y909" s="83">
        <f t="shared" si="561"/>
        <v>-2.7666410335381308</v>
      </c>
      <c r="Z909" s="83">
        <f t="shared" ref="Z909:Z912" si="562">LN(N909)</f>
        <v>-1.4987332472156534</v>
      </c>
      <c r="AA909" s="77"/>
      <c r="AB909" s="20">
        <v>6.8839769394553789E-3</v>
      </c>
      <c r="AC909" s="60">
        <v>1.0321681016675251E-2</v>
      </c>
      <c r="AD909" s="20">
        <v>1.452021140560452E-2</v>
      </c>
      <c r="AE909" s="60">
        <v>2.1771280139586981E-2</v>
      </c>
      <c r="AF909" s="20">
        <v>1.9810610863991433E-2</v>
      </c>
      <c r="AG909" s="20">
        <v>2.9703586732203389E-2</v>
      </c>
      <c r="AI909" s="27"/>
      <c r="AJ909" s="82"/>
      <c r="AK909" s="82"/>
      <c r="AL909" s="82"/>
      <c r="AM909" s="82"/>
      <c r="AN909" s="82"/>
      <c r="BB909" s="76"/>
      <c r="BC909" s="76"/>
      <c r="BE909" s="76"/>
      <c r="BF909" s="76"/>
      <c r="BH909" s="76"/>
      <c r="BI909" s="76"/>
      <c r="BK909" s="76"/>
      <c r="BL909" s="76"/>
      <c r="BN909" s="76"/>
      <c r="BO909" s="76"/>
      <c r="BQ909" s="76"/>
      <c r="BR909" s="76"/>
      <c r="BW909" s="85"/>
      <c r="BX909" s="85"/>
      <c r="BY909" s="83"/>
      <c r="BZ909" s="83"/>
      <c r="CA909" s="83"/>
      <c r="CB909" s="83"/>
      <c r="CC909" s="83"/>
    </row>
    <row r="910" spans="1:100">
      <c r="A910" s="7">
        <v>113</v>
      </c>
      <c r="B910" s="7"/>
      <c r="C910" s="7" t="s">
        <v>3</v>
      </c>
      <c r="D910" s="32">
        <v>25.601817</v>
      </c>
      <c r="E910" s="32">
        <v>5.7163960999999999</v>
      </c>
      <c r="F910" s="32">
        <v>8.9555396999999992</v>
      </c>
      <c r="G910" s="32">
        <v>9.5231534999999994</v>
      </c>
      <c r="H910" s="93">
        <v>1.1485091E-4</v>
      </c>
      <c r="I910" s="32">
        <v>1.6041574000000001</v>
      </c>
      <c r="J910" s="32"/>
      <c r="K910" s="32">
        <v>0.34980076999999998</v>
      </c>
      <c r="L910" s="32">
        <v>0.37197141</v>
      </c>
      <c r="M910" s="32">
        <v>6.2657824000000001E-2</v>
      </c>
      <c r="N910" s="32">
        <v>0.22328083000000001</v>
      </c>
      <c r="O910" s="66"/>
      <c r="P910" s="66"/>
      <c r="Q910" s="66"/>
      <c r="R910" s="76"/>
      <c r="S910" s="83">
        <f>(F910-O907*H910)/D910</f>
        <v>0.34979707098945051</v>
      </c>
      <c r="T910" s="83">
        <f>(G910-P907*H910)/D910</f>
        <v>0.37196924225007011</v>
      </c>
      <c r="U910" s="83">
        <f>(I910-Q907*H910)/D910</f>
        <v>6.2653134319246226E-2</v>
      </c>
      <c r="V910" s="84"/>
      <c r="W910" s="83">
        <f t="shared" si="559"/>
        <v>-1.0504020898190545</v>
      </c>
      <c r="X910" s="83">
        <f t="shared" si="560"/>
        <v>-0.98894411025081319</v>
      </c>
      <c r="Y910" s="83">
        <f t="shared" si="561"/>
        <v>-2.7701415698532226</v>
      </c>
      <c r="Z910" s="83">
        <f t="shared" si="562"/>
        <v>-1.4993249724553541</v>
      </c>
      <c r="AA910" s="28"/>
      <c r="AB910" s="47">
        <f t="shared" ref="AB910:AG910" si="563">ABS(AB909/AB908)</f>
        <v>3.4328286493361692E-3</v>
      </c>
      <c r="AC910" s="47">
        <f t="shared" si="563"/>
        <v>5.2762608241901012E-3</v>
      </c>
      <c r="AD910" s="47">
        <f t="shared" si="563"/>
        <v>3.6202276950436534E-3</v>
      </c>
      <c r="AE910" s="47">
        <f t="shared" si="563"/>
        <v>4.3329172227547681E-3</v>
      </c>
      <c r="AF910" s="47">
        <f t="shared" si="563"/>
        <v>3.291821966492108E-3</v>
      </c>
      <c r="AG910" s="47">
        <f t="shared" si="563"/>
        <v>4.7503121877360823E-3</v>
      </c>
      <c r="AI910" s="27"/>
      <c r="AJ910" s="82"/>
      <c r="AK910" s="82"/>
      <c r="AL910" s="82"/>
      <c r="AM910" s="82"/>
      <c r="AN910" s="82"/>
      <c r="BB910" s="76"/>
      <c r="BC910" s="76"/>
      <c r="BE910" s="76"/>
      <c r="BF910" s="76"/>
      <c r="BH910" s="76"/>
      <c r="BI910" s="76"/>
      <c r="BK910" s="76"/>
      <c r="BL910" s="76"/>
      <c r="BN910" s="76"/>
      <c r="BO910" s="76"/>
      <c r="BQ910" s="76"/>
      <c r="BR910" s="76"/>
      <c r="BW910" s="85"/>
      <c r="BX910" s="85"/>
      <c r="BY910" s="83"/>
      <c r="BZ910" s="83"/>
      <c r="CA910" s="83"/>
      <c r="CB910" s="83"/>
      <c r="CC910" s="83"/>
      <c r="CD910" s="76"/>
      <c r="CE910" s="76"/>
      <c r="CF910" s="76"/>
      <c r="CG910" s="76"/>
      <c r="CH910" s="76"/>
      <c r="CI910" s="76"/>
      <c r="CJ910" s="76"/>
      <c r="CK910" s="76"/>
      <c r="CL910" s="76"/>
      <c r="CM910" s="76"/>
      <c r="CN910" s="76"/>
      <c r="CO910" s="76"/>
      <c r="CP910" s="76"/>
      <c r="CQ910" s="76"/>
      <c r="CR910" s="76"/>
      <c r="CS910" s="76"/>
      <c r="CT910" s="76"/>
      <c r="CU910" s="76"/>
      <c r="CV910" s="76"/>
    </row>
    <row r="911" spans="1:100">
      <c r="A911" s="7">
        <v>113</v>
      </c>
      <c r="B911" s="7"/>
      <c r="C911" s="7" t="s">
        <v>4</v>
      </c>
      <c r="D911" s="32">
        <v>23.95421</v>
      </c>
      <c r="E911" s="32">
        <v>5.3454294999999998</v>
      </c>
      <c r="F911" s="32">
        <v>8.3695956999999996</v>
      </c>
      <c r="G911" s="32">
        <v>8.8897922999999999</v>
      </c>
      <c r="H911" s="93">
        <v>1.0373987E-4</v>
      </c>
      <c r="I911" s="32">
        <v>1.4957358000000001</v>
      </c>
      <c r="J911" s="32"/>
      <c r="K911" s="32">
        <v>0.34939979999999998</v>
      </c>
      <c r="L911" s="32">
        <v>0.37111614999999998</v>
      </c>
      <c r="M911" s="32">
        <v>6.2441476000000003E-2</v>
      </c>
      <c r="N911" s="32">
        <v>0.22315198999999999</v>
      </c>
      <c r="O911" s="66"/>
      <c r="P911" s="66"/>
      <c r="Q911" s="66"/>
      <c r="R911" s="76"/>
      <c r="S911" s="83">
        <f>(F911-O907*H911)/D911</f>
        <v>0.34939604294985244</v>
      </c>
      <c r="T911" s="83">
        <f>(G911-P907*H911)/D911</f>
        <v>0.37111361889831712</v>
      </c>
      <c r="U911" s="83">
        <f>(I911-Q907*H911)/D911</f>
        <v>6.2436807966127668E-2</v>
      </c>
      <c r="V911" s="84"/>
      <c r="W911" s="83">
        <f t="shared" si="559"/>
        <v>-1.0515492066186292</v>
      </c>
      <c r="X911" s="83">
        <f t="shared" si="560"/>
        <v>-0.99124701286000683</v>
      </c>
      <c r="Y911" s="83">
        <f t="shared" si="561"/>
        <v>-2.7736003062603714</v>
      </c>
      <c r="Z911" s="83">
        <f t="shared" si="562"/>
        <v>-1.499902170178304</v>
      </c>
      <c r="AA911" s="60"/>
      <c r="AB911" s="88"/>
      <c r="AD911" s="88"/>
      <c r="AF911" s="88"/>
      <c r="AI911" s="27"/>
      <c r="AJ911" s="82"/>
      <c r="AK911" s="82"/>
      <c r="AL911" s="82"/>
      <c r="AM911" s="82"/>
      <c r="AN911" s="82"/>
      <c r="BB911" s="76"/>
      <c r="BC911" s="76"/>
      <c r="BE911" s="76"/>
      <c r="BF911" s="76"/>
      <c r="BH911" s="76"/>
      <c r="BI911" s="76"/>
      <c r="BK911" s="76"/>
      <c r="BL911" s="76"/>
      <c r="BN911" s="76"/>
      <c r="BO911" s="76"/>
      <c r="BQ911" s="76"/>
      <c r="BR911" s="76"/>
      <c r="BW911" s="85"/>
      <c r="BX911" s="85"/>
      <c r="BY911" s="83"/>
      <c r="BZ911" s="83"/>
      <c r="CA911" s="83"/>
      <c r="CB911" s="83"/>
      <c r="CD911" s="76"/>
      <c r="CE911" s="76"/>
      <c r="CF911" s="76"/>
      <c r="CG911" s="76"/>
      <c r="CH911" s="76"/>
      <c r="CI911" s="76"/>
      <c r="CJ911" s="76"/>
      <c r="CK911" s="76"/>
      <c r="CL911" s="76"/>
      <c r="CM911" s="76"/>
      <c r="CN911" s="76"/>
      <c r="CO911" s="76"/>
      <c r="CP911" s="76"/>
      <c r="CQ911" s="76"/>
      <c r="CR911" s="76"/>
      <c r="CS911" s="76"/>
      <c r="CT911" s="76"/>
      <c r="CU911" s="76"/>
      <c r="CV911" s="76"/>
    </row>
    <row r="912" spans="1:100">
      <c r="A912" s="7">
        <v>113</v>
      </c>
      <c r="B912" s="7"/>
      <c r="C912" s="7" t="s">
        <v>5</v>
      </c>
      <c r="D912" s="32">
        <v>21.418447</v>
      </c>
      <c r="E912" s="32">
        <v>4.7761769999999997</v>
      </c>
      <c r="F912" s="32">
        <v>7.4728323999999997</v>
      </c>
      <c r="G912" s="32">
        <v>7.9258495</v>
      </c>
      <c r="H912" s="93">
        <v>9.2968791000000005E-5</v>
      </c>
      <c r="I912" s="32">
        <v>1.3316269000000001</v>
      </c>
      <c r="J912" s="5"/>
      <c r="K912" s="32">
        <v>0.34889651999999999</v>
      </c>
      <c r="L912" s="32">
        <v>0.37004671</v>
      </c>
      <c r="M912" s="32">
        <v>6.2171711999999997E-2</v>
      </c>
      <c r="N912" s="32">
        <v>0.22299342</v>
      </c>
      <c r="O912" s="66"/>
      <c r="P912" s="66"/>
      <c r="Q912" s="66"/>
      <c r="R912" s="76"/>
      <c r="S912" s="83">
        <f>(F912-O907*H912)/D912</f>
        <v>0.34889327783800272</v>
      </c>
      <c r="T912" s="83">
        <f>(G912-P907*H912)/D912</f>
        <v>0.37004535668223737</v>
      </c>
      <c r="U912" s="83">
        <f>(I912-Q907*H912)/D912</f>
        <v>6.216730256638741E-2</v>
      </c>
      <c r="V912" s="84"/>
      <c r="W912" s="83">
        <f t="shared" si="559"/>
        <v>-1.0529891977047285</v>
      </c>
      <c r="X912" s="83">
        <f t="shared" si="560"/>
        <v>-0.99412969522920247</v>
      </c>
      <c r="Y912" s="83">
        <f t="shared" si="561"/>
        <v>-2.7779260996687603</v>
      </c>
      <c r="Z912" s="83">
        <f t="shared" si="562"/>
        <v>-1.5006130146838077</v>
      </c>
      <c r="AB912" s="28"/>
      <c r="AD912" s="28"/>
      <c r="AF912" s="28"/>
      <c r="AJ912" s="82"/>
      <c r="AK912" s="82"/>
      <c r="AL912" s="82"/>
      <c r="AM912" s="82"/>
      <c r="AN912" s="82"/>
      <c r="BB912" s="76"/>
      <c r="BC912" s="76"/>
      <c r="BE912" s="76"/>
      <c r="BF912" s="76"/>
      <c r="BH912" s="76"/>
      <c r="BI912" s="76"/>
      <c r="BK912" s="76"/>
      <c r="BL912" s="76"/>
      <c r="BN912" s="76"/>
      <c r="BO912" s="76"/>
      <c r="BQ912" s="76"/>
      <c r="BR912" s="76"/>
      <c r="BW912" s="85"/>
      <c r="BX912" s="85"/>
      <c r="BY912" s="83"/>
      <c r="BZ912" s="83"/>
      <c r="CA912" s="83"/>
      <c r="CB912" s="83"/>
      <c r="CC912" s="83"/>
    </row>
    <row r="913" spans="1:100">
      <c r="C913" s="7"/>
      <c r="D913" s="89"/>
      <c r="E913" s="89"/>
      <c r="F913" s="33"/>
      <c r="G913" s="33"/>
      <c r="H913" s="99"/>
      <c r="I913" s="33"/>
      <c r="J913" s="5"/>
      <c r="K913" s="84"/>
      <c r="L913" s="84"/>
      <c r="M913" s="84"/>
      <c r="N913" s="84"/>
      <c r="O913" s="83"/>
      <c r="P913" s="83"/>
      <c r="Q913" s="83"/>
      <c r="R913" s="84"/>
      <c r="S913" s="84"/>
      <c r="T913" s="84"/>
      <c r="U913" s="84"/>
      <c r="V913" s="84"/>
      <c r="W913" s="84"/>
      <c r="X913" s="84"/>
      <c r="Y913" s="84"/>
      <c r="Z913" s="90"/>
      <c r="AA913" s="28"/>
      <c r="AB913" s="91"/>
      <c r="AC913" s="91"/>
      <c r="AD913" s="91"/>
      <c r="AE913" s="92"/>
      <c r="AF913" s="92"/>
      <c r="AG913" s="92"/>
      <c r="AJ913" s="76"/>
      <c r="AK913" s="76"/>
      <c r="AL913" s="76"/>
      <c r="AM913" s="76"/>
      <c r="AN913" s="76"/>
      <c r="BB913" s="76"/>
      <c r="BC913" s="76"/>
      <c r="BE913" s="76"/>
      <c r="BF913" s="76"/>
      <c r="BH913" s="76"/>
      <c r="BI913" s="76"/>
      <c r="BK913" s="76"/>
      <c r="BL913" s="76"/>
      <c r="BN913" s="76"/>
      <c r="BO913" s="76"/>
      <c r="BQ913" s="76"/>
      <c r="BR913" s="76"/>
      <c r="BW913" s="85"/>
      <c r="BX913" s="85"/>
      <c r="BY913" s="83"/>
      <c r="BZ913" s="83"/>
      <c r="CA913" s="83"/>
      <c r="CB913" s="83"/>
      <c r="CC913" s="83"/>
      <c r="CD913" s="76"/>
      <c r="CE913" s="76"/>
      <c r="CF913" s="76"/>
      <c r="CG913" s="76"/>
      <c r="CH913" s="76"/>
      <c r="CI913" s="76"/>
      <c r="CJ913" s="76"/>
      <c r="CK913" s="76"/>
      <c r="CL913" s="76"/>
      <c r="CM913" s="76"/>
      <c r="CN913" s="76"/>
      <c r="CO913" s="76"/>
      <c r="CP913" s="76"/>
      <c r="CQ913" s="76"/>
      <c r="CR913" s="76"/>
      <c r="CS913" s="76"/>
      <c r="CT913" s="76"/>
      <c r="CU913" s="76"/>
      <c r="CV913" s="76"/>
    </row>
    <row r="914" spans="1:100">
      <c r="A914" s="7">
        <v>114</v>
      </c>
      <c r="B914" s="31">
        <v>43663</v>
      </c>
      <c r="C914" s="7" t="s">
        <v>0</v>
      </c>
      <c r="D914" s="32">
        <v>1.0375238999999999E-3</v>
      </c>
      <c r="E914" s="32">
        <v>2.3069305000000001E-4</v>
      </c>
      <c r="F914" s="32">
        <v>3.4636838E-4</v>
      </c>
      <c r="G914" s="32">
        <v>3.1905212999999998E-4</v>
      </c>
      <c r="H914" s="93">
        <v>6.7646216999999999E-6</v>
      </c>
      <c r="I914" s="32">
        <v>7.6038923000000004E-5</v>
      </c>
      <c r="J914" s="32"/>
      <c r="K914" s="32">
        <v>0.33380330000000002</v>
      </c>
      <c r="L914" s="32">
        <v>0.30809107000000002</v>
      </c>
      <c r="M914" s="32">
        <v>7.3635065999999999E-2</v>
      </c>
      <c r="N914" s="32">
        <v>0.22269306</v>
      </c>
      <c r="O914" s="66"/>
      <c r="P914" s="66"/>
      <c r="Q914" s="66"/>
      <c r="AG914" s="78"/>
      <c r="BZ914" s="80"/>
      <c r="CA914" s="78"/>
      <c r="CB914" s="78"/>
      <c r="CC914" s="78"/>
      <c r="CE914" s="81"/>
      <c r="CF914" s="74"/>
      <c r="CG914" s="74"/>
      <c r="CH914" s="74"/>
      <c r="CI914" s="74"/>
      <c r="CJ914" s="74"/>
      <c r="CK914" s="74"/>
      <c r="CL914" s="74"/>
      <c r="CM914" s="74"/>
      <c r="CN914" s="74"/>
    </row>
    <row r="915" spans="1:100">
      <c r="A915" s="7">
        <v>114</v>
      </c>
      <c r="B915" s="7"/>
      <c r="C915" s="98" t="s">
        <v>6</v>
      </c>
      <c r="D915" s="32"/>
      <c r="E915" s="32"/>
      <c r="F915" s="32"/>
      <c r="G915" s="32"/>
      <c r="H915" s="93">
        <v>2.7397288999999998</v>
      </c>
      <c r="I915" s="32"/>
      <c r="J915" s="5"/>
      <c r="K915" s="32"/>
      <c r="L915" s="32"/>
      <c r="M915" s="32"/>
      <c r="N915" s="32"/>
      <c r="O915" s="66">
        <v>0.86270818000000005</v>
      </c>
      <c r="P915" s="66">
        <v>0.56618203</v>
      </c>
      <c r="Q915" s="66">
        <v>1.0738053999999999</v>
      </c>
      <c r="AB915" s="9"/>
      <c r="AC915" s="9"/>
      <c r="AD915" s="9"/>
      <c r="AE915" s="9"/>
      <c r="AF915" s="9"/>
      <c r="AG915" s="9"/>
      <c r="AI915" s="27"/>
      <c r="AJ915" s="20"/>
      <c r="AK915" s="20"/>
      <c r="AL915" s="20"/>
      <c r="AM915" s="20"/>
      <c r="AN915" s="82"/>
      <c r="BB915" s="78"/>
      <c r="BE915" s="78"/>
      <c r="BH915" s="78"/>
      <c r="BK915" s="78"/>
      <c r="BN915" s="78"/>
      <c r="BQ915" s="78"/>
    </row>
    <row r="916" spans="1:100">
      <c r="A916" s="7">
        <v>114</v>
      </c>
      <c r="B916" s="7"/>
      <c r="C916" s="7" t="s">
        <v>1</v>
      </c>
      <c r="D916" s="32">
        <v>29.457401000000001</v>
      </c>
      <c r="E916" s="32">
        <v>6.5821018999999996</v>
      </c>
      <c r="F916" s="32">
        <v>10.319744</v>
      </c>
      <c r="G916" s="32">
        <v>10.990622</v>
      </c>
      <c r="H916" s="93">
        <v>1.3660355999999999E-4</v>
      </c>
      <c r="I916" s="32">
        <v>1.8541991</v>
      </c>
      <c r="J916" s="32"/>
      <c r="K916" s="66">
        <v>0.35032782000000001</v>
      </c>
      <c r="L916" s="66">
        <v>0.37310251</v>
      </c>
      <c r="M916" s="66">
        <v>6.2945213E-2</v>
      </c>
      <c r="N916" s="66">
        <v>0.22344479</v>
      </c>
      <c r="O916" s="66"/>
      <c r="P916" s="66"/>
      <c r="Q916" s="66"/>
      <c r="R916" s="76"/>
      <c r="S916" s="83">
        <f>(F916-O915*H916)/D916</f>
        <v>0.35032371494658915</v>
      </c>
      <c r="T916" s="83">
        <f>(G916-P915*H916)/D916</f>
        <v>0.3730996043241932</v>
      </c>
      <c r="U916" s="83">
        <f>(I916-Q915*H916)/D916</f>
        <v>6.2940122054882322E-2</v>
      </c>
      <c r="V916" s="84"/>
      <c r="W916" s="83">
        <f t="shared" ref="W916:W920" si="564">LN(S916)</f>
        <v>-1.0488976521075948</v>
      </c>
      <c r="X916" s="83">
        <f t="shared" ref="X916:X920" si="565">LN(T916)</f>
        <v>-0.98590985926431629</v>
      </c>
      <c r="Y916" s="83">
        <f t="shared" ref="Y916:Y920" si="566">LN(U916)</f>
        <v>-2.7655714481217903</v>
      </c>
      <c r="Z916" s="83">
        <f>LN(N916)</f>
        <v>-1.4985909200526188</v>
      </c>
      <c r="AA916" s="77"/>
      <c r="AB916" s="20">
        <f t="array" ref="AB916:AC917">LINEST(W916:W920,Z916:Z920,TRUE,TRUE)</f>
        <v>1.9976499005477977</v>
      </c>
      <c r="AC916" s="60">
        <v>1.944738492161628</v>
      </c>
      <c r="AD916" s="20">
        <f t="array" ref="AD916:AE917">LINEST(X916:X920,Z916:Z920,TRUE,TRUE)</f>
        <v>4.0158773832096024</v>
      </c>
      <c r="AE916" s="60">
        <v>5.0321998766097904</v>
      </c>
      <c r="AF916" s="20">
        <f t="array" ref="AF916:AG917">LINEST(Y916:Y920,Z916:Z920,TRUE,TRUE)</f>
        <v>6.0285764704765166</v>
      </c>
      <c r="AG916" s="20">
        <v>6.2687281732791824</v>
      </c>
      <c r="AI916" s="41">
        <f>EXP(AC916)*$AI$4^AB916</f>
        <v>0.33304241199232321</v>
      </c>
      <c r="AJ916" s="41">
        <f>AI916*SQRT(AC917^2+(LN($AI$4))^2*AB917^2+(AB916/$AI$4)^2*$AJ$4^2-2*LN($AI$4)*AVERAGE(Z916:Z920)*AB917^2)</f>
        <v>5.3044242453558345E-4</v>
      </c>
      <c r="AK916" s="59"/>
      <c r="AL916" s="41">
        <f>EXP(AE916)*$AI$4^AD916</f>
        <v>0.33702229058699923</v>
      </c>
      <c r="AM916" s="41">
        <f>AL916*SQRT(AE917^2+(LN($AI$4))^2*AD917^2+(AD916/$AI$4)^2*$AJ$4^2-2*LN($AI$4)*AVERAGE(Z916:Z920)*AD917^2)</f>
        <v>1.0817248364064105E-3</v>
      </c>
      <c r="AN916" s="83"/>
      <c r="AO916" s="41">
        <f>EXP(AG916)*$AI$4^AF916</f>
        <v>5.4028946429871813E-2</v>
      </c>
      <c r="AP916" s="41">
        <f>AO916*SQRT(AG917^2+(LN($AI$4))^2*AF917^2+(AF916/$AI$4)^2*$AJ$4^2-2*LN($AI$4)*AVERAGE(Z916:Z920)*AF917^2)</f>
        <v>2.5948210993511061E-4</v>
      </c>
      <c r="BB916" s="69"/>
      <c r="BC916" s="69"/>
      <c r="BE916" s="69"/>
      <c r="BF916" s="69"/>
      <c r="BH916" s="69"/>
      <c r="BI916" s="69"/>
      <c r="BK916" s="69"/>
      <c r="BL916" s="69"/>
      <c r="BN916" s="69"/>
      <c r="BO916" s="69"/>
      <c r="BQ916" s="69"/>
      <c r="BR916" s="69"/>
      <c r="BY916" s="69"/>
      <c r="BZ916" s="69"/>
      <c r="CD916" s="86"/>
      <c r="CM916" s="78"/>
      <c r="CN916" s="78"/>
    </row>
    <row r="917" spans="1:100">
      <c r="A917" s="7">
        <v>114</v>
      </c>
      <c r="B917" s="7"/>
      <c r="C917" s="7" t="s">
        <v>2</v>
      </c>
      <c r="D917" s="32">
        <v>28.381119999999999</v>
      </c>
      <c r="E917" s="32">
        <v>6.3395828999999999</v>
      </c>
      <c r="F917" s="32">
        <v>9.9357743999999997</v>
      </c>
      <c r="G917" s="32">
        <v>10.574195</v>
      </c>
      <c r="H917" s="93">
        <v>1.4005642999999999E-4</v>
      </c>
      <c r="I917" s="32">
        <v>1.7827111</v>
      </c>
      <c r="J917" s="32"/>
      <c r="K917" s="66">
        <v>0.35008366000000002</v>
      </c>
      <c r="L917" s="66">
        <v>0.37257792000000001</v>
      </c>
      <c r="M917" s="66">
        <v>6.2813131999999994E-2</v>
      </c>
      <c r="N917" s="66">
        <v>0.22337314</v>
      </c>
      <c r="O917" s="66"/>
      <c r="P917" s="66"/>
      <c r="Q917" s="66"/>
      <c r="R917" s="76"/>
      <c r="S917" s="83">
        <f>(F917-O915*H917)/D917</f>
        <v>0.35007968579718407</v>
      </c>
      <c r="T917" s="83">
        <f>(G917-P915*H917)/D917</f>
        <v>0.37257570182452804</v>
      </c>
      <c r="U917" s="83">
        <f>(I917-Q915*H917)/D917</f>
        <v>6.280797609992704E-2</v>
      </c>
      <c r="V917" s="84"/>
      <c r="W917" s="83">
        <f t="shared" si="564"/>
        <v>-1.0495944767061625</v>
      </c>
      <c r="X917" s="83">
        <f t="shared" si="565"/>
        <v>-0.98731503543563315</v>
      </c>
      <c r="Y917" s="83">
        <f t="shared" si="566"/>
        <v>-2.7676732056121907</v>
      </c>
      <c r="Z917" s="83">
        <f t="shared" ref="Z917:Z920" si="567">LN(N917)</f>
        <v>-1.4989116323419136</v>
      </c>
      <c r="AA917" s="77"/>
      <c r="AB917" s="20">
        <v>1.3445375163398677E-2</v>
      </c>
      <c r="AC917" s="60">
        <v>2.0162687065471151E-2</v>
      </c>
      <c r="AD917" s="20">
        <v>2.8553433927583811E-2</v>
      </c>
      <c r="AE917" s="60">
        <v>4.281873476418134E-2</v>
      </c>
      <c r="AF917" s="20">
        <v>3.9785720409881306E-2</v>
      </c>
      <c r="AG917" s="20">
        <v>5.9662673636842661E-2</v>
      </c>
      <c r="AI917" s="27"/>
      <c r="AJ917" s="82"/>
      <c r="AK917" s="82"/>
      <c r="AL917" s="82"/>
      <c r="AM917" s="82"/>
      <c r="AN917" s="82"/>
      <c r="BB917" s="76"/>
      <c r="BC917" s="76"/>
      <c r="BE917" s="76"/>
      <c r="BF917" s="76"/>
      <c r="BH917" s="76"/>
      <c r="BI917" s="76"/>
      <c r="BK917" s="76"/>
      <c r="BL917" s="76"/>
      <c r="BN917" s="76"/>
      <c r="BO917" s="76"/>
      <c r="BQ917" s="76"/>
      <c r="BR917" s="76"/>
      <c r="BW917" s="85"/>
      <c r="BX917" s="85"/>
      <c r="BY917" s="83"/>
      <c r="BZ917" s="83"/>
      <c r="CA917" s="83"/>
      <c r="CB917" s="83"/>
      <c r="CC917" s="83"/>
    </row>
    <row r="918" spans="1:100">
      <c r="A918" s="7">
        <v>114</v>
      </c>
      <c r="B918" s="7"/>
      <c r="C918" s="7" t="s">
        <v>3</v>
      </c>
      <c r="D918" s="32">
        <v>26.153179999999999</v>
      </c>
      <c r="E918" s="32">
        <v>5.8377990999999998</v>
      </c>
      <c r="F918" s="32">
        <v>9.1433005000000005</v>
      </c>
      <c r="G918" s="32">
        <v>9.7174776999999999</v>
      </c>
      <c r="H918" s="93">
        <v>1.2847067E-4</v>
      </c>
      <c r="I918" s="32">
        <v>1.6359975</v>
      </c>
      <c r="J918" s="32"/>
      <c r="K918" s="66">
        <v>0.34960564999999999</v>
      </c>
      <c r="L918" s="66">
        <v>0.37156011</v>
      </c>
      <c r="M918" s="66">
        <v>6.2554451999999997E-2</v>
      </c>
      <c r="N918" s="66">
        <v>0.22321563999999999</v>
      </c>
      <c r="O918" s="66"/>
      <c r="P918" s="66"/>
      <c r="Q918" s="66"/>
      <c r="R918" s="76"/>
      <c r="S918" s="83">
        <f>(F918-O915*H918)/D918</f>
        <v>0.34960145065732356</v>
      </c>
      <c r="T918" s="83">
        <f>(G918-P915*H918)/D918</f>
        <v>0.37155730057359238</v>
      </c>
      <c r="U918" s="83">
        <f>(I918-Q915*H918)/D918</f>
        <v>6.2549164097857796E-2</v>
      </c>
      <c r="V918" s="84"/>
      <c r="W918" s="83">
        <f t="shared" si="564"/>
        <v>-1.0509614857318956</v>
      </c>
      <c r="X918" s="83">
        <f t="shared" si="565"/>
        <v>-0.99005218560495689</v>
      </c>
      <c r="Y918" s="83">
        <f t="shared" si="566"/>
        <v>-2.7718024059017932</v>
      </c>
      <c r="Z918" s="83">
        <f t="shared" si="567"/>
        <v>-1.4996169792452991</v>
      </c>
      <c r="AA918" s="28"/>
      <c r="AB918" s="47">
        <f t="shared" ref="AB918:AG918" si="568">ABS(AB917/AB916)</f>
        <v>6.7305963671170166E-3</v>
      </c>
      <c r="AC918" s="47">
        <f t="shared" si="568"/>
        <v>1.0367814051471668E-2</v>
      </c>
      <c r="AD918" s="47">
        <f t="shared" si="568"/>
        <v>7.1101358938312756E-3</v>
      </c>
      <c r="AE918" s="47">
        <f t="shared" si="568"/>
        <v>8.5089495278610552E-3</v>
      </c>
      <c r="AF918" s="47">
        <f t="shared" si="568"/>
        <v>6.5995215627971497E-3</v>
      </c>
      <c r="AG918" s="47">
        <f t="shared" si="568"/>
        <v>9.5175084941724331E-3</v>
      </c>
      <c r="AI918" s="27"/>
      <c r="AJ918" s="82"/>
      <c r="AK918" s="82"/>
      <c r="AL918" s="82"/>
      <c r="AM918" s="82"/>
      <c r="AN918" s="82"/>
      <c r="BB918" s="76"/>
      <c r="BC918" s="76"/>
      <c r="BE918" s="76"/>
      <c r="BF918" s="76"/>
      <c r="BH918" s="76"/>
      <c r="BI918" s="76"/>
      <c r="BK918" s="76"/>
      <c r="BL918" s="76"/>
      <c r="BN918" s="76"/>
      <c r="BO918" s="76"/>
      <c r="BQ918" s="76"/>
      <c r="BR918" s="76"/>
      <c r="BW918" s="85"/>
      <c r="BX918" s="85"/>
      <c r="BY918" s="83"/>
      <c r="BZ918" s="83"/>
      <c r="CA918" s="83"/>
      <c r="CB918" s="83"/>
      <c r="CC918" s="83"/>
      <c r="CD918" s="76"/>
      <c r="CE918" s="76"/>
      <c r="CF918" s="76"/>
      <c r="CG918" s="76"/>
      <c r="CH918" s="76"/>
      <c r="CI918" s="76"/>
      <c r="CJ918" s="76"/>
      <c r="CK918" s="76"/>
      <c r="CL918" s="76"/>
      <c r="CM918" s="76"/>
      <c r="CN918" s="76"/>
      <c r="CO918" s="76"/>
      <c r="CP918" s="76"/>
      <c r="CQ918" s="76"/>
      <c r="CR918" s="76"/>
      <c r="CS918" s="76"/>
      <c r="CT918" s="76"/>
      <c r="CU918" s="76"/>
      <c r="CV918" s="76"/>
    </row>
    <row r="919" spans="1:100">
      <c r="A919" s="7">
        <v>114</v>
      </c>
      <c r="B919" s="7"/>
      <c r="C919" s="7" t="s">
        <v>4</v>
      </c>
      <c r="D919" s="32">
        <v>24.588958999999999</v>
      </c>
      <c r="E919" s="32">
        <v>5.4862275</v>
      </c>
      <c r="F919" s="32">
        <v>8.5887627000000002</v>
      </c>
      <c r="G919" s="32">
        <v>9.1198417000000003</v>
      </c>
      <c r="H919" s="93">
        <v>1.25081E-4</v>
      </c>
      <c r="I919" s="32">
        <v>1.5340361</v>
      </c>
      <c r="J919" s="32"/>
      <c r="K919" s="66">
        <v>0.34929307999999998</v>
      </c>
      <c r="L919" s="66">
        <v>0.37089082000000001</v>
      </c>
      <c r="M919" s="66">
        <v>6.2386991000000003E-2</v>
      </c>
      <c r="N919" s="66">
        <v>0.22311734</v>
      </c>
      <c r="O919" s="66"/>
      <c r="P919" s="66"/>
      <c r="Q919" s="66"/>
      <c r="R919" s="76"/>
      <c r="S919" s="83">
        <f>(F919-O915*H919)/D919</f>
        <v>0.34928907692261957</v>
      </c>
      <c r="T919" s="83">
        <f>(G919-P915*H919)/D919</f>
        <v>0.37088885631089574</v>
      </c>
      <c r="U919" s="83">
        <f>(I919-Q915*H919)/D919</f>
        <v>6.2381729431764996E-2</v>
      </c>
      <c r="V919" s="84"/>
      <c r="W919" s="83">
        <f t="shared" si="564"/>
        <v>-1.0518553989934951</v>
      </c>
      <c r="X919" s="83">
        <f t="shared" si="565"/>
        <v>-0.99185283993418871</v>
      </c>
      <c r="Y919" s="83">
        <f t="shared" si="566"/>
        <v>-2.7744828440482006</v>
      </c>
      <c r="Z919" s="83">
        <f t="shared" si="567"/>
        <v>-1.5000574575697527</v>
      </c>
      <c r="AA919" s="60"/>
      <c r="AB919" s="88"/>
      <c r="AD919" s="88"/>
      <c r="AF919" s="88"/>
      <c r="AI919" s="27"/>
      <c r="AJ919" s="82"/>
      <c r="AK919" s="82"/>
      <c r="AL919" s="82"/>
      <c r="AM919" s="82"/>
      <c r="AN919" s="82"/>
      <c r="BB919" s="76"/>
      <c r="BC919" s="76"/>
      <c r="BE919" s="76"/>
      <c r="BF919" s="76"/>
      <c r="BH919" s="76"/>
      <c r="BI919" s="76"/>
      <c r="BK919" s="76"/>
      <c r="BL919" s="76"/>
      <c r="BN919" s="76"/>
      <c r="BO919" s="76"/>
      <c r="BQ919" s="76"/>
      <c r="BR919" s="76"/>
      <c r="BW919" s="85"/>
      <c r="BX919" s="85"/>
      <c r="BY919" s="83"/>
      <c r="BZ919" s="83"/>
      <c r="CA919" s="83"/>
      <c r="CB919" s="83"/>
      <c r="CD919" s="76"/>
      <c r="CE919" s="76"/>
      <c r="CF919" s="76"/>
      <c r="CG919" s="76"/>
      <c r="CH919" s="76"/>
      <c r="CI919" s="76"/>
      <c r="CJ919" s="76"/>
      <c r="CK919" s="76"/>
      <c r="CL919" s="76"/>
      <c r="CM919" s="76"/>
      <c r="CN919" s="76"/>
      <c r="CO919" s="76"/>
      <c r="CP919" s="76"/>
      <c r="CQ919" s="76"/>
      <c r="CR919" s="76"/>
      <c r="CS919" s="76"/>
      <c r="CT919" s="76"/>
      <c r="CU919" s="76"/>
      <c r="CV919" s="76"/>
    </row>
    <row r="920" spans="1:100">
      <c r="A920" s="7">
        <v>114</v>
      </c>
      <c r="B920" s="7"/>
      <c r="C920" s="7" t="s">
        <v>5</v>
      </c>
      <c r="D920" s="32">
        <v>22.252438999999999</v>
      </c>
      <c r="E920" s="32">
        <v>4.9611118999999997</v>
      </c>
      <c r="F920" s="32">
        <v>7.7608182000000001</v>
      </c>
      <c r="G920" s="32">
        <v>8.2279850000000003</v>
      </c>
      <c r="H920" s="93">
        <v>1.1993193E-4</v>
      </c>
      <c r="I920" s="32">
        <v>1.3818872</v>
      </c>
      <c r="J920" s="32"/>
      <c r="K920" s="66">
        <v>0.34876169000000001</v>
      </c>
      <c r="L920" s="66">
        <v>0.36975477000000001</v>
      </c>
      <c r="M920" s="66">
        <v>6.2100025000000003E-2</v>
      </c>
      <c r="N920" s="66">
        <v>0.22294663000000001</v>
      </c>
      <c r="O920" s="66"/>
      <c r="P920" s="66"/>
      <c r="Q920" s="66"/>
      <c r="R920" s="76"/>
      <c r="S920" s="83">
        <f>(F920-O915*H920)/D920</f>
        <v>0.34875793766889762</v>
      </c>
      <c r="T920" s="83">
        <f>(G920-P915*H920)/D920</f>
        <v>0.36975349518748984</v>
      </c>
      <c r="U920" s="83">
        <f>(I920-Q915*H920)/D920</f>
        <v>6.2094695167839067E-2</v>
      </c>
      <c r="V920" s="84"/>
      <c r="W920" s="83">
        <f t="shared" si="564"/>
        <v>-1.0533771857646492</v>
      </c>
      <c r="X920" s="83">
        <f t="shared" si="565"/>
        <v>-0.99491872459617658</v>
      </c>
      <c r="Y920" s="83">
        <f t="shared" si="566"/>
        <v>-2.7790947177199006</v>
      </c>
      <c r="Z920" s="83">
        <f t="shared" si="567"/>
        <v>-1.5008228635196399</v>
      </c>
      <c r="AB920" s="28"/>
      <c r="AD920" s="28"/>
      <c r="AF920" s="28"/>
      <c r="AJ920" s="82"/>
      <c r="AK920" s="82"/>
      <c r="AL920" s="82"/>
      <c r="AM920" s="82"/>
      <c r="AN920" s="82"/>
      <c r="BB920" s="76"/>
      <c r="BC920" s="76"/>
      <c r="BE920" s="76"/>
      <c r="BF920" s="76"/>
      <c r="BH920" s="76"/>
      <c r="BI920" s="76"/>
      <c r="BK920" s="76"/>
      <c r="BL920" s="76"/>
      <c r="BN920" s="76"/>
      <c r="BO920" s="76"/>
      <c r="BQ920" s="76"/>
      <c r="BR920" s="76"/>
      <c r="BW920" s="85"/>
      <c r="BX920" s="85"/>
      <c r="BY920" s="83"/>
      <c r="BZ920" s="83"/>
      <c r="CA920" s="83"/>
      <c r="CB920" s="83"/>
      <c r="CC920" s="83"/>
    </row>
    <row r="921" spans="1:100">
      <c r="C921" s="7"/>
      <c r="D921" s="89"/>
      <c r="E921" s="89"/>
      <c r="F921" s="33"/>
      <c r="G921" s="33"/>
      <c r="H921" s="99"/>
      <c r="I921" s="33"/>
      <c r="J921" s="5"/>
      <c r="K921" s="84"/>
      <c r="L921" s="84"/>
      <c r="M921" s="84"/>
      <c r="N921" s="84"/>
      <c r="O921" s="83"/>
      <c r="P921" s="83"/>
      <c r="Q921" s="83"/>
      <c r="R921" s="84"/>
      <c r="S921" s="84"/>
      <c r="T921" s="84"/>
      <c r="U921" s="84"/>
      <c r="V921" s="84"/>
      <c r="W921" s="84"/>
      <c r="X921" s="84"/>
      <c r="Y921" s="84"/>
      <c r="Z921" s="90"/>
      <c r="AA921" s="28"/>
      <c r="AB921" s="91"/>
      <c r="AC921" s="91"/>
      <c r="AD921" s="91"/>
      <c r="AE921" s="92"/>
      <c r="AF921" s="92"/>
      <c r="AG921" s="92"/>
      <c r="AJ921" s="76"/>
      <c r="AK921" s="76"/>
      <c r="AL921" s="76"/>
      <c r="AM921" s="76"/>
      <c r="AN921" s="76"/>
      <c r="BB921" s="76"/>
      <c r="BC921" s="76"/>
      <c r="BE921" s="76"/>
      <c r="BF921" s="76"/>
      <c r="BH921" s="76"/>
      <c r="BI921" s="76"/>
      <c r="BK921" s="76"/>
      <c r="BL921" s="76"/>
      <c r="BN921" s="76"/>
      <c r="BO921" s="76"/>
      <c r="BQ921" s="76"/>
      <c r="BR921" s="76"/>
      <c r="BW921" s="85"/>
      <c r="BX921" s="85"/>
      <c r="BY921" s="83"/>
      <c r="BZ921" s="83"/>
      <c r="CA921" s="83"/>
      <c r="CB921" s="83"/>
      <c r="CC921" s="83"/>
      <c r="CD921" s="76"/>
      <c r="CE921" s="76"/>
      <c r="CF921" s="76"/>
      <c r="CG921" s="76"/>
      <c r="CH921" s="76"/>
      <c r="CI921" s="76"/>
      <c r="CJ921" s="76"/>
      <c r="CK921" s="76"/>
      <c r="CL921" s="76"/>
      <c r="CM921" s="76"/>
      <c r="CN921" s="76"/>
      <c r="CO921" s="76"/>
      <c r="CP921" s="76"/>
      <c r="CQ921" s="76"/>
      <c r="CR921" s="76"/>
      <c r="CS921" s="76"/>
      <c r="CT921" s="76"/>
      <c r="CU921" s="76"/>
      <c r="CV921" s="76"/>
    </row>
    <row r="922" spans="1:100">
      <c r="A922" s="7">
        <v>115</v>
      </c>
      <c r="B922" s="31">
        <v>43663</v>
      </c>
      <c r="C922" s="7" t="s">
        <v>0</v>
      </c>
      <c r="D922" s="32">
        <v>1.0375238999999999E-3</v>
      </c>
      <c r="E922" s="32">
        <v>2.3069305000000001E-4</v>
      </c>
      <c r="F922" s="32">
        <v>3.4636838E-4</v>
      </c>
      <c r="G922" s="32">
        <v>3.1905212999999998E-4</v>
      </c>
      <c r="H922" s="93">
        <v>6.7646216999999999E-6</v>
      </c>
      <c r="I922" s="32">
        <v>7.6038923000000004E-5</v>
      </c>
      <c r="J922" s="32"/>
      <c r="K922" s="32">
        <v>0.33380330000000002</v>
      </c>
      <c r="L922" s="32">
        <v>0.30809107000000002</v>
      </c>
      <c r="M922" s="32">
        <v>7.3635065999999999E-2</v>
      </c>
      <c r="N922" s="32">
        <v>0.22269306</v>
      </c>
      <c r="O922" s="66"/>
      <c r="P922" s="66"/>
      <c r="Q922" s="66"/>
      <c r="AG922" s="78"/>
      <c r="BZ922" s="80"/>
      <c r="CA922" s="78"/>
      <c r="CB922" s="78"/>
      <c r="CC922" s="78"/>
      <c r="CE922" s="81"/>
      <c r="CF922" s="74"/>
      <c r="CG922" s="74"/>
      <c r="CH922" s="74"/>
      <c r="CI922" s="74"/>
      <c r="CJ922" s="74"/>
      <c r="CK922" s="74"/>
      <c r="CL922" s="74"/>
      <c r="CM922" s="74"/>
      <c r="CN922" s="74"/>
    </row>
    <row r="923" spans="1:100">
      <c r="A923" s="7">
        <v>115</v>
      </c>
      <c r="C923" s="98" t="s">
        <v>6</v>
      </c>
      <c r="D923" s="32"/>
      <c r="E923" s="32"/>
      <c r="F923" s="32"/>
      <c r="G923" s="32"/>
      <c r="H923" s="93">
        <v>2.7397288999999998</v>
      </c>
      <c r="I923" s="32"/>
      <c r="J923" s="5"/>
      <c r="K923" s="32"/>
      <c r="L923" s="32"/>
      <c r="M923" s="32"/>
      <c r="N923" s="32"/>
      <c r="O923" s="66">
        <v>0.86270818000000005</v>
      </c>
      <c r="P923" s="66">
        <v>0.56618203</v>
      </c>
      <c r="Q923" s="66">
        <v>1.0738053999999999</v>
      </c>
      <c r="AB923" s="9"/>
      <c r="AC923" s="9"/>
      <c r="AD923" s="9"/>
      <c r="AE923" s="9"/>
      <c r="AF923" s="9"/>
      <c r="AG923" s="9"/>
      <c r="AI923" s="27"/>
      <c r="AJ923" s="20"/>
      <c r="AK923" s="20"/>
      <c r="AL923" s="20"/>
      <c r="AM923" s="20"/>
      <c r="AN923" s="82"/>
      <c r="BB923" s="78"/>
      <c r="BE923" s="78"/>
      <c r="BH923" s="78"/>
      <c r="BK923" s="78"/>
      <c r="BN923" s="78"/>
      <c r="BQ923" s="78"/>
    </row>
    <row r="924" spans="1:100">
      <c r="A924" s="7">
        <v>115</v>
      </c>
      <c r="B924" s="7"/>
      <c r="C924" s="7" t="s">
        <v>1</v>
      </c>
      <c r="D924" s="32">
        <v>29.029181999999999</v>
      </c>
      <c r="E924" s="32">
        <v>6.4876528000000002</v>
      </c>
      <c r="F924" s="32">
        <v>10.173318999999999</v>
      </c>
      <c r="G924" s="32">
        <v>10.838333</v>
      </c>
      <c r="H924" s="93">
        <v>1.4788714000000001E-4</v>
      </c>
      <c r="I924" s="32">
        <v>1.8291484</v>
      </c>
      <c r="J924" s="32"/>
      <c r="K924" s="66">
        <v>0.35045134</v>
      </c>
      <c r="L924" s="66">
        <v>0.37335972000000001</v>
      </c>
      <c r="M924" s="66">
        <v>6.3010650000000001E-2</v>
      </c>
      <c r="N924" s="66">
        <v>0.22348721999999999</v>
      </c>
      <c r="O924" s="66"/>
      <c r="P924" s="66"/>
      <c r="Q924" s="66"/>
      <c r="R924" s="76"/>
      <c r="S924" s="83">
        <f>(F924-O923*H924)/D924</f>
        <v>0.3504470576041242</v>
      </c>
      <c r="T924" s="83">
        <f>(G924-P923*H924)/D924</f>
        <v>0.37335703324188968</v>
      </c>
      <c r="U924" s="83">
        <f>(I924-Q923*H924)/D924</f>
        <v>6.3005206209064996E-2</v>
      </c>
      <c r="V924" s="84"/>
      <c r="W924" s="83">
        <f t="shared" ref="W924:W928" si="569">LN(S924)</f>
        <v>-1.0485456321214877</v>
      </c>
      <c r="X924" s="83">
        <f t="shared" ref="X924:X928" si="570">LN(T924)</f>
        <v>-0.98522012347807819</v>
      </c>
      <c r="Y924" s="83">
        <f t="shared" ref="Y924:Y928" si="571">LN(U924)</f>
        <v>-2.7645379177658285</v>
      </c>
      <c r="Z924" s="83">
        <f>LN(N924)</f>
        <v>-1.4984010477714749</v>
      </c>
      <c r="AA924" s="77"/>
      <c r="AB924" s="20">
        <f t="array" ref="AB924:AC925">LINEST(W924:W928,Z924:Z928,TRUE,TRUE)</f>
        <v>1.994951876159387</v>
      </c>
      <c r="AC924" s="60">
        <v>1.940679795686862</v>
      </c>
      <c r="AD924" s="20">
        <f t="array" ref="AD924:AE925">LINEST(X924:X928,Z924:Z928,TRUE,TRUE)</f>
        <v>3.993892497989092</v>
      </c>
      <c r="AE924" s="60">
        <v>4.9992075033866987</v>
      </c>
      <c r="AF924" s="20">
        <f t="array" ref="AF924:AG925">LINEST(Y924:Y928,Z924:Z928,TRUE,TRUE)</f>
        <v>5.9970833644365946</v>
      </c>
      <c r="AG924" s="20">
        <v>6.2214637205470877</v>
      </c>
      <c r="AI924" s="41">
        <f>EXP(AC924)*$AI$4^AB924</f>
        <v>0.33306000707813815</v>
      </c>
      <c r="AJ924" s="41">
        <f>AI924*SQRT(AC925^2+(LN($AI$4))^2*AB925^2+(AB924/$AI$4)^2*$AJ$4^2-2*LN($AI$4)*AVERAGE(Z924:Z928)*AB925^2)</f>
        <v>5.222116316916344E-4</v>
      </c>
      <c r="AK924" s="59"/>
      <c r="AL924" s="41">
        <f>EXP(AE924)*$AI$4^AD924</f>
        <v>0.3371943678872536</v>
      </c>
      <c r="AM924" s="41">
        <f>AL924*SQRT(AE925^2+(LN($AI$4))^2*AD925^2+(AD924/$AI$4)^2*$AJ$4^2-2*LN($AI$4)*AVERAGE(Z924:Z928)*AD925^2)</f>
        <v>1.0563121410390611E-3</v>
      </c>
      <c r="AN924" s="83"/>
      <c r="AO924" s="41">
        <f>EXP(AG924)*$AI$4^AF924</f>
        <v>5.4068292429185365E-2</v>
      </c>
      <c r="AP924" s="41">
        <f>AO924*SQRT(AG925^2+(LN($AI$4))^2*AF925^2+(AF924/$AI$4)^2*$AJ$4^2-2*LN($AI$4)*AVERAGE(Z924:Z928)*AF925^2)</f>
        <v>2.548842124108357E-4</v>
      </c>
      <c r="BB924" s="69"/>
      <c r="BC924" s="69"/>
      <c r="BE924" s="69"/>
      <c r="BF924" s="69"/>
      <c r="BH924" s="69"/>
      <c r="BI924" s="69"/>
      <c r="BK924" s="69"/>
      <c r="BL924" s="69"/>
      <c r="BN924" s="69"/>
      <c r="BO924" s="69"/>
      <c r="BQ924" s="69"/>
      <c r="BR924" s="69"/>
      <c r="BY924" s="69"/>
      <c r="BZ924" s="69"/>
      <c r="CD924" s="86"/>
      <c r="CM924" s="78"/>
      <c r="CN924" s="78"/>
    </row>
    <row r="925" spans="1:100">
      <c r="A925" s="7">
        <v>115</v>
      </c>
      <c r="B925" s="7"/>
      <c r="C925" s="7" t="s">
        <v>2</v>
      </c>
      <c r="D925" s="32">
        <v>28.536860000000001</v>
      </c>
      <c r="E925" s="32">
        <v>6.3753865000000003</v>
      </c>
      <c r="F925" s="32">
        <v>9.9935068000000005</v>
      </c>
      <c r="G925" s="32">
        <v>10.638951</v>
      </c>
      <c r="H925" s="93">
        <v>1.3683683000000001E-4</v>
      </c>
      <c r="I925" s="32">
        <v>1.7941906999999999</v>
      </c>
      <c r="J925" s="32"/>
      <c r="K925" s="66">
        <v>0.35019625999999998</v>
      </c>
      <c r="L925" s="66">
        <v>0.37281395000000001</v>
      </c>
      <c r="M925" s="66">
        <v>6.2872641000000007E-2</v>
      </c>
      <c r="N925" s="66">
        <v>0.22340872000000001</v>
      </c>
      <c r="O925" s="66"/>
      <c r="P925" s="66"/>
      <c r="Q925" s="66"/>
      <c r="R925" s="76"/>
      <c r="S925" s="83">
        <f>(F925-O923*H925)/D925</f>
        <v>0.35019230390966044</v>
      </c>
      <c r="T925" s="83">
        <f>(G925-P923*H925)/D925</f>
        <v>0.37281163819165147</v>
      </c>
      <c r="U925" s="83">
        <f>(I925-Q923*H925)/D925</f>
        <v>6.2867595239035651E-2</v>
      </c>
      <c r="V925" s="84"/>
      <c r="W925" s="83">
        <f t="shared" si="569"/>
        <v>-1.0492728356435395</v>
      </c>
      <c r="X925" s="83">
        <f t="shared" si="570"/>
        <v>-0.9866819783327373</v>
      </c>
      <c r="Y925" s="83">
        <f t="shared" si="571"/>
        <v>-2.7667244270556939</v>
      </c>
      <c r="Z925" s="83">
        <f t="shared" ref="Z925:Z928" si="572">LN(N925)</f>
        <v>-1.4987523599843688</v>
      </c>
      <c r="AA925" s="77"/>
      <c r="AB925" s="20">
        <v>7.666610391006478E-3</v>
      </c>
      <c r="AC925" s="60">
        <v>1.1496017691548092E-2</v>
      </c>
      <c r="AD925" s="20">
        <v>1.3003616623376187E-2</v>
      </c>
      <c r="AE925" s="60">
        <v>1.9498813573701951E-2</v>
      </c>
      <c r="AF925" s="20">
        <v>2.3300513846405038E-2</v>
      </c>
      <c r="AG925" s="20">
        <v>3.4938924210190417E-2</v>
      </c>
      <c r="AI925" s="62"/>
      <c r="AJ925" s="82"/>
      <c r="AK925" s="82"/>
      <c r="AL925" s="82"/>
      <c r="AM925" s="82"/>
      <c r="AN925" s="82"/>
      <c r="BB925" s="76"/>
      <c r="BC925" s="76"/>
      <c r="BE925" s="76"/>
      <c r="BF925" s="76"/>
      <c r="BH925" s="76"/>
      <c r="BI925" s="76"/>
      <c r="BK925" s="76"/>
      <c r="BL925" s="76"/>
      <c r="BN925" s="76"/>
      <c r="BO925" s="76"/>
      <c r="BQ925" s="76"/>
      <c r="BR925" s="76"/>
      <c r="BW925" s="85"/>
      <c r="BX925" s="85"/>
      <c r="BY925" s="83"/>
      <c r="BZ925" s="83"/>
      <c r="CA925" s="83"/>
      <c r="CB925" s="83"/>
      <c r="CC925" s="83"/>
    </row>
    <row r="926" spans="1:100">
      <c r="A926" s="7">
        <v>115</v>
      </c>
      <c r="B926" s="7"/>
      <c r="C926" s="7" t="s">
        <v>3</v>
      </c>
      <c r="D926" s="32">
        <v>26.380721000000001</v>
      </c>
      <c r="E926" s="32">
        <v>5.8897165999999999</v>
      </c>
      <c r="F926" s="32">
        <v>9.2260728000000007</v>
      </c>
      <c r="G926" s="32">
        <v>9.8090119999999992</v>
      </c>
      <c r="H926" s="93">
        <v>1.3447051E-4</v>
      </c>
      <c r="I926" s="32">
        <v>1.6519919000000001</v>
      </c>
      <c r="J926" s="32"/>
      <c r="K926" s="66">
        <v>0.34972782000000002</v>
      </c>
      <c r="L926" s="66">
        <v>0.37182483999999999</v>
      </c>
      <c r="M926" s="66">
        <v>6.2621153999999998E-2</v>
      </c>
      <c r="N926" s="66">
        <v>0.22325834999999999</v>
      </c>
      <c r="O926" s="66"/>
      <c r="P926" s="66"/>
      <c r="Q926" s="66"/>
      <c r="R926" s="76"/>
      <c r="S926" s="83">
        <f>(F926-O923*H926)/D926</f>
        <v>0.34972345112141007</v>
      </c>
      <c r="T926" s="83">
        <f>(G926-P923*H926)/D926</f>
        <v>0.37182212969894463</v>
      </c>
      <c r="U926" s="83">
        <f>(I926-Q923*H926)/D926</f>
        <v>6.2615707312935878E-2</v>
      </c>
      <c r="V926" s="84"/>
      <c r="W926" s="83">
        <f t="shared" si="569"/>
        <v>-1.0506125764766585</v>
      </c>
      <c r="X926" s="83">
        <f t="shared" si="570"/>
        <v>-0.98933968502780556</v>
      </c>
      <c r="Y926" s="83">
        <f t="shared" si="571"/>
        <v>-2.7707391168080173</v>
      </c>
      <c r="Z926" s="83">
        <f t="shared" si="572"/>
        <v>-1.4994256579092891</v>
      </c>
      <c r="AA926" s="28"/>
      <c r="AB926" s="47">
        <f t="shared" ref="AB926:AG926" si="573">ABS(AB925/AB924)</f>
        <v>3.8430051785339173E-3</v>
      </c>
      <c r="AC926" s="47">
        <f t="shared" si="573"/>
        <v>5.9237065883294381E-3</v>
      </c>
      <c r="AD926" s="47">
        <f t="shared" si="573"/>
        <v>3.2558754723426963E-3</v>
      </c>
      <c r="AE926" s="47">
        <f t="shared" si="573"/>
        <v>3.9003809224747192E-3</v>
      </c>
      <c r="AF926" s="47">
        <f t="shared" si="573"/>
        <v>3.8853076454764342E-3</v>
      </c>
      <c r="AG926" s="47">
        <f t="shared" si="573"/>
        <v>5.6158688340174137E-3</v>
      </c>
      <c r="AI926" s="27"/>
      <c r="AJ926" s="82"/>
      <c r="AK926" s="82"/>
      <c r="AL926" s="82"/>
      <c r="AM926" s="82"/>
      <c r="AN926" s="82"/>
      <c r="BB926" s="76"/>
      <c r="BC926" s="76"/>
      <c r="BE926" s="76"/>
      <c r="BF926" s="76"/>
      <c r="BH926" s="76"/>
      <c r="BI926" s="76"/>
      <c r="BK926" s="76"/>
      <c r="BL926" s="76"/>
      <c r="BN926" s="76"/>
      <c r="BO926" s="76"/>
      <c r="BQ926" s="76"/>
      <c r="BR926" s="76"/>
      <c r="BW926" s="85"/>
      <c r="BX926" s="85"/>
      <c r="BY926" s="83"/>
      <c r="BZ926" s="83"/>
      <c r="CA926" s="83"/>
      <c r="CB926" s="83"/>
      <c r="CC926" s="83"/>
      <c r="CD926" s="76"/>
      <c r="CE926" s="76"/>
      <c r="CF926" s="76"/>
      <c r="CG926" s="76"/>
      <c r="CH926" s="76"/>
      <c r="CI926" s="76"/>
      <c r="CJ926" s="76"/>
      <c r="CK926" s="76"/>
      <c r="CL926" s="76"/>
      <c r="CM926" s="76"/>
      <c r="CN926" s="76"/>
      <c r="CO926" s="76"/>
      <c r="CP926" s="76"/>
      <c r="CQ926" s="76"/>
      <c r="CR926" s="76"/>
      <c r="CS926" s="76"/>
      <c r="CT926" s="76"/>
      <c r="CU926" s="76"/>
      <c r="CV926" s="76"/>
    </row>
    <row r="927" spans="1:100">
      <c r="A927" s="7">
        <v>115</v>
      </c>
      <c r="B927" s="7"/>
      <c r="C927" s="7" t="s">
        <v>4</v>
      </c>
      <c r="D927" s="32">
        <v>24.426286999999999</v>
      </c>
      <c r="E927" s="32">
        <v>5.4502701</v>
      </c>
      <c r="F927" s="32">
        <v>8.5330519999999996</v>
      </c>
      <c r="G927" s="33">
        <v>9.0617886999999993</v>
      </c>
      <c r="H927" s="93">
        <v>1.2203459E-4</v>
      </c>
      <c r="I927" s="32">
        <v>1.524486</v>
      </c>
      <c r="J927" s="32"/>
      <c r="K927" s="66">
        <v>0.34933807</v>
      </c>
      <c r="L927" s="66">
        <v>0.37098330000000002</v>
      </c>
      <c r="M927" s="66">
        <v>6.2411271999999997E-2</v>
      </c>
      <c r="N927" s="66">
        <v>0.22313104</v>
      </c>
      <c r="O927" s="66"/>
      <c r="P927" s="66"/>
      <c r="Q927" s="66"/>
      <c r="R927" s="76"/>
      <c r="S927" s="83">
        <f>(F927-O923*H927)/D927</f>
        <v>0.34933458039533249</v>
      </c>
      <c r="T927" s="83">
        <f>(G927-P923*H927)/D927</f>
        <v>0.37098227848580112</v>
      </c>
      <c r="U927" s="83">
        <f>(I927-Q923*H927)/D927</f>
        <v>6.2406331285564248E-2</v>
      </c>
      <c r="V927" s="84"/>
      <c r="W927" s="83">
        <f t="shared" si="569"/>
        <v>-1.0517251329416641</v>
      </c>
      <c r="X927" s="83">
        <f t="shared" si="570"/>
        <v>-0.99160098440020894</v>
      </c>
      <c r="Y927" s="83">
        <f t="shared" si="571"/>
        <v>-2.7740885458440845</v>
      </c>
      <c r="Z927" s="83">
        <f t="shared" si="572"/>
        <v>-1.4999960567866089</v>
      </c>
      <c r="AA927" s="60"/>
      <c r="AB927" s="88"/>
      <c r="AD927" s="88"/>
      <c r="AF927" s="88"/>
      <c r="AI927" s="27"/>
      <c r="AJ927" s="82"/>
      <c r="AK927" s="82"/>
      <c r="AL927" s="82"/>
      <c r="AM927" s="82"/>
      <c r="AN927" s="82"/>
      <c r="BB927" s="76"/>
      <c r="BC927" s="76"/>
      <c r="BE927" s="76"/>
      <c r="BF927" s="76"/>
      <c r="BH927" s="76"/>
      <c r="BI927" s="76"/>
      <c r="BK927" s="76"/>
      <c r="BL927" s="76"/>
      <c r="BN927" s="76"/>
      <c r="BO927" s="76"/>
      <c r="BQ927" s="76"/>
      <c r="BR927" s="76"/>
      <c r="BW927" s="85"/>
      <c r="BX927" s="85"/>
      <c r="BY927" s="83"/>
      <c r="BZ927" s="83"/>
      <c r="CA927" s="83"/>
      <c r="CB927" s="83"/>
      <c r="CD927" s="76"/>
      <c r="CE927" s="76"/>
      <c r="CF927" s="76"/>
      <c r="CG927" s="76"/>
      <c r="CH927" s="76"/>
      <c r="CI927" s="76"/>
      <c r="CJ927" s="76"/>
      <c r="CK927" s="76"/>
      <c r="CL927" s="76"/>
      <c r="CM927" s="76"/>
      <c r="CN927" s="76"/>
      <c r="CO927" s="76"/>
      <c r="CP927" s="76"/>
      <c r="CQ927" s="76"/>
      <c r="CR927" s="76"/>
      <c r="CS927" s="76"/>
      <c r="CT927" s="76"/>
      <c r="CU927" s="76"/>
      <c r="CV927" s="76"/>
    </row>
    <row r="928" spans="1:100">
      <c r="A928" s="7">
        <v>115</v>
      </c>
      <c r="B928" s="7"/>
      <c r="C928" s="7" t="s">
        <v>5</v>
      </c>
      <c r="D928" s="32">
        <v>21.739778000000001</v>
      </c>
      <c r="E928" s="32">
        <v>4.8465294999999999</v>
      </c>
      <c r="F928" s="32">
        <v>7.5810126999999996</v>
      </c>
      <c r="G928" s="32">
        <v>8.0365225999999996</v>
      </c>
      <c r="H928" s="93">
        <v>1.1433171E-4</v>
      </c>
      <c r="I928" s="32">
        <v>1.34955</v>
      </c>
      <c r="J928" s="32"/>
      <c r="K928" s="66">
        <v>0.34871574</v>
      </c>
      <c r="L928" s="66">
        <v>0.3696682</v>
      </c>
      <c r="M928" s="66">
        <v>6.2077285000000003E-2</v>
      </c>
      <c r="N928" s="66">
        <v>0.22293357</v>
      </c>
      <c r="O928" s="66"/>
      <c r="P928" s="66"/>
      <c r="Q928" s="66"/>
      <c r="R928" s="76"/>
      <c r="S928" s="83">
        <f>(F928-O923*H928)/D928</f>
        <v>0.34871165957161793</v>
      </c>
      <c r="T928" s="83">
        <f>(G928-P923*H928)/D928</f>
        <v>0.36966605028994953</v>
      </c>
      <c r="U928" s="83">
        <f>(I928-Q923*H928)/D928</f>
        <v>6.207180358476571E-2</v>
      </c>
      <c r="V928" s="84"/>
      <c r="W928" s="83">
        <f t="shared" si="569"/>
        <v>-1.0535098886022516</v>
      </c>
      <c r="X928" s="83">
        <f t="shared" si="570"/>
        <v>-0.99515524768643793</v>
      </c>
      <c r="Y928" s="83">
        <f t="shared" si="571"/>
        <v>-2.7794634417084594</v>
      </c>
      <c r="Z928" s="83">
        <f t="shared" si="572"/>
        <v>-1.5008814442774476</v>
      </c>
      <c r="AB928" s="28"/>
      <c r="AD928" s="28"/>
      <c r="AF928" s="28"/>
      <c r="AJ928" s="82"/>
      <c r="AK928" s="82"/>
      <c r="AL928" s="82"/>
      <c r="AM928" s="82"/>
      <c r="AN928" s="82"/>
      <c r="BB928" s="76"/>
      <c r="BC928" s="76"/>
      <c r="BE928" s="76"/>
      <c r="BF928" s="76"/>
      <c r="BH928" s="76"/>
      <c r="BI928" s="76"/>
      <c r="BK928" s="76"/>
      <c r="BL928" s="76"/>
      <c r="BN928" s="76"/>
      <c r="BO928" s="76"/>
      <c r="BQ928" s="76"/>
      <c r="BR928" s="76"/>
      <c r="BW928" s="85"/>
      <c r="BX928" s="85"/>
      <c r="BY928" s="83"/>
      <c r="BZ928" s="83"/>
      <c r="CA928" s="83"/>
      <c r="CB928" s="83"/>
      <c r="CC928" s="83"/>
    </row>
    <row r="929" spans="1:100">
      <c r="C929" s="7"/>
      <c r="D929" s="89"/>
      <c r="E929" s="89"/>
      <c r="F929" s="33"/>
      <c r="G929" s="33"/>
      <c r="H929" s="99"/>
      <c r="I929" s="33"/>
      <c r="J929" s="5"/>
      <c r="K929" s="84"/>
      <c r="L929" s="84"/>
      <c r="M929" s="84"/>
      <c r="N929" s="84"/>
      <c r="O929" s="83"/>
      <c r="P929" s="83"/>
      <c r="Q929" s="83"/>
      <c r="R929" s="84"/>
      <c r="S929" s="84"/>
      <c r="T929" s="84"/>
      <c r="U929" s="84"/>
      <c r="V929" s="84"/>
      <c r="W929" s="84"/>
      <c r="X929" s="84"/>
      <c r="Y929" s="84"/>
      <c r="Z929" s="90"/>
      <c r="AA929" s="28"/>
      <c r="AB929" s="91"/>
      <c r="AC929" s="91"/>
      <c r="AD929" s="91"/>
      <c r="AE929" s="92"/>
      <c r="AF929" s="92"/>
      <c r="AG929" s="92"/>
      <c r="AJ929" s="76"/>
      <c r="AK929" s="76"/>
      <c r="AL929" s="76"/>
      <c r="AM929" s="76"/>
      <c r="AN929" s="76"/>
      <c r="BB929" s="76"/>
      <c r="BC929" s="76"/>
      <c r="BE929" s="76"/>
      <c r="BF929" s="76"/>
      <c r="BH929" s="76"/>
      <c r="BI929" s="76"/>
      <c r="BK929" s="76"/>
      <c r="BL929" s="76"/>
      <c r="BN929" s="76"/>
      <c r="BO929" s="76"/>
      <c r="BQ929" s="76"/>
      <c r="BR929" s="76"/>
      <c r="BW929" s="85"/>
      <c r="BX929" s="85"/>
      <c r="BY929" s="83"/>
      <c r="BZ929" s="83"/>
      <c r="CA929" s="83"/>
      <c r="CB929" s="83"/>
      <c r="CC929" s="83"/>
      <c r="CD929" s="76"/>
      <c r="CE929" s="76"/>
      <c r="CF929" s="76"/>
      <c r="CG929" s="76"/>
      <c r="CH929" s="76"/>
      <c r="CI929" s="76"/>
      <c r="CJ929" s="76"/>
      <c r="CK929" s="76"/>
      <c r="CL929" s="76"/>
      <c r="CM929" s="76"/>
      <c r="CN929" s="76"/>
      <c r="CO929" s="76"/>
      <c r="CP929" s="76"/>
      <c r="CQ929" s="76"/>
      <c r="CR929" s="76"/>
      <c r="CS929" s="76"/>
      <c r="CT929" s="76"/>
      <c r="CU929" s="76"/>
      <c r="CV929" s="76"/>
    </row>
    <row r="930" spans="1:100">
      <c r="A930" s="7">
        <v>116</v>
      </c>
      <c r="B930" s="31">
        <v>43663</v>
      </c>
      <c r="C930" s="7" t="s">
        <v>0</v>
      </c>
      <c r="D930" s="32">
        <v>1.0375238999999999E-3</v>
      </c>
      <c r="E930" s="32">
        <v>2.3069305000000001E-4</v>
      </c>
      <c r="F930" s="32">
        <v>3.4636838E-4</v>
      </c>
      <c r="G930" s="32">
        <v>3.1905212999999998E-4</v>
      </c>
      <c r="H930" s="93">
        <v>6.7646216999999999E-6</v>
      </c>
      <c r="I930" s="32">
        <v>7.6038923000000004E-5</v>
      </c>
      <c r="J930" s="32"/>
      <c r="K930" s="32">
        <v>0.33380330000000002</v>
      </c>
      <c r="L930" s="32">
        <v>0.30809107000000002</v>
      </c>
      <c r="M930" s="32">
        <v>7.3635065999999999E-2</v>
      </c>
      <c r="N930" s="32">
        <v>0.22269306</v>
      </c>
      <c r="O930" s="66"/>
      <c r="P930" s="66"/>
      <c r="Q930" s="66"/>
      <c r="AG930" s="78"/>
      <c r="BZ930" s="80"/>
      <c r="CA930" s="78"/>
      <c r="CB930" s="78"/>
      <c r="CC930" s="78"/>
      <c r="CE930" s="81"/>
      <c r="CF930" s="74"/>
      <c r="CG930" s="74"/>
      <c r="CH930" s="74"/>
      <c r="CI930" s="74"/>
      <c r="CJ930" s="74"/>
      <c r="CK930" s="74"/>
      <c r="CL930" s="74"/>
      <c r="CM930" s="74"/>
      <c r="CN930" s="74"/>
    </row>
    <row r="931" spans="1:100">
      <c r="A931" s="7">
        <v>116</v>
      </c>
      <c r="B931" s="7"/>
      <c r="C931" s="98" t="s">
        <v>6</v>
      </c>
      <c r="D931" s="32"/>
      <c r="E931" s="32"/>
      <c r="F931" s="32"/>
      <c r="G931" s="32"/>
      <c r="H931" s="93">
        <v>2.7397288999999998</v>
      </c>
      <c r="I931" s="32"/>
      <c r="J931" s="5"/>
      <c r="K931" s="32"/>
      <c r="L931" s="32"/>
      <c r="M931" s="32"/>
      <c r="N931" s="32"/>
      <c r="O931" s="66">
        <v>0.86270818000000005</v>
      </c>
      <c r="P931" s="66">
        <v>0.56618203</v>
      </c>
      <c r="Q931" s="66">
        <v>1.0738053999999999</v>
      </c>
      <c r="AB931" s="9"/>
      <c r="AC931" s="9"/>
      <c r="AD931" s="9"/>
      <c r="AE931" s="9"/>
      <c r="AF931" s="9"/>
      <c r="AG931" s="9"/>
      <c r="AI931" s="27"/>
      <c r="AJ931" s="20"/>
      <c r="AK931" s="20"/>
      <c r="AL931" s="20"/>
      <c r="AM931" s="20"/>
      <c r="AN931" s="82"/>
      <c r="BB931" s="78"/>
      <c r="BE931" s="78"/>
      <c r="BH931" s="78"/>
      <c r="BK931" s="78"/>
      <c r="BN931" s="78"/>
      <c r="BQ931" s="78"/>
    </row>
    <row r="932" spans="1:100">
      <c r="A932" s="7">
        <v>116</v>
      </c>
      <c r="B932" s="7"/>
      <c r="C932" s="7" t="s">
        <v>1</v>
      </c>
      <c r="D932" s="32">
        <v>28.077411999999999</v>
      </c>
      <c r="E932" s="32">
        <v>6.2744673000000004</v>
      </c>
      <c r="F932" s="32">
        <v>9.8384487000000007</v>
      </c>
      <c r="G932" s="32">
        <v>10.480077</v>
      </c>
      <c r="H932" s="93">
        <v>1.3223928E-4</v>
      </c>
      <c r="I932" s="32">
        <v>1.7684324</v>
      </c>
      <c r="J932" s="32"/>
      <c r="K932" s="66">
        <v>0.35040397000000001</v>
      </c>
      <c r="L932" s="66">
        <v>0.37325549000000002</v>
      </c>
      <c r="M932" s="66">
        <v>6.2983969000000001E-2</v>
      </c>
      <c r="N932" s="66">
        <v>0.22347011999999999</v>
      </c>
      <c r="O932" s="66"/>
      <c r="P932" s="66"/>
      <c r="Q932" s="66"/>
      <c r="R932" s="76"/>
      <c r="S932" s="83">
        <f>(F932-O931*H932)/D932</f>
        <v>0.35040033661547682</v>
      </c>
      <c r="T932" s="83">
        <f>(G932-P931*H932)/D932</f>
        <v>0.37325385005199213</v>
      </c>
      <c r="U932" s="83">
        <f>(I932-Q931*H932)/D932</f>
        <v>6.2979109354774007E-2</v>
      </c>
      <c r="V932" s="84"/>
      <c r="W932" s="83">
        <f t="shared" ref="W932:W936" si="574">LN(S932)</f>
        <v>-1.0486789592597547</v>
      </c>
      <c r="X932" s="83">
        <f t="shared" ref="X932:X936" si="575">LN(T932)</f>
        <v>-0.98549652767432894</v>
      </c>
      <c r="Y932" s="83">
        <f t="shared" ref="Y932:Y936" si="576">LN(U932)</f>
        <v>-2.7649522051244961</v>
      </c>
      <c r="Z932" s="83">
        <f>LN(N932)</f>
        <v>-1.4984775651411564</v>
      </c>
      <c r="AA932" s="77"/>
      <c r="AB932" s="20">
        <f t="array" ref="AB932:AC933">LINEST(W932:W936,Z932:Z936,TRUE,TRUE)</f>
        <v>2.0122511252745063</v>
      </c>
      <c r="AC932" s="60">
        <v>1.9666269149138118</v>
      </c>
      <c r="AD932" s="20">
        <f t="array" ref="AD932:AE933">LINEST(X932:X936,Z932:Z936,TRUE,TRUE)</f>
        <v>4.027844565039798</v>
      </c>
      <c r="AE932" s="60">
        <v>5.0501420664980969</v>
      </c>
      <c r="AF932" s="20">
        <f t="array" ref="AF932:AG933">LINEST(Y932:Y936,Z932:Z936,TRUE,TRUE)</f>
        <v>6.0389545765988419</v>
      </c>
      <c r="AG932" s="20">
        <v>6.2842874851136603</v>
      </c>
      <c r="AI932" s="41">
        <f>EXP(AC932)*$AI$4^AB932</f>
        <v>0.33292173198937414</v>
      </c>
      <c r="AJ932" s="41">
        <f>AI932*SQRT(AC933^2+(LN($AI$4))^2*AB933^2+(AB932/$AI$4)^2*$AJ$4^2-2*LN($AI$4)*AVERAGE(Z932:Z936)*AB933^2)</f>
        <v>5.2376880272003018E-4</v>
      </c>
      <c r="AK932" s="59"/>
      <c r="AL932" s="41">
        <f>EXP(AE932)*$AI$4^AD932</f>
        <v>0.33692300836682287</v>
      </c>
      <c r="AM932" s="41">
        <f>AL932*SQRT(AE933^2+(LN($AI$4))^2*AD933^2+(AD932/$AI$4)^2*$AJ$4^2-2*LN($AI$4)*AVERAGE(Z932:Z936)*AD933^2)</f>
        <v>1.0591956627899336E-3</v>
      </c>
      <c r="AN932" s="83"/>
      <c r="AO932" s="41">
        <f>EXP(AG932)*$AI$4^AF932</f>
        <v>5.4015121579868097E-2</v>
      </c>
      <c r="AP932" s="41">
        <f>AO932*SQRT(AG933^2+(LN($AI$4))^2*AF933^2+(AF932/$AI$4)^2*$AJ$4^2-2*LN($AI$4)*AVERAGE(Z932:Z936)*AF933^2)</f>
        <v>2.5480744458059018E-4</v>
      </c>
      <c r="BB932" s="69"/>
      <c r="BC932" s="69"/>
      <c r="BE932" s="69"/>
      <c r="BF932" s="69"/>
      <c r="BH932" s="69"/>
      <c r="BI932" s="69"/>
      <c r="BK932" s="69"/>
      <c r="BL932" s="69"/>
      <c r="BN932" s="69"/>
      <c r="BO932" s="69"/>
      <c r="BQ932" s="69"/>
      <c r="BR932" s="69"/>
      <c r="BY932" s="69"/>
      <c r="BZ932" s="69"/>
      <c r="CD932" s="86"/>
      <c r="CM932" s="78"/>
      <c r="CN932" s="78"/>
    </row>
    <row r="933" spans="1:100">
      <c r="A933" s="7">
        <v>116</v>
      </c>
      <c r="B933" s="7"/>
      <c r="C933" s="7" t="s">
        <v>2</v>
      </c>
      <c r="D933" s="32">
        <v>27.724212999999999</v>
      </c>
      <c r="E933" s="32">
        <v>6.1931504000000004</v>
      </c>
      <c r="F933" s="32">
        <v>9.7070167000000005</v>
      </c>
      <c r="G933" s="32">
        <v>10.332259000000001</v>
      </c>
      <c r="H933" s="93">
        <v>1.4280888E-4</v>
      </c>
      <c r="I933" s="32">
        <v>1.7421232</v>
      </c>
      <c r="J933" s="32"/>
      <c r="K933" s="66">
        <v>0.35012757</v>
      </c>
      <c r="L933" s="66">
        <v>0.3726796</v>
      </c>
      <c r="M933" s="66">
        <v>6.2837506000000001E-2</v>
      </c>
      <c r="N933" s="66">
        <v>0.22338411999999999</v>
      </c>
      <c r="O933" s="66"/>
      <c r="P933" s="66"/>
      <c r="Q933" s="66"/>
      <c r="R933" s="76"/>
      <c r="S933" s="83">
        <f>(F933-O931*H933)/D933</f>
        <v>0.35012331991573753</v>
      </c>
      <c r="T933" s="83">
        <f>(G933-P931*H933)/D933</f>
        <v>0.37267705828758491</v>
      </c>
      <c r="U933" s="83">
        <f>(I933-Q931*H933)/D933</f>
        <v>6.2832075740201832E-2</v>
      </c>
      <c r="V933" s="84"/>
      <c r="W933" s="83">
        <f t="shared" si="574"/>
        <v>-1.0494698439403678</v>
      </c>
      <c r="X933" s="83">
        <f t="shared" si="575"/>
        <v>-0.98704302983134251</v>
      </c>
      <c r="Y933" s="83">
        <f t="shared" si="576"/>
        <v>-2.7672895757072773</v>
      </c>
      <c r="Z933" s="83">
        <f t="shared" ref="Z933:Z936" si="577">LN(N933)</f>
        <v>-1.4988624781323001</v>
      </c>
      <c r="AA933" s="77"/>
      <c r="AB933" s="20">
        <v>4.0117499200504952E-3</v>
      </c>
      <c r="AC933" s="60">
        <v>6.0155893223177307E-3</v>
      </c>
      <c r="AD933" s="20">
        <v>2.7811828989912114E-3</v>
      </c>
      <c r="AE933" s="60">
        <v>4.1703631791618805E-3</v>
      </c>
      <c r="AF933" s="20">
        <v>8.9194908224305997E-3</v>
      </c>
      <c r="AG933" s="20">
        <v>1.3374710493232625E-2</v>
      </c>
      <c r="AI933" s="27"/>
      <c r="AJ933" s="82"/>
      <c r="AK933" s="82"/>
      <c r="AL933" s="82"/>
      <c r="AM933" s="82"/>
      <c r="AN933" s="82"/>
      <c r="BB933" s="76"/>
      <c r="BC933" s="76"/>
      <c r="BE933" s="76"/>
      <c r="BF933" s="76"/>
      <c r="BH933" s="76"/>
      <c r="BI933" s="76"/>
      <c r="BK933" s="76"/>
      <c r="BL933" s="76"/>
      <c r="BN933" s="76"/>
      <c r="BO933" s="76"/>
      <c r="BQ933" s="76"/>
      <c r="BR933" s="76"/>
      <c r="BW933" s="85"/>
      <c r="BX933" s="85"/>
      <c r="BY933" s="83"/>
      <c r="BZ933" s="83"/>
      <c r="CA933" s="83"/>
      <c r="CB933" s="83"/>
      <c r="CC933" s="83"/>
    </row>
    <row r="934" spans="1:100">
      <c r="A934" s="7">
        <v>116</v>
      </c>
      <c r="B934" s="7"/>
      <c r="C934" s="7" t="s">
        <v>3</v>
      </c>
      <c r="D934" s="32">
        <v>26.491391</v>
      </c>
      <c r="E934" s="32">
        <v>5.9150963000000001</v>
      </c>
      <c r="F934" s="32">
        <v>9.2670747999999996</v>
      </c>
      <c r="G934" s="32">
        <v>9.8550120000000003</v>
      </c>
      <c r="H934" s="93">
        <v>1.3868640999999999E-4</v>
      </c>
      <c r="I934" s="32">
        <v>1.6602034000000001</v>
      </c>
      <c r="J934" s="32"/>
      <c r="K934" s="66">
        <v>0.34981445</v>
      </c>
      <c r="L934" s="66">
        <v>0.37200775000000003</v>
      </c>
      <c r="M934" s="66">
        <v>6.2669508999999998E-2</v>
      </c>
      <c r="N934" s="66">
        <v>0.22328365999999999</v>
      </c>
      <c r="O934" s="66"/>
      <c r="P934" s="66"/>
      <c r="Q934" s="66"/>
      <c r="R934" s="76"/>
      <c r="S934" s="83">
        <f>(F934-O931*H934)/D934</f>
        <v>0.34981006297855921</v>
      </c>
      <c r="T934" s="83">
        <f>(G934-P931*H934)/D934</f>
        <v>0.37200513473402935</v>
      </c>
      <c r="U934" s="83">
        <f>(I934-Q931*H934)/D934</f>
        <v>6.2663922697907243E-2</v>
      </c>
      <c r="V934" s="84"/>
      <c r="W934" s="83">
        <f t="shared" si="574"/>
        <v>-1.0503649490053624</v>
      </c>
      <c r="X934" s="83">
        <f t="shared" si="575"/>
        <v>-0.98884762175578567</v>
      </c>
      <c r="Y934" s="83">
        <f t="shared" si="576"/>
        <v>-2.7699693925144873</v>
      </c>
      <c r="Z934" s="83">
        <f t="shared" si="577"/>
        <v>-1.4993122979142144</v>
      </c>
      <c r="AA934" s="28"/>
      <c r="AB934" s="47">
        <f t="shared" ref="AB934:AG934" si="578">ABS(AB933/AB932)</f>
        <v>1.9936626545572051E-3</v>
      </c>
      <c r="AC934" s="47">
        <f t="shared" si="578"/>
        <v>3.0588360591929384E-3</v>
      </c>
      <c r="AD934" s="47">
        <f t="shared" si="578"/>
        <v>6.904891323589919E-4</v>
      </c>
      <c r="AE934" s="47">
        <f t="shared" si="578"/>
        <v>8.2579125978008805E-4</v>
      </c>
      <c r="AF934" s="47">
        <f t="shared" si="578"/>
        <v>1.4769925339385621E-3</v>
      </c>
      <c r="AG934" s="47">
        <f t="shared" si="578"/>
        <v>2.1282779511463939E-3</v>
      </c>
      <c r="AI934" s="27"/>
      <c r="AJ934" s="82"/>
      <c r="AK934" s="82"/>
      <c r="AL934" s="82"/>
      <c r="AM934" s="82"/>
      <c r="AN934" s="82"/>
      <c r="BB934" s="76"/>
      <c r="BC934" s="76"/>
      <c r="BE934" s="76"/>
      <c r="BF934" s="76"/>
      <c r="BH934" s="76"/>
      <c r="BI934" s="76"/>
      <c r="BK934" s="76"/>
      <c r="BL934" s="76"/>
      <c r="BN934" s="76"/>
      <c r="BO934" s="76"/>
      <c r="BQ934" s="76"/>
      <c r="BR934" s="76"/>
      <c r="BW934" s="85"/>
      <c r="BX934" s="85"/>
      <c r="BY934" s="83"/>
      <c r="BZ934" s="83"/>
      <c r="CA934" s="83"/>
      <c r="CB934" s="83"/>
      <c r="CC934" s="83"/>
      <c r="CD934" s="76"/>
      <c r="CE934" s="76"/>
      <c r="CF934" s="76"/>
      <c r="CG934" s="76"/>
      <c r="CH934" s="76"/>
      <c r="CI934" s="76"/>
      <c r="CJ934" s="76"/>
      <c r="CK934" s="76"/>
      <c r="CL934" s="76"/>
      <c r="CM934" s="76"/>
      <c r="CN934" s="76"/>
      <c r="CO934" s="76"/>
      <c r="CP934" s="76"/>
      <c r="CQ934" s="76"/>
      <c r="CR934" s="76"/>
      <c r="CS934" s="76"/>
      <c r="CT934" s="76"/>
      <c r="CU934" s="76"/>
      <c r="CV934" s="76"/>
    </row>
    <row r="935" spans="1:100">
      <c r="A935" s="7">
        <v>116</v>
      </c>
      <c r="B935" s="7"/>
      <c r="C935" s="7" t="s">
        <v>4</v>
      </c>
      <c r="D935" s="32">
        <v>23.528231999999999</v>
      </c>
      <c r="E935" s="32">
        <v>5.2487773999999998</v>
      </c>
      <c r="F935" s="32">
        <v>8.2156593999999998</v>
      </c>
      <c r="G935" s="32">
        <v>8.7210634000000002</v>
      </c>
      <c r="H935" s="99">
        <v>1.2748282E-4</v>
      </c>
      <c r="I935" s="32">
        <v>1.4665189999999999</v>
      </c>
      <c r="J935" s="32"/>
      <c r="K935" s="66">
        <v>0.34918109000000003</v>
      </c>
      <c r="L935" s="66">
        <v>0.37065948999999998</v>
      </c>
      <c r="M935" s="66">
        <v>6.2329061999999998E-2</v>
      </c>
      <c r="N935" s="66">
        <v>0.22308359</v>
      </c>
      <c r="O935" s="66"/>
      <c r="P935" s="66"/>
      <c r="Q935" s="66"/>
      <c r="R935" s="76"/>
      <c r="S935" s="83">
        <f>(F935-O931*H935)/D935</f>
        <v>0.34917835813283277</v>
      </c>
      <c r="T935" s="83">
        <f>(G935-P931*H935)/D935</f>
        <v>0.37066071184261457</v>
      </c>
      <c r="U935" s="83">
        <f>(I935-Q931*H935)/D935</f>
        <v>6.2324364544666028E-2</v>
      </c>
      <c r="V935" s="84"/>
      <c r="W935" s="83">
        <f t="shared" si="574"/>
        <v>-1.0521724325018802</v>
      </c>
      <c r="X935" s="83">
        <f t="shared" si="575"/>
        <v>-0.99246815814156775</v>
      </c>
      <c r="Y935" s="83">
        <f t="shared" si="576"/>
        <v>-2.7754028454581712</v>
      </c>
      <c r="Z935" s="83">
        <f t="shared" si="577"/>
        <v>-1.5002087347087956</v>
      </c>
      <c r="AA935" s="60"/>
      <c r="AB935" s="88"/>
      <c r="AD935" s="88"/>
      <c r="AF935" s="88"/>
      <c r="AI935" s="27"/>
      <c r="AJ935" s="82"/>
      <c r="AK935" s="82"/>
      <c r="AL935" s="82"/>
      <c r="AM935" s="82"/>
      <c r="AN935" s="82"/>
      <c r="BB935" s="76"/>
      <c r="BC935" s="76"/>
      <c r="BE935" s="76"/>
      <c r="BF935" s="76"/>
      <c r="BH935" s="76"/>
      <c r="BI935" s="76"/>
      <c r="BK935" s="76"/>
      <c r="BL935" s="76"/>
      <c r="BN935" s="76"/>
      <c r="BO935" s="76"/>
      <c r="BQ935" s="76"/>
      <c r="BR935" s="76"/>
      <c r="BW935" s="85"/>
      <c r="BX935" s="85"/>
      <c r="BY935" s="83"/>
      <c r="BZ935" s="83"/>
      <c r="CA935" s="83"/>
      <c r="CB935" s="83"/>
      <c r="CD935" s="76"/>
      <c r="CE935" s="76"/>
      <c r="CF935" s="76"/>
      <c r="CG935" s="76"/>
      <c r="CH935" s="76"/>
      <c r="CI935" s="76"/>
      <c r="CJ935" s="76"/>
      <c r="CK935" s="76"/>
      <c r="CL935" s="76"/>
      <c r="CM935" s="76"/>
      <c r="CN935" s="76"/>
      <c r="CO935" s="76"/>
      <c r="CP935" s="76"/>
      <c r="CQ935" s="76"/>
      <c r="CR935" s="76"/>
      <c r="CS935" s="76"/>
      <c r="CT935" s="76"/>
      <c r="CU935" s="76"/>
      <c r="CV935" s="76"/>
    </row>
    <row r="936" spans="1:100">
      <c r="A936" s="7">
        <v>116</v>
      </c>
      <c r="B936" s="7"/>
      <c r="C936" s="7" t="s">
        <v>5</v>
      </c>
      <c r="D936" s="32">
        <v>22.985983000000001</v>
      </c>
      <c r="E936" s="32">
        <v>5.1257923999999999</v>
      </c>
      <c r="F936" s="32">
        <v>8.0200247000000005</v>
      </c>
      <c r="G936" s="32">
        <v>8.5066363000000003</v>
      </c>
      <c r="H936" s="93">
        <v>1.1497758999999999E-4</v>
      </c>
      <c r="I936" s="32">
        <v>1.4293079</v>
      </c>
      <c r="J936" s="32"/>
      <c r="K936" s="66">
        <v>0.34890802999999998</v>
      </c>
      <c r="L936" s="66">
        <v>0.37007643000000001</v>
      </c>
      <c r="M936" s="66">
        <v>6.2181013E-2</v>
      </c>
      <c r="N936" s="66">
        <v>0.22299612999999999</v>
      </c>
      <c r="O936" s="66"/>
      <c r="P936" s="66"/>
      <c r="Q936" s="66"/>
      <c r="R936" s="76"/>
      <c r="S936" s="83">
        <f>(F936-O931*H936)/D936</f>
        <v>0.34890504825887109</v>
      </c>
      <c r="T936" s="83">
        <f>(G936-P931*H936)/D936</f>
        <v>0.37007645928193239</v>
      </c>
      <c r="U936" s="83">
        <f>(I936-Q931*H936)/D936</f>
        <v>6.21763461864119E-2</v>
      </c>
      <c r="V936" s="84"/>
      <c r="W936" s="83">
        <f t="shared" si="574"/>
        <v>-1.052955461823087</v>
      </c>
      <c r="X936" s="83">
        <f t="shared" si="575"/>
        <v>-0.99404564798443151</v>
      </c>
      <c r="Y936" s="83">
        <f t="shared" si="576"/>
        <v>-2.7777806379563024</v>
      </c>
      <c r="Z936" s="83">
        <f t="shared" si="577"/>
        <v>-1.5006008619326949</v>
      </c>
      <c r="AB936" s="28"/>
      <c r="AD936" s="28"/>
      <c r="AF936" s="28"/>
      <c r="AJ936" s="82"/>
      <c r="AK936" s="82"/>
      <c r="AL936" s="82"/>
      <c r="AM936" s="82"/>
      <c r="AN936" s="82"/>
      <c r="BB936" s="76"/>
      <c r="BC936" s="76"/>
      <c r="BE936" s="76"/>
      <c r="BF936" s="76"/>
      <c r="BH936" s="76"/>
      <c r="BI936" s="76"/>
      <c r="BK936" s="76"/>
      <c r="BL936" s="76"/>
      <c r="BN936" s="76"/>
      <c r="BO936" s="76"/>
      <c r="BQ936" s="76"/>
      <c r="BR936" s="76"/>
      <c r="BW936" s="85"/>
      <c r="BX936" s="85"/>
      <c r="BY936" s="83"/>
      <c r="BZ936" s="83"/>
      <c r="CA936" s="83"/>
      <c r="CB936" s="83"/>
      <c r="CC936" s="83"/>
    </row>
    <row r="937" spans="1:100">
      <c r="C937" s="7"/>
      <c r="D937" s="89"/>
      <c r="E937" s="89"/>
      <c r="F937" s="33"/>
      <c r="G937" s="33"/>
      <c r="H937" s="99"/>
      <c r="I937" s="33"/>
      <c r="J937" s="5"/>
      <c r="K937" s="84"/>
      <c r="L937" s="84"/>
      <c r="M937" s="84"/>
      <c r="N937" s="84"/>
      <c r="O937" s="83"/>
      <c r="P937" s="83"/>
      <c r="Q937" s="83"/>
      <c r="R937" s="84"/>
      <c r="S937" s="84"/>
      <c r="T937" s="84"/>
      <c r="U937" s="84"/>
      <c r="V937" s="84"/>
      <c r="W937" s="84"/>
      <c r="X937" s="84"/>
      <c r="Y937" s="84"/>
      <c r="Z937" s="90"/>
      <c r="AA937" s="28"/>
      <c r="AB937" s="91"/>
      <c r="AC937" s="91"/>
      <c r="AD937" s="91"/>
      <c r="AE937" s="92"/>
      <c r="AF937" s="92"/>
      <c r="AG937" s="92"/>
      <c r="AJ937" s="76"/>
      <c r="AK937" s="76"/>
      <c r="AL937" s="76"/>
      <c r="AM937" s="76"/>
      <c r="AN937" s="76"/>
      <c r="BB937" s="76"/>
      <c r="BC937" s="76"/>
      <c r="BE937" s="76"/>
      <c r="BF937" s="76"/>
      <c r="BH937" s="76"/>
      <c r="BI937" s="76"/>
      <c r="BK937" s="76"/>
      <c r="BL937" s="76"/>
      <c r="BN937" s="76"/>
      <c r="BO937" s="76"/>
      <c r="BQ937" s="76"/>
      <c r="BR937" s="76"/>
      <c r="BW937" s="85"/>
      <c r="BX937" s="85"/>
      <c r="BY937" s="83"/>
      <c r="BZ937" s="83"/>
      <c r="CA937" s="83"/>
      <c r="CB937" s="83"/>
      <c r="CC937" s="83"/>
      <c r="CD937" s="76"/>
      <c r="CE937" s="76"/>
      <c r="CF937" s="76"/>
      <c r="CG937" s="76"/>
      <c r="CH937" s="76"/>
      <c r="CI937" s="76"/>
      <c r="CJ937" s="76"/>
      <c r="CK937" s="76"/>
      <c r="CL937" s="76"/>
      <c r="CM937" s="76"/>
      <c r="CN937" s="76"/>
      <c r="CO937" s="76"/>
      <c r="CP937" s="76"/>
      <c r="CQ937" s="76"/>
      <c r="CR937" s="76"/>
      <c r="CS937" s="76"/>
      <c r="CT937" s="76"/>
      <c r="CU937" s="76"/>
      <c r="CV937" s="76"/>
    </row>
    <row r="938" spans="1:100">
      <c r="A938" s="7">
        <v>117</v>
      </c>
      <c r="B938" s="31">
        <v>43663</v>
      </c>
      <c r="C938" s="7" t="s">
        <v>0</v>
      </c>
      <c r="D938" s="32">
        <v>1.0375238999999999E-3</v>
      </c>
      <c r="E938" s="32">
        <v>2.3069305000000001E-4</v>
      </c>
      <c r="F938" s="32">
        <v>3.4636838E-4</v>
      </c>
      <c r="G938" s="32">
        <v>3.1905212999999998E-4</v>
      </c>
      <c r="H938" s="93">
        <v>6.7646216999999999E-6</v>
      </c>
      <c r="I938" s="32">
        <v>7.6038923000000004E-5</v>
      </c>
      <c r="J938" s="32"/>
      <c r="K938" s="32">
        <v>0.33380330000000002</v>
      </c>
      <c r="L938" s="32">
        <v>0.30809107000000002</v>
      </c>
      <c r="M938" s="32">
        <v>7.3635065999999999E-2</v>
      </c>
      <c r="N938" s="32">
        <v>0.22269306</v>
      </c>
      <c r="O938" s="66"/>
      <c r="P938" s="66"/>
      <c r="Q938" s="66"/>
      <c r="AG938" s="78"/>
      <c r="BZ938" s="80"/>
      <c r="CA938" s="78"/>
      <c r="CB938" s="78"/>
      <c r="CC938" s="78"/>
      <c r="CE938" s="81"/>
      <c r="CF938" s="74"/>
      <c r="CG938" s="74"/>
      <c r="CH938" s="74"/>
      <c r="CI938" s="74"/>
      <c r="CJ938" s="74"/>
      <c r="CK938" s="74"/>
      <c r="CL938" s="74"/>
      <c r="CM938" s="74"/>
      <c r="CN938" s="74"/>
    </row>
    <row r="939" spans="1:100">
      <c r="A939" s="7">
        <v>117</v>
      </c>
      <c r="B939" s="7"/>
      <c r="C939" s="98" t="s">
        <v>6</v>
      </c>
      <c r="D939" s="32"/>
      <c r="E939" s="32"/>
      <c r="F939" s="32"/>
      <c r="G939" s="32"/>
      <c r="H939" s="93">
        <v>2.7397288999999998</v>
      </c>
      <c r="I939" s="32"/>
      <c r="J939" s="5"/>
      <c r="K939" s="32"/>
      <c r="L939" s="32"/>
      <c r="M939" s="32"/>
      <c r="N939" s="32"/>
      <c r="O939" s="66">
        <v>0.86270818000000005</v>
      </c>
      <c r="P939" s="66">
        <v>0.56618203</v>
      </c>
      <c r="Q939" s="66">
        <v>1.0738053999999999</v>
      </c>
      <c r="AB939" s="9"/>
      <c r="AC939" s="9"/>
      <c r="AD939" s="9"/>
      <c r="AE939" s="9"/>
      <c r="AF939" s="9"/>
      <c r="AG939" s="9"/>
      <c r="AI939" s="27"/>
      <c r="AJ939" s="20"/>
      <c r="AK939" s="20"/>
      <c r="AL939" s="20"/>
      <c r="AM939" s="20"/>
      <c r="AN939" s="82"/>
      <c r="BB939" s="78"/>
      <c r="BE939" s="78"/>
      <c r="BH939" s="78"/>
      <c r="BK939" s="78"/>
      <c r="BN939" s="78"/>
      <c r="BQ939" s="78"/>
    </row>
    <row r="940" spans="1:100">
      <c r="A940" s="7">
        <v>117</v>
      </c>
      <c r="B940" s="7"/>
      <c r="C940" s="7" t="s">
        <v>1</v>
      </c>
      <c r="D940" s="32">
        <v>27.378796000000001</v>
      </c>
      <c r="E940" s="32">
        <v>6.1172880999999997</v>
      </c>
      <c r="F940" s="32">
        <v>9.5902902000000001</v>
      </c>
      <c r="G940" s="32">
        <v>10.212305000000001</v>
      </c>
      <c r="H940" s="93">
        <v>1.3591741000000001E-4</v>
      </c>
      <c r="I940" s="32">
        <v>1.7226566999999999</v>
      </c>
      <c r="J940" s="32"/>
      <c r="K940" s="66">
        <v>0.35028165</v>
      </c>
      <c r="L940" s="66">
        <v>0.37300034999999998</v>
      </c>
      <c r="M940" s="66">
        <v>6.2919349999999999E-2</v>
      </c>
      <c r="N940" s="66">
        <v>0.22343157999999999</v>
      </c>
      <c r="O940" s="66"/>
      <c r="P940" s="66"/>
      <c r="Q940" s="66"/>
      <c r="R940" s="76"/>
      <c r="S940" s="83">
        <f>(F940-O939*H940)/D940</f>
        <v>0.35027738045670775</v>
      </c>
      <c r="T940" s="83">
        <f>(G940-P939*H940)/D940</f>
        <v>0.37299770398979171</v>
      </c>
      <c r="U940" s="83">
        <f>(I940-Q939*H940)/D940</f>
        <v>6.2914043084699112E-2</v>
      </c>
      <c r="V940" s="84"/>
      <c r="W940" s="83">
        <f t="shared" ref="W940:W944" si="579">LN(S940)</f>
        <v>-1.049029922782742</v>
      </c>
      <c r="X940" s="83">
        <f t="shared" ref="X940:X944" si="580">LN(T940)</f>
        <v>-0.98618301488061344</v>
      </c>
      <c r="Y940" s="83">
        <f t="shared" ref="Y940:Y944" si="581">LN(U940)</f>
        <v>-2.7659858797065939</v>
      </c>
      <c r="Z940" s="83">
        <f>LN(N940)</f>
        <v>-1.4986500415497068</v>
      </c>
      <c r="AA940" s="77"/>
      <c r="AB940" s="20">
        <f t="array" ref="AB940:AC941">LINEST(W940:W944,Z940:Z944,TRUE,TRUE)</f>
        <v>2.0097001110950115</v>
      </c>
      <c r="AC940" s="60">
        <v>1.96280723421609</v>
      </c>
      <c r="AD940" s="20">
        <f t="array" ref="AD940:AE941">LINEST(X940:X944,Z940:Z944,TRUE,TRUE)</f>
        <v>4.0313081994904154</v>
      </c>
      <c r="AE940" s="60">
        <v>5.0553369087602356</v>
      </c>
      <c r="AF940" s="20">
        <f t="array" ref="AF940:AG941">LINEST(Y940:Y944,Z940:Z944,TRUE,TRUE)</f>
        <v>6.055599803569625</v>
      </c>
      <c r="AG940" s="20">
        <v>6.3092418632349121</v>
      </c>
      <c r="AI940" s="41">
        <f>EXP(AC940)*$AI$4^AB940</f>
        <v>0.33294431034329608</v>
      </c>
      <c r="AJ940" s="41">
        <f>AI940*SQRT(AC941^2+(LN($AI$4))^2*AB941^2+(AB940/$AI$4)^2*$AJ$4^2-2*LN($AI$4)*AVERAGE(Z940:Z944)*AB941^2)</f>
        <v>5.2533282154646247E-4</v>
      </c>
      <c r="AK940" s="59"/>
      <c r="AL940" s="41">
        <f>EXP(AE940)*$AI$4^AD940</f>
        <v>0.33689491037293473</v>
      </c>
      <c r="AM940" s="41">
        <f>AL940*SQRT(AE941^2+(LN($AI$4))^2*AD941^2+(AD940/$AI$4)^2*$AJ$4^2-2*LN($AI$4)*AVERAGE(Z940:Z944)*AD941^2)</f>
        <v>1.0691708688467824E-3</v>
      </c>
      <c r="AN940" s="83"/>
      <c r="AO940" s="41">
        <f>EXP(AG940)*$AI$4^AF940</f>
        <v>5.3992908273862564E-2</v>
      </c>
      <c r="AP940" s="41">
        <f>AO940*SQRT(AG941^2+(LN($AI$4))^2*AF941^2+(AF940/$AI$4)^2*$AJ$4^2-2*LN($AI$4)*AVERAGE(Z940:Z944)*AF941^2)</f>
        <v>2.5611788200732594E-4</v>
      </c>
      <c r="BB940" s="69"/>
      <c r="BC940" s="69"/>
      <c r="BE940" s="69"/>
      <c r="BF940" s="69"/>
      <c r="BH940" s="69"/>
      <c r="BI940" s="69"/>
      <c r="BK940" s="69"/>
      <c r="BL940" s="69"/>
      <c r="BN940" s="69"/>
      <c r="BO940" s="69"/>
      <c r="BQ940" s="69"/>
      <c r="BR940" s="69"/>
      <c r="BY940" s="69"/>
      <c r="BZ940" s="69"/>
      <c r="CD940" s="86"/>
      <c r="CM940" s="78"/>
      <c r="CN940" s="78"/>
    </row>
    <row r="941" spans="1:100">
      <c r="A941" s="7">
        <v>117</v>
      </c>
      <c r="B941" s="7"/>
      <c r="C941" s="7" t="s">
        <v>2</v>
      </c>
      <c r="D941" s="32">
        <v>28.881717999999999</v>
      </c>
      <c r="E941" s="32">
        <v>6.4530137999999999</v>
      </c>
      <c r="F941" s="32">
        <v>10.116588999999999</v>
      </c>
      <c r="G941" s="32">
        <v>10.772638000000001</v>
      </c>
      <c r="H941" s="93">
        <v>1.4480261E-4</v>
      </c>
      <c r="I941" s="32">
        <v>1.8171440999999999</v>
      </c>
      <c r="J941" s="32"/>
      <c r="K941" s="66">
        <v>0.35027667000000001</v>
      </c>
      <c r="L941" s="66">
        <v>0.37299177</v>
      </c>
      <c r="M941" s="66">
        <v>6.2916809000000004E-2</v>
      </c>
      <c r="N941" s="66">
        <v>0.22342902000000001</v>
      </c>
      <c r="O941" s="66"/>
      <c r="P941" s="66"/>
      <c r="Q941" s="66"/>
      <c r="R941" s="76"/>
      <c r="S941" s="83">
        <f>(F941-O939*H941)/D941</f>
        <v>0.35027224064731421</v>
      </c>
      <c r="T941" s="83">
        <f>(G941-P939*H941)/D941</f>
        <v>0.37298875417883109</v>
      </c>
      <c r="U941" s="83">
        <f>(I941-Q939*H941)/D941</f>
        <v>6.2911375638230654E-2</v>
      </c>
      <c r="V941" s="84"/>
      <c r="W941" s="83">
        <f t="shared" si="579"/>
        <v>-1.0490445964310855</v>
      </c>
      <c r="X941" s="83">
        <f t="shared" si="580"/>
        <v>-0.98620700944743978</v>
      </c>
      <c r="Y941" s="83">
        <f t="shared" si="581"/>
        <v>-2.7660282788735655</v>
      </c>
      <c r="Z941" s="83">
        <f t="shared" ref="Z941:Z944" si="582">LN(N941)</f>
        <v>-1.498661499261575</v>
      </c>
      <c r="AA941" s="77"/>
      <c r="AB941" s="20">
        <v>7.1181901091767414E-3</v>
      </c>
      <c r="AC941" s="60">
        <v>1.0673400052948189E-2</v>
      </c>
      <c r="AD941" s="20">
        <v>1.7167528653747086E-2</v>
      </c>
      <c r="AE941" s="60">
        <v>2.5741922937077326E-2</v>
      </c>
      <c r="AF941" s="20">
        <v>1.6997867602185929E-2</v>
      </c>
      <c r="AG941" s="20">
        <v>2.5487523960800822E-2</v>
      </c>
      <c r="AI941" s="27"/>
      <c r="AJ941" s="82"/>
      <c r="AK941" s="82"/>
      <c r="AL941" s="82"/>
      <c r="AM941" s="82"/>
      <c r="AN941" s="82"/>
      <c r="BB941" s="76"/>
      <c r="BC941" s="76"/>
      <c r="BE941" s="76"/>
      <c r="BF941" s="76"/>
      <c r="BH941" s="76"/>
      <c r="BI941" s="76"/>
      <c r="BK941" s="76"/>
      <c r="BL941" s="76"/>
      <c r="BN941" s="76"/>
      <c r="BO941" s="76"/>
      <c r="BQ941" s="76"/>
      <c r="BR941" s="76"/>
      <c r="BW941" s="85"/>
      <c r="BX941" s="85"/>
      <c r="BY941" s="83"/>
      <c r="BZ941" s="83"/>
      <c r="CA941" s="83"/>
      <c r="CB941" s="83"/>
      <c r="CC941" s="83"/>
    </row>
    <row r="942" spans="1:100">
      <c r="A942" s="7">
        <v>117</v>
      </c>
      <c r="B942" s="7"/>
      <c r="C942" s="7" t="s">
        <v>3</v>
      </c>
      <c r="D942" s="32">
        <v>25.882397000000001</v>
      </c>
      <c r="E942" s="32">
        <v>5.7784122</v>
      </c>
      <c r="F942" s="32">
        <v>9.0517003000000003</v>
      </c>
      <c r="G942" s="32">
        <v>9.6232804999999999</v>
      </c>
      <c r="H942" s="93">
        <v>1.3641683000000001E-4</v>
      </c>
      <c r="I942" s="32">
        <v>1.6207370000000001</v>
      </c>
      <c r="J942" s="32"/>
      <c r="K942" s="66">
        <v>0.34972402000000002</v>
      </c>
      <c r="L942" s="66">
        <v>0.37180751000000001</v>
      </c>
      <c r="M942" s="66">
        <v>6.2619219000000004E-2</v>
      </c>
      <c r="N942" s="66">
        <v>0.22325639</v>
      </c>
      <c r="O942" s="66"/>
      <c r="P942" s="66"/>
      <c r="Q942" s="66"/>
      <c r="R942" s="76"/>
      <c r="S942" s="83">
        <f>(F942-O939*H942)/D942</f>
        <v>0.34971964196688854</v>
      </c>
      <c r="T942" s="83">
        <f>(G942-P939*H942)/D942</f>
        <v>0.37180494771184691</v>
      </c>
      <c r="U942" s="83">
        <f>(I942-Q939*H942)/D942</f>
        <v>6.2613617852755099E-2</v>
      </c>
      <c r="V942" s="84"/>
      <c r="W942" s="83">
        <f t="shared" si="579"/>
        <v>-1.0506234684407345</v>
      </c>
      <c r="X942" s="83">
        <f t="shared" si="580"/>
        <v>-0.98938589632812723</v>
      </c>
      <c r="Y942" s="83">
        <f t="shared" si="581"/>
        <v>-2.7707724869500061</v>
      </c>
      <c r="Z942" s="83">
        <f t="shared" si="582"/>
        <v>-1.4994344370147672</v>
      </c>
      <c r="AA942" s="28"/>
      <c r="AB942" s="47">
        <f t="shared" ref="AB942:AG942" si="583">ABS(AB941/AB940)</f>
        <v>3.5419165625155398E-3</v>
      </c>
      <c r="AC942" s="47">
        <f t="shared" si="583"/>
        <v>5.4378238814729828E-3</v>
      </c>
      <c r="AD942" s="47">
        <f t="shared" si="583"/>
        <v>4.2585502780256735E-3</v>
      </c>
      <c r="AE942" s="47">
        <f t="shared" si="583"/>
        <v>5.0920291568441163E-3</v>
      </c>
      <c r="AF942" s="47">
        <f t="shared" si="583"/>
        <v>2.8069667999140418E-3</v>
      </c>
      <c r="AG942" s="47">
        <f t="shared" si="583"/>
        <v>4.0397126173465012E-3</v>
      </c>
      <c r="AI942" s="27"/>
      <c r="AJ942" s="82"/>
      <c r="AK942" s="82"/>
      <c r="AL942" s="82"/>
      <c r="AM942" s="82"/>
      <c r="AN942" s="82"/>
      <c r="BB942" s="76"/>
      <c r="BC942" s="76"/>
      <c r="BE942" s="76"/>
      <c r="BF942" s="76"/>
      <c r="BH942" s="76"/>
      <c r="BI942" s="76"/>
      <c r="BK942" s="76"/>
      <c r="BL942" s="76"/>
      <c r="BN942" s="76"/>
      <c r="BO942" s="76"/>
      <c r="BQ942" s="76"/>
      <c r="BR942" s="76"/>
      <c r="BW942" s="85"/>
      <c r="BX942" s="85"/>
      <c r="BY942" s="83"/>
      <c r="BZ942" s="83"/>
      <c r="CA942" s="83"/>
      <c r="CB942" s="83"/>
      <c r="CC942" s="83"/>
      <c r="CD942" s="76"/>
      <c r="CE942" s="76"/>
      <c r="CF942" s="76"/>
      <c r="CG942" s="76"/>
      <c r="CH942" s="76"/>
      <c r="CI942" s="76"/>
      <c r="CJ942" s="76"/>
      <c r="CK942" s="76"/>
      <c r="CL942" s="76"/>
      <c r="CM942" s="76"/>
      <c r="CN942" s="76"/>
      <c r="CO942" s="76"/>
      <c r="CP942" s="76"/>
      <c r="CQ942" s="76"/>
      <c r="CR942" s="76"/>
      <c r="CS942" s="76"/>
      <c r="CT942" s="76"/>
      <c r="CU942" s="76"/>
      <c r="CV942" s="76"/>
    </row>
    <row r="943" spans="1:100">
      <c r="A943" s="7">
        <v>117</v>
      </c>
      <c r="B943" s="7"/>
      <c r="C943" s="7" t="s">
        <v>4</v>
      </c>
      <c r="D943" s="32">
        <v>24.454782000000002</v>
      </c>
      <c r="E943" s="32">
        <v>5.4564506000000002</v>
      </c>
      <c r="F943" s="32">
        <v>8.5424191</v>
      </c>
      <c r="G943" s="32">
        <v>9.0711124999999999</v>
      </c>
      <c r="H943" s="93">
        <v>1.2997725000000001E-4</v>
      </c>
      <c r="I943" s="32">
        <v>1.5259100999999999</v>
      </c>
      <c r="J943" s="32"/>
      <c r="K943" s="66">
        <v>0.34931387000000003</v>
      </c>
      <c r="L943" s="66">
        <v>0.37093182000000002</v>
      </c>
      <c r="M943" s="66">
        <v>6.2396609999999998E-2</v>
      </c>
      <c r="N943" s="66">
        <v>0.22312372999999999</v>
      </c>
      <c r="O943" s="66"/>
      <c r="P943" s="66"/>
      <c r="Q943" s="66"/>
      <c r="R943" s="76"/>
      <c r="S943" s="83">
        <f>(F943-O939*H943)/D943</f>
        <v>0.349310288988191</v>
      </c>
      <c r="T943" s="83">
        <f>(G943-P939*H943)/D943</f>
        <v>0.37093108861967122</v>
      </c>
      <c r="U943" s="83">
        <f>(I943-Q939*H943)/D943</f>
        <v>6.2391499941691263E-2</v>
      </c>
      <c r="V943" s="84"/>
      <c r="W943" s="83">
        <f t="shared" si="579"/>
        <v>-1.0517946715820115</v>
      </c>
      <c r="X943" s="83">
        <f t="shared" si="580"/>
        <v>-0.9917389785878884</v>
      </c>
      <c r="Y943" s="83">
        <f t="shared" si="581"/>
        <v>-2.7743262317685424</v>
      </c>
      <c r="Z943" s="83">
        <f t="shared" si="582"/>
        <v>-1.500028818341183</v>
      </c>
      <c r="AA943" s="60"/>
      <c r="AB943" s="88"/>
      <c r="AD943" s="88"/>
      <c r="AF943" s="88"/>
      <c r="AI943" s="27"/>
      <c r="AJ943" s="82"/>
      <c r="AK943" s="82"/>
      <c r="AL943" s="82"/>
      <c r="AM943" s="82"/>
      <c r="AN943" s="82"/>
      <c r="BB943" s="76"/>
      <c r="BC943" s="76"/>
      <c r="BE943" s="76"/>
      <c r="BF943" s="76"/>
      <c r="BH943" s="76"/>
      <c r="BI943" s="76"/>
      <c r="BK943" s="76"/>
      <c r="BL943" s="76"/>
      <c r="BN943" s="76"/>
      <c r="BO943" s="76"/>
      <c r="BQ943" s="76"/>
      <c r="BR943" s="76"/>
      <c r="BW943" s="85"/>
      <c r="BX943" s="85"/>
      <c r="BY943" s="83"/>
      <c r="BZ943" s="83"/>
      <c r="CA943" s="83"/>
      <c r="CB943" s="83"/>
      <c r="CD943" s="76"/>
      <c r="CE943" s="76"/>
      <c r="CF943" s="76"/>
      <c r="CG943" s="76"/>
      <c r="CH943" s="76"/>
      <c r="CI943" s="76"/>
      <c r="CJ943" s="76"/>
      <c r="CK943" s="76"/>
      <c r="CL943" s="76"/>
      <c r="CM943" s="76"/>
      <c r="CN943" s="76"/>
      <c r="CO943" s="76"/>
      <c r="CP943" s="76"/>
      <c r="CQ943" s="76"/>
      <c r="CR943" s="76"/>
      <c r="CS943" s="76"/>
      <c r="CT943" s="76"/>
      <c r="CU943" s="76"/>
      <c r="CV943" s="76"/>
    </row>
    <row r="944" spans="1:100">
      <c r="A944" s="7">
        <v>117</v>
      </c>
      <c r="B944" s="7"/>
      <c r="C944" s="7" t="s">
        <v>5</v>
      </c>
      <c r="D944" s="32">
        <v>23.071075</v>
      </c>
      <c r="E944" s="32">
        <v>5.1453058</v>
      </c>
      <c r="F944" s="32">
        <v>8.0514837000000004</v>
      </c>
      <c r="G944" s="32">
        <v>8.5418736000000006</v>
      </c>
      <c r="H944" s="93">
        <v>1.1611585E-4</v>
      </c>
      <c r="I944" s="32">
        <v>1.4355116999999999</v>
      </c>
      <c r="J944" s="32"/>
      <c r="K944" s="66">
        <v>0.34898572999999999</v>
      </c>
      <c r="L944" s="66">
        <v>0.37024106000000001</v>
      </c>
      <c r="M944" s="66">
        <v>6.2221149000000003E-2</v>
      </c>
      <c r="N944" s="66">
        <v>0.22301967</v>
      </c>
      <c r="O944" s="66"/>
      <c r="P944" s="66"/>
      <c r="Q944" s="66"/>
      <c r="R944" s="76"/>
      <c r="S944" s="83">
        <f>(F944-O939*H944)/D944</f>
        <v>0.34898172390781002</v>
      </c>
      <c r="T944" s="83">
        <f>(G944-P939*H944)/D944</f>
        <v>0.37023883183996981</v>
      </c>
      <c r="U944" s="83">
        <f>(I944-Q939*H944)/D944</f>
        <v>6.2215870486019585E-2</v>
      </c>
      <c r="V944" s="84"/>
      <c r="W944" s="83">
        <f t="shared" si="579"/>
        <v>-1.0527357251772429</v>
      </c>
      <c r="X944" s="83">
        <f t="shared" si="580"/>
        <v>-0.99360699012449449</v>
      </c>
      <c r="Y944" s="83">
        <f t="shared" si="581"/>
        <v>-2.7771451592745149</v>
      </c>
      <c r="Z944" s="83">
        <f t="shared" si="582"/>
        <v>-1.5004953051339365</v>
      </c>
      <c r="AB944" s="28"/>
      <c r="AD944" s="28"/>
      <c r="AF944" s="28"/>
      <c r="AJ944" s="82"/>
      <c r="AK944" s="82"/>
      <c r="AL944" s="82"/>
      <c r="AM944" s="82"/>
      <c r="AN944" s="82"/>
      <c r="BB944" s="76"/>
      <c r="BC944" s="76"/>
      <c r="BE944" s="76"/>
      <c r="BF944" s="76"/>
      <c r="BH944" s="76"/>
      <c r="BI944" s="76"/>
      <c r="BK944" s="76"/>
      <c r="BL944" s="76"/>
      <c r="BN944" s="76"/>
      <c r="BO944" s="76"/>
      <c r="BQ944" s="76"/>
      <c r="BR944" s="76"/>
      <c r="BW944" s="85"/>
      <c r="BX944" s="85"/>
      <c r="BY944" s="83"/>
      <c r="BZ944" s="83"/>
      <c r="CA944" s="83"/>
      <c r="CB944" s="83"/>
      <c r="CC944" s="83"/>
    </row>
    <row r="945" spans="1:100">
      <c r="C945" s="7"/>
      <c r="D945" s="89"/>
      <c r="E945" s="89"/>
      <c r="F945" s="33"/>
      <c r="G945" s="33"/>
      <c r="H945" s="99"/>
      <c r="I945" s="33"/>
      <c r="J945" s="5"/>
      <c r="K945" s="84"/>
      <c r="L945" s="84"/>
      <c r="M945" s="84"/>
      <c r="N945" s="84"/>
      <c r="O945" s="83"/>
      <c r="P945" s="83"/>
      <c r="Q945" s="83"/>
      <c r="R945" s="84"/>
      <c r="S945" s="84"/>
      <c r="T945" s="84"/>
      <c r="U945" s="84"/>
      <c r="V945" s="84"/>
      <c r="W945" s="84"/>
      <c r="X945" s="84"/>
      <c r="Y945" s="84"/>
      <c r="Z945" s="90"/>
      <c r="AA945" s="28"/>
      <c r="AB945" s="91"/>
      <c r="AC945" s="91"/>
      <c r="AD945" s="91"/>
      <c r="AE945" s="92"/>
      <c r="AF945" s="92"/>
      <c r="AG945" s="92"/>
      <c r="AJ945" s="76"/>
      <c r="AK945" s="76"/>
      <c r="AL945" s="76"/>
      <c r="AM945" s="76"/>
      <c r="AN945" s="76"/>
      <c r="BB945" s="76"/>
      <c r="BC945" s="76"/>
      <c r="BE945" s="76"/>
      <c r="BF945" s="76"/>
      <c r="BH945" s="76"/>
      <c r="BI945" s="76"/>
      <c r="BK945" s="76"/>
      <c r="BL945" s="76"/>
      <c r="BN945" s="76"/>
      <c r="BO945" s="76"/>
      <c r="BQ945" s="76"/>
      <c r="BR945" s="76"/>
      <c r="BW945" s="85"/>
      <c r="BX945" s="85"/>
      <c r="BY945" s="83"/>
      <c r="BZ945" s="83"/>
      <c r="CA945" s="83"/>
      <c r="CB945" s="83"/>
      <c r="CC945" s="83"/>
      <c r="CD945" s="76"/>
      <c r="CE945" s="76"/>
      <c r="CF945" s="76"/>
      <c r="CG945" s="76"/>
      <c r="CH945" s="76"/>
      <c r="CI945" s="76"/>
      <c r="CJ945" s="76"/>
      <c r="CK945" s="76"/>
      <c r="CL945" s="76"/>
      <c r="CM945" s="76"/>
      <c r="CN945" s="76"/>
      <c r="CO945" s="76"/>
      <c r="CP945" s="76"/>
      <c r="CQ945" s="76"/>
      <c r="CR945" s="76"/>
      <c r="CS945" s="76"/>
      <c r="CT945" s="76"/>
      <c r="CU945" s="76"/>
      <c r="CV945" s="76"/>
    </row>
    <row r="946" spans="1:100">
      <c r="A946" s="7">
        <v>118</v>
      </c>
      <c r="B946" s="31">
        <v>43663</v>
      </c>
      <c r="C946" s="7" t="s">
        <v>0</v>
      </c>
      <c r="D946" s="32">
        <v>1.0375238999999999E-3</v>
      </c>
      <c r="E946" s="32">
        <v>2.3069305000000001E-4</v>
      </c>
      <c r="F946" s="32">
        <v>3.4636838E-4</v>
      </c>
      <c r="G946" s="32">
        <v>3.1905212999999998E-4</v>
      </c>
      <c r="H946" s="93">
        <v>6.7646216999999999E-6</v>
      </c>
      <c r="I946" s="32">
        <v>7.6038923000000004E-5</v>
      </c>
      <c r="J946" s="32"/>
      <c r="K946" s="32">
        <v>0.33380330000000002</v>
      </c>
      <c r="L946" s="32">
        <v>0.30809107000000002</v>
      </c>
      <c r="M946" s="32">
        <v>7.3635065999999999E-2</v>
      </c>
      <c r="N946" s="32">
        <v>0.22269306</v>
      </c>
      <c r="O946" s="66"/>
      <c r="P946" s="66"/>
      <c r="Q946" s="66"/>
      <c r="AG946" s="78"/>
      <c r="BZ946" s="80"/>
      <c r="CA946" s="78"/>
      <c r="CB946" s="78"/>
      <c r="CC946" s="78"/>
      <c r="CE946" s="81"/>
      <c r="CF946" s="74"/>
      <c r="CG946" s="74"/>
      <c r="CH946" s="74"/>
      <c r="CI946" s="74"/>
      <c r="CJ946" s="74"/>
      <c r="CK946" s="74"/>
      <c r="CL946" s="74"/>
      <c r="CM946" s="74"/>
      <c r="CN946" s="74"/>
    </row>
    <row r="947" spans="1:100">
      <c r="A947" s="7">
        <v>118</v>
      </c>
      <c r="C947" s="98" t="s">
        <v>6</v>
      </c>
      <c r="D947" s="32"/>
      <c r="E947" s="32"/>
      <c r="F947" s="32"/>
      <c r="G947" s="32"/>
      <c r="H947" s="93">
        <v>2.7397288999999998</v>
      </c>
      <c r="I947" s="32"/>
      <c r="J947" s="5"/>
      <c r="K947" s="32"/>
      <c r="L947" s="32"/>
      <c r="M947" s="32"/>
      <c r="N947" s="32"/>
      <c r="O947" s="66">
        <v>0.86270818000000005</v>
      </c>
      <c r="P947" s="66">
        <v>0.56618203</v>
      </c>
      <c r="Q947" s="66">
        <v>1.0738053999999999</v>
      </c>
      <c r="AB947" s="9"/>
      <c r="AC947" s="9"/>
      <c r="AD947" s="9"/>
      <c r="AE947" s="9"/>
      <c r="AF947" s="9"/>
      <c r="AG947" s="9"/>
      <c r="AI947" s="27"/>
      <c r="AJ947" s="20"/>
      <c r="AK947" s="20"/>
      <c r="AL947" s="20"/>
      <c r="AM947" s="20"/>
      <c r="AN947" s="82"/>
      <c r="BB947" s="78"/>
      <c r="BE947" s="78"/>
      <c r="BH947" s="78"/>
      <c r="BK947" s="78"/>
      <c r="BN947" s="78"/>
      <c r="BQ947" s="78"/>
    </row>
    <row r="948" spans="1:100">
      <c r="A948" s="7">
        <v>118</v>
      </c>
      <c r="B948" s="7"/>
      <c r="C948" s="7" t="s">
        <v>1</v>
      </c>
      <c r="D948" s="32">
        <v>27.855574000000001</v>
      </c>
      <c r="E948" s="32">
        <v>6.2245274000000004</v>
      </c>
      <c r="F948" s="32">
        <v>9.7593180999999998</v>
      </c>
      <c r="G948" s="32">
        <v>10.394387999999999</v>
      </c>
      <c r="H948" s="93">
        <v>1.3668617000000001E-4</v>
      </c>
      <c r="I948" s="32">
        <v>1.7537056</v>
      </c>
      <c r="J948" s="32"/>
      <c r="K948" s="66">
        <v>0.35035379999999999</v>
      </c>
      <c r="L948" s="66">
        <v>0.37315189999999998</v>
      </c>
      <c r="M948" s="66">
        <v>6.2956801000000007E-2</v>
      </c>
      <c r="N948" s="66">
        <v>0.22345706000000001</v>
      </c>
      <c r="O948" s="66"/>
      <c r="P948" s="66"/>
      <c r="Q948" s="66"/>
      <c r="R948" s="76"/>
      <c r="S948" s="83">
        <f>(F948-O947*H948)/D948</f>
        <v>0.35034999385484028</v>
      </c>
      <c r="T948" s="83">
        <f>(G948-P947*H948)/D948</f>
        <v>0.37315011389629937</v>
      </c>
      <c r="U948" s="83">
        <f>(I948-Q947*H948)/D948</f>
        <v>6.295181085310067E-2</v>
      </c>
      <c r="V948" s="84"/>
      <c r="W948" s="83">
        <f t="shared" ref="W948:W952" si="584">LN(S948)</f>
        <v>-1.0488226417056534</v>
      </c>
      <c r="X948" s="83">
        <f t="shared" ref="X948:X952" si="585">LN(T948)</f>
        <v>-0.98577449017552454</v>
      </c>
      <c r="Y948" s="83">
        <f t="shared" ref="Y948:Y952" si="586">LN(U948)</f>
        <v>-2.765385752374939</v>
      </c>
      <c r="Z948" s="83">
        <f>LN(N948)</f>
        <v>-1.4985360086665813</v>
      </c>
      <c r="AA948" s="77"/>
      <c r="AB948" s="20">
        <f t="array" ref="AB948:AC949">LINEST(W948:W952,Z948:Z952,TRUE,TRUE)</f>
        <v>1.9988993790211256</v>
      </c>
      <c r="AC948" s="60">
        <v>1.9466017035432555</v>
      </c>
      <c r="AD948" s="20">
        <f t="array" ref="AD948:AE949">LINEST(X948:X952,Z948:Z952,TRUE,TRUE)</f>
        <v>4.0043073720537175</v>
      </c>
      <c r="AE948" s="60">
        <v>5.014822751403142</v>
      </c>
      <c r="AF948" s="20">
        <f t="array" ref="AF948:AG949">LINEST(Y948:Y952,Z948:Z952,TRUE,TRUE)</f>
        <v>6.0041923481776749</v>
      </c>
      <c r="AG948" s="20">
        <v>6.2321256717225122</v>
      </c>
      <c r="AI948" s="41">
        <f>EXP(AC948)*$AI$4^AB948</f>
        <v>0.33302880011343761</v>
      </c>
      <c r="AJ948" s="41">
        <f>AI948*SQRT(AC949^2+(LN($AI$4))^2*AB949^2+(AB948/$AI$4)^2*$AJ$4^2-2*LN($AI$4)*AVERAGE(Z948:Z952)*AB949^2)</f>
        <v>5.2520951494756983E-4</v>
      </c>
      <c r="AK948" s="59"/>
      <c r="AL948" s="41">
        <f>EXP(AE948)*$AI$4^AD948</f>
        <v>0.33710805518747472</v>
      </c>
      <c r="AM948" s="41">
        <f>AL948*SQRT(AE949^2+(LN($AI$4))^2*AD949^2+(AD948/$AI$4)^2*$AJ$4^2-2*LN($AI$4)*AVERAGE(Z948:Z952)*AD949^2)</f>
        <v>1.0593428744689779E-3</v>
      </c>
      <c r="AN948" s="83"/>
      <c r="AO948" s="41">
        <f>EXP(AG948)*$AI$4^AF948</f>
        <v>5.4059023333792838E-2</v>
      </c>
      <c r="AP948" s="41">
        <f>AO948*SQRT(AG949^2+(LN($AI$4))^2*AF949^2+(AF948/$AI$4)^2*$AJ$4^2-2*LN($AI$4)*AVERAGE(Z948:Z952)*AF949^2)</f>
        <v>2.563273768598402E-4</v>
      </c>
      <c r="BB948" s="69"/>
      <c r="BC948" s="69"/>
      <c r="BE948" s="69"/>
      <c r="BF948" s="69"/>
      <c r="BH948" s="69"/>
      <c r="BI948" s="69"/>
      <c r="BK948" s="69"/>
      <c r="BL948" s="69"/>
      <c r="BN948" s="69"/>
      <c r="BO948" s="69"/>
      <c r="BQ948" s="69"/>
      <c r="BR948" s="69"/>
      <c r="BY948" s="69"/>
      <c r="BZ948" s="69"/>
      <c r="CD948" s="86"/>
      <c r="CM948" s="78"/>
      <c r="CN948" s="78"/>
    </row>
    <row r="949" spans="1:100">
      <c r="A949" s="7">
        <v>118</v>
      </c>
      <c r="B949" s="7"/>
      <c r="C949" s="7" t="s">
        <v>2</v>
      </c>
      <c r="D949" s="32">
        <v>27.941110999999999</v>
      </c>
      <c r="E949" s="32">
        <v>6.2422122</v>
      </c>
      <c r="F949" s="32">
        <v>9.7847264999999997</v>
      </c>
      <c r="G949" s="32">
        <v>10.416569000000001</v>
      </c>
      <c r="H949" s="93">
        <v>1.4438143999999999E-4</v>
      </c>
      <c r="I949" s="32">
        <v>1.756664</v>
      </c>
      <c r="J949" s="32"/>
      <c r="K949" s="66">
        <v>0.35019115000000001</v>
      </c>
      <c r="L949" s="66">
        <v>0.37280468999999999</v>
      </c>
      <c r="M949" s="66">
        <v>6.2870278000000002E-2</v>
      </c>
      <c r="N949" s="66">
        <v>0.22340604999999999</v>
      </c>
      <c r="O949" s="66"/>
      <c r="P949" s="66"/>
      <c r="Q949" s="66"/>
      <c r="R949" s="76"/>
      <c r="S949" s="83">
        <f>(F949-O947*H949)/D949</f>
        <v>0.35018657421856531</v>
      </c>
      <c r="T949" s="83">
        <f>(G949-P947*H949)/D949</f>
        <v>0.37280146998532765</v>
      </c>
      <c r="U949" s="83">
        <f>(I949-Q947*H949)/D949</f>
        <v>6.2864678588838804E-2</v>
      </c>
      <c r="V949" s="84"/>
      <c r="W949" s="83">
        <f t="shared" si="584"/>
        <v>-1.049289197333688</v>
      </c>
      <c r="X949" s="83">
        <f t="shared" si="585"/>
        <v>-0.98670925308478485</v>
      </c>
      <c r="Y949" s="83">
        <f t="shared" si="586"/>
        <v>-2.766770821670355</v>
      </c>
      <c r="Z949" s="83">
        <f t="shared" ref="Z949:Z952" si="587">LN(N949)</f>
        <v>-1.4987643112455147</v>
      </c>
      <c r="AA949" s="77"/>
      <c r="AB949" s="20">
        <v>9.5153975844196621E-3</v>
      </c>
      <c r="AC949" s="60">
        <v>1.4267761031900528E-2</v>
      </c>
      <c r="AD949" s="20">
        <v>1.3649850672524359E-2</v>
      </c>
      <c r="AE949" s="60">
        <v>2.046712244957467E-2</v>
      </c>
      <c r="AF949" s="20">
        <v>2.9801275797313162E-2</v>
      </c>
      <c r="AG949" s="20">
        <v>4.4685203928634114E-2</v>
      </c>
      <c r="AI949" s="62"/>
      <c r="AJ949" s="82"/>
      <c r="AK949" s="82"/>
      <c r="AL949" s="82"/>
      <c r="AM949" s="82"/>
      <c r="AN949" s="82"/>
      <c r="BB949" s="76"/>
      <c r="BC949" s="76"/>
      <c r="BE949" s="76"/>
      <c r="BF949" s="76"/>
      <c r="BH949" s="76"/>
      <c r="BI949" s="76"/>
      <c r="BK949" s="76"/>
      <c r="BL949" s="76"/>
      <c r="BN949" s="76"/>
      <c r="BO949" s="76"/>
      <c r="BQ949" s="76"/>
      <c r="BR949" s="76"/>
      <c r="BW949" s="85"/>
      <c r="BX949" s="85"/>
      <c r="BY949" s="83"/>
      <c r="BZ949" s="83"/>
      <c r="CA949" s="83"/>
      <c r="CB949" s="83"/>
      <c r="CC949" s="83"/>
    </row>
    <row r="950" spans="1:100">
      <c r="A950" s="7">
        <v>118</v>
      </c>
      <c r="B950" s="7"/>
      <c r="C950" s="7" t="s">
        <v>3</v>
      </c>
      <c r="D950" s="32">
        <v>26.508089999999999</v>
      </c>
      <c r="E950" s="32">
        <v>5.9193794999999998</v>
      </c>
      <c r="F950" s="32">
        <v>9.2746375000000008</v>
      </c>
      <c r="G950" s="32">
        <v>9.8646101000000002</v>
      </c>
      <c r="H950" s="93">
        <v>1.3915364999999999E-4</v>
      </c>
      <c r="I950" s="32">
        <v>1.6621048</v>
      </c>
      <c r="J950" s="32"/>
      <c r="K950" s="66">
        <v>0.34987918000000001</v>
      </c>
      <c r="L950" s="66">
        <v>0.37213499</v>
      </c>
      <c r="M950" s="66">
        <v>6.2701578999999993E-2</v>
      </c>
      <c r="N950" s="66">
        <v>0.22330449999999999</v>
      </c>
      <c r="O950" s="66"/>
      <c r="P950" s="66"/>
      <c r="Q950" s="66"/>
      <c r="R950" s="76"/>
      <c r="S950" s="83">
        <f>(F950-O947*H950)/D950</f>
        <v>0.34987497971403708</v>
      </c>
      <c r="T950" s="83">
        <f>(G950-P947*H950)/D950</f>
        <v>0.37213285882551184</v>
      </c>
      <c r="U950" s="83">
        <f>(I950-Q947*H950)/D950</f>
        <v>6.2696157137658748E-2</v>
      </c>
      <c r="V950" s="84"/>
      <c r="W950" s="83">
        <f t="shared" si="584"/>
        <v>-1.0501793891271225</v>
      </c>
      <c r="X950" s="83">
        <f t="shared" si="585"/>
        <v>-0.98850434109052687</v>
      </c>
      <c r="Y950" s="83">
        <f t="shared" si="586"/>
        <v>-2.7694551228920652</v>
      </c>
      <c r="Z950" s="83">
        <f t="shared" si="587"/>
        <v>-1.4992189680775474</v>
      </c>
      <c r="AA950" s="28"/>
      <c r="AB950" s="47">
        <f t="shared" ref="AB950:AG950" si="588">ABS(AB949/AB948)</f>
        <v>4.7603184453833868E-3</v>
      </c>
      <c r="AC950" s="47">
        <f t="shared" si="588"/>
        <v>7.3295738958462711E-3</v>
      </c>
      <c r="AD950" s="47">
        <f t="shared" si="588"/>
        <v>3.4087919343523481E-3</v>
      </c>
      <c r="AE950" s="47">
        <f t="shared" si="588"/>
        <v>4.0813251961593243E-3</v>
      </c>
      <c r="AF950" s="47">
        <f t="shared" si="588"/>
        <v>4.96341124153994E-3</v>
      </c>
      <c r="AG950" s="47">
        <f t="shared" si="588"/>
        <v>7.1701384539447936E-3</v>
      </c>
      <c r="AI950" s="27"/>
      <c r="AJ950" s="82"/>
      <c r="AK950" s="82"/>
      <c r="AL950" s="82"/>
      <c r="AM950" s="82"/>
      <c r="AN950" s="82"/>
      <c r="BB950" s="76"/>
      <c r="BC950" s="76"/>
      <c r="BE950" s="76"/>
      <c r="BF950" s="76"/>
      <c r="BH950" s="76"/>
      <c r="BI950" s="76"/>
      <c r="BK950" s="76"/>
      <c r="BL950" s="76"/>
      <c r="BN950" s="76"/>
      <c r="BO950" s="76"/>
      <c r="BQ950" s="76"/>
      <c r="BR950" s="76"/>
      <c r="BW950" s="85"/>
      <c r="BX950" s="85"/>
      <c r="BY950" s="83"/>
      <c r="BZ950" s="83"/>
      <c r="CA950" s="83"/>
      <c r="CB950" s="83"/>
      <c r="CC950" s="83"/>
      <c r="CD950" s="76"/>
      <c r="CE950" s="76"/>
      <c r="CF950" s="76"/>
      <c r="CG950" s="76"/>
      <c r="CH950" s="76"/>
      <c r="CI950" s="76"/>
      <c r="CJ950" s="76"/>
      <c r="CK950" s="76"/>
      <c r="CL950" s="76"/>
      <c r="CM950" s="76"/>
      <c r="CN950" s="76"/>
      <c r="CO950" s="76"/>
      <c r="CP950" s="76"/>
      <c r="CQ950" s="76"/>
      <c r="CR950" s="76"/>
      <c r="CS950" s="76"/>
      <c r="CT950" s="76"/>
      <c r="CU950" s="76"/>
      <c r="CV950" s="76"/>
    </row>
    <row r="951" spans="1:100">
      <c r="A951" s="7">
        <v>118</v>
      </c>
      <c r="B951" s="7"/>
      <c r="C951" s="7" t="s">
        <v>4</v>
      </c>
      <c r="D951" s="32">
        <v>24.675280999999998</v>
      </c>
      <c r="E951" s="32">
        <v>5.5060568999999999</v>
      </c>
      <c r="F951" s="32">
        <v>8.6208340000000003</v>
      </c>
      <c r="G951" s="32">
        <v>9.1558165999999996</v>
      </c>
      <c r="H951" s="93">
        <v>1.2436353E-4</v>
      </c>
      <c r="I951" s="32">
        <v>1.5404526999999999</v>
      </c>
      <c r="J951" s="32"/>
      <c r="K951" s="66">
        <v>0.34937120999999999</v>
      </c>
      <c r="L951" s="66">
        <v>0.37105197000000001</v>
      </c>
      <c r="M951" s="66">
        <v>6.2428969000000001E-2</v>
      </c>
      <c r="N951" s="66">
        <v>0.22314055999999999</v>
      </c>
      <c r="O951" s="66"/>
      <c r="P951" s="66"/>
      <c r="Q951" s="66"/>
      <c r="R951" s="76"/>
      <c r="S951" s="83">
        <f>(F951-O947*H951)/D951</f>
        <v>0.34936691138655629</v>
      </c>
      <c r="T951" s="83">
        <f>(G951-P947*H951)/D951</f>
        <v>0.37104931804440755</v>
      </c>
      <c r="U951" s="83">
        <f>(I951-Q947*H951)/D951</f>
        <v>6.2423571094080872E-2</v>
      </c>
      <c r="V951" s="84"/>
      <c r="W951" s="83">
        <f t="shared" si="584"/>
        <v>-1.0516325870071637</v>
      </c>
      <c r="X951" s="83">
        <f t="shared" si="585"/>
        <v>-0.99142029247522268</v>
      </c>
      <c r="Y951" s="83">
        <f t="shared" si="586"/>
        <v>-2.7738123330409405</v>
      </c>
      <c r="Z951" s="83">
        <f t="shared" si="587"/>
        <v>-1.4999533921850459</v>
      </c>
      <c r="AA951" s="60"/>
      <c r="AB951" s="88"/>
      <c r="AD951" s="88"/>
      <c r="AF951" s="88"/>
      <c r="AI951" s="27"/>
      <c r="AJ951" s="82"/>
      <c r="AK951" s="82"/>
      <c r="AL951" s="82"/>
      <c r="AM951" s="82"/>
      <c r="AN951" s="82"/>
      <c r="BB951" s="76"/>
      <c r="BC951" s="76"/>
      <c r="BE951" s="76"/>
      <c r="BF951" s="76"/>
      <c r="BH951" s="76"/>
      <c r="BI951" s="76"/>
      <c r="BK951" s="76"/>
      <c r="BL951" s="76"/>
      <c r="BN951" s="76"/>
      <c r="BO951" s="76"/>
      <c r="BQ951" s="76"/>
      <c r="BR951" s="76"/>
      <c r="BW951" s="85"/>
      <c r="BX951" s="85"/>
      <c r="BY951" s="83"/>
      <c r="BZ951" s="83"/>
      <c r="CA951" s="83"/>
      <c r="CB951" s="83"/>
      <c r="CD951" s="76"/>
      <c r="CE951" s="76"/>
      <c r="CF951" s="76"/>
      <c r="CG951" s="76"/>
      <c r="CH951" s="76"/>
      <c r="CI951" s="76"/>
      <c r="CJ951" s="76"/>
      <c r="CK951" s="76"/>
      <c r="CL951" s="76"/>
      <c r="CM951" s="76"/>
      <c r="CN951" s="76"/>
      <c r="CO951" s="76"/>
      <c r="CP951" s="76"/>
      <c r="CQ951" s="76"/>
      <c r="CR951" s="76"/>
      <c r="CS951" s="76"/>
      <c r="CT951" s="76"/>
      <c r="CU951" s="76"/>
      <c r="CV951" s="76"/>
    </row>
    <row r="952" spans="1:100">
      <c r="A952" s="7">
        <v>118</v>
      </c>
      <c r="B952" s="7"/>
      <c r="C952" s="7" t="s">
        <v>5</v>
      </c>
      <c r="D952" s="32">
        <v>22.080299</v>
      </c>
      <c r="E952" s="32">
        <v>4.9232241999999999</v>
      </c>
      <c r="F952" s="32">
        <v>7.7020891000000002</v>
      </c>
      <c r="G952" s="32">
        <v>8.1673214000000005</v>
      </c>
      <c r="H952" s="93">
        <v>1.13541E-4</v>
      </c>
      <c r="I952" s="32">
        <v>1.3719372999999999</v>
      </c>
      <c r="J952" s="32"/>
      <c r="K952" s="66">
        <v>0.34882143999999998</v>
      </c>
      <c r="L952" s="66">
        <v>0.36989092000000001</v>
      </c>
      <c r="M952" s="66">
        <v>6.2133850999999997E-2</v>
      </c>
      <c r="N952" s="66">
        <v>0.22296895999999999</v>
      </c>
      <c r="O952" s="66"/>
      <c r="P952" s="66"/>
      <c r="Q952" s="66"/>
      <c r="R952" s="76"/>
      <c r="S952" s="83">
        <f>(F952-O947*H952)/D952</f>
        <v>0.34881733926023983</v>
      </c>
      <c r="T952" s="83">
        <f>(G952-P947*H952)/D952</f>
        <v>0.36988888217166499</v>
      </c>
      <c r="U952" s="83">
        <f>(I952-Q947*H952)/D952</f>
        <v>6.2128478380708459E-2</v>
      </c>
      <c r="V952" s="84"/>
      <c r="W952" s="83">
        <f t="shared" si="584"/>
        <v>-1.0532068770009921</v>
      </c>
      <c r="X952" s="83">
        <f t="shared" si="585"/>
        <v>-0.99455263690344431</v>
      </c>
      <c r="Y952" s="83">
        <f t="shared" si="586"/>
        <v>-2.7785508061012032</v>
      </c>
      <c r="Z952" s="83">
        <f t="shared" si="587"/>
        <v>-1.5007227100353508</v>
      </c>
      <c r="AB952" s="28"/>
      <c r="AD952" s="28"/>
      <c r="AF952" s="28"/>
      <c r="AJ952" s="82"/>
      <c r="AK952" s="82"/>
      <c r="AL952" s="82"/>
      <c r="AM952" s="82"/>
      <c r="AN952" s="82"/>
      <c r="BB952" s="76"/>
      <c r="BC952" s="76"/>
      <c r="BE952" s="76"/>
      <c r="BF952" s="76"/>
      <c r="BH952" s="76"/>
      <c r="BI952" s="76"/>
      <c r="BK952" s="76"/>
      <c r="BL952" s="76"/>
      <c r="BN952" s="76"/>
      <c r="BO952" s="76"/>
      <c r="BQ952" s="76"/>
      <c r="BR952" s="76"/>
      <c r="BW952" s="85"/>
      <c r="BX952" s="85"/>
      <c r="BY952" s="83"/>
      <c r="BZ952" s="83"/>
      <c r="CA952" s="83"/>
      <c r="CB952" s="83"/>
      <c r="CC952" s="83"/>
    </row>
    <row r="953" spans="1:100">
      <c r="C953" s="7"/>
      <c r="D953" s="89"/>
      <c r="E953" s="89"/>
      <c r="F953" s="33"/>
      <c r="G953" s="33"/>
      <c r="H953" s="99"/>
      <c r="I953" s="33"/>
      <c r="J953" s="5"/>
      <c r="K953" s="84"/>
      <c r="L953" s="84"/>
      <c r="M953" s="84"/>
      <c r="N953" s="84"/>
      <c r="O953" s="83"/>
      <c r="P953" s="83"/>
      <c r="Q953" s="83"/>
      <c r="R953" s="84"/>
      <c r="S953" s="84"/>
      <c r="T953" s="84"/>
      <c r="U953" s="84"/>
      <c r="V953" s="84"/>
      <c r="W953" s="84"/>
      <c r="X953" s="84"/>
      <c r="Y953" s="84"/>
      <c r="Z953" s="90"/>
      <c r="AA953" s="28"/>
      <c r="AB953" s="91"/>
      <c r="AC953" s="91"/>
      <c r="AD953" s="91"/>
      <c r="AE953" s="92"/>
      <c r="AF953" s="92"/>
      <c r="AG953" s="92"/>
      <c r="AJ953" s="76"/>
      <c r="AK953" s="76"/>
      <c r="AL953" s="76"/>
      <c r="AM953" s="76"/>
      <c r="AN953" s="76"/>
      <c r="BB953" s="76"/>
      <c r="BC953" s="76"/>
      <c r="BE953" s="76"/>
      <c r="BF953" s="76"/>
      <c r="BH953" s="76"/>
      <c r="BI953" s="76"/>
      <c r="BK953" s="76"/>
      <c r="BL953" s="76"/>
      <c r="BN953" s="76"/>
      <c r="BO953" s="76"/>
      <c r="BQ953" s="76"/>
      <c r="BR953" s="76"/>
      <c r="BW953" s="85"/>
      <c r="BX953" s="85"/>
      <c r="BY953" s="83"/>
      <c r="BZ953" s="83"/>
      <c r="CA953" s="83"/>
      <c r="CB953" s="83"/>
      <c r="CC953" s="83"/>
      <c r="CD953" s="76"/>
      <c r="CE953" s="76"/>
      <c r="CF953" s="76"/>
      <c r="CG953" s="76"/>
      <c r="CH953" s="76"/>
      <c r="CI953" s="76"/>
      <c r="CJ953" s="76"/>
      <c r="CK953" s="76"/>
      <c r="CL953" s="76"/>
      <c r="CM953" s="76"/>
      <c r="CN953" s="76"/>
      <c r="CO953" s="76"/>
      <c r="CP953" s="76"/>
      <c r="CQ953" s="76"/>
      <c r="CR953" s="76"/>
      <c r="CS953" s="76"/>
      <c r="CT953" s="76"/>
      <c r="CU953" s="76"/>
      <c r="CV953" s="76"/>
    </row>
    <row r="954" spans="1:100">
      <c r="A954" s="7">
        <v>119</v>
      </c>
      <c r="B954" s="31">
        <v>43663</v>
      </c>
      <c r="C954" s="7" t="s">
        <v>0</v>
      </c>
      <c r="D954" s="32">
        <v>1.0375238999999999E-3</v>
      </c>
      <c r="E954" s="32">
        <v>2.3069305000000001E-4</v>
      </c>
      <c r="F954" s="32">
        <v>3.4636838E-4</v>
      </c>
      <c r="G954" s="32">
        <v>3.1905212999999998E-4</v>
      </c>
      <c r="H954" s="93">
        <v>6.7646216999999999E-6</v>
      </c>
      <c r="I954" s="32">
        <v>7.6038923000000004E-5</v>
      </c>
      <c r="J954" s="32"/>
      <c r="K954" s="32">
        <v>0.33380330000000002</v>
      </c>
      <c r="L954" s="32">
        <v>0.30809107000000002</v>
      </c>
      <c r="M954" s="32">
        <v>7.3635065999999999E-2</v>
      </c>
      <c r="N954" s="32">
        <v>0.22269306</v>
      </c>
      <c r="O954" s="66"/>
      <c r="P954" s="66"/>
      <c r="Q954" s="66"/>
      <c r="AG954" s="78"/>
      <c r="BZ954" s="80"/>
      <c r="CA954" s="78"/>
      <c r="CB954" s="78"/>
      <c r="CC954" s="78"/>
      <c r="CE954" s="81"/>
      <c r="CF954" s="74"/>
      <c r="CG954" s="74"/>
      <c r="CH954" s="74"/>
      <c r="CI954" s="74"/>
      <c r="CJ954" s="74"/>
      <c r="CK954" s="74"/>
      <c r="CL954" s="74"/>
      <c r="CM954" s="74"/>
      <c r="CN954" s="74"/>
    </row>
    <row r="955" spans="1:100">
      <c r="A955" s="7">
        <v>119</v>
      </c>
      <c r="B955" s="7"/>
      <c r="C955" s="98" t="s">
        <v>6</v>
      </c>
      <c r="D955" s="32"/>
      <c r="E955" s="32"/>
      <c r="F955" s="32"/>
      <c r="G955" s="32"/>
      <c r="H955" s="93">
        <v>2.7397288999999998</v>
      </c>
      <c r="I955" s="32"/>
      <c r="J955" s="5"/>
      <c r="K955" s="32"/>
      <c r="L955" s="32"/>
      <c r="M955" s="32"/>
      <c r="N955" s="32"/>
      <c r="O955" s="66">
        <v>0.86270818000000005</v>
      </c>
      <c r="P955" s="66">
        <v>0.56618203</v>
      </c>
      <c r="Q955" s="66">
        <v>1.0738053999999999</v>
      </c>
      <c r="AB955" s="9"/>
      <c r="AC955" s="9"/>
      <c r="AD955" s="9"/>
      <c r="AE955" s="9"/>
      <c r="AF955" s="9"/>
      <c r="AG955" s="9"/>
      <c r="AI955" s="27"/>
      <c r="AJ955" s="20"/>
      <c r="AK955" s="20"/>
      <c r="AL955" s="20"/>
      <c r="AM955" s="20"/>
      <c r="AN955" s="82"/>
      <c r="BB955" s="78"/>
      <c r="BE955" s="78"/>
      <c r="BH955" s="78"/>
      <c r="BK955" s="78"/>
      <c r="BN955" s="78"/>
      <c r="BQ955" s="78"/>
    </row>
    <row r="956" spans="1:100">
      <c r="A956" s="7">
        <v>119</v>
      </c>
      <c r="B956" s="7"/>
      <c r="C956" s="7" t="s">
        <v>1</v>
      </c>
      <c r="D956" s="32">
        <v>28.898595</v>
      </c>
      <c r="E956" s="32">
        <v>6.4590956999999998</v>
      </c>
      <c r="F956" s="32">
        <v>10.129514</v>
      </c>
      <c r="G956" s="32">
        <v>10.793718</v>
      </c>
      <c r="H956" s="93">
        <v>1.4033523999999999E-4</v>
      </c>
      <c r="I956" s="32">
        <v>1.8219633</v>
      </c>
      <c r="J956" s="32"/>
      <c r="K956" s="66">
        <v>0.35051905</v>
      </c>
      <c r="L956" s="66">
        <v>0.37350273000000001</v>
      </c>
      <c r="M956" s="66">
        <v>6.3046674999999996E-2</v>
      </c>
      <c r="N956" s="66">
        <v>0.22350886</v>
      </c>
      <c r="O956" s="66"/>
      <c r="P956" s="66"/>
      <c r="Q956" s="66"/>
      <c r="R956" s="76"/>
      <c r="S956" s="83">
        <f>(F956-O955*H956)/D956</f>
        <v>0.35051506592761722</v>
      </c>
      <c r="T956" s="83">
        <f>(G956-P955*H956)/D956</f>
        <v>0.37350046065246206</v>
      </c>
      <c r="U956" s="83">
        <f>(I956-Q955*H956)/D956</f>
        <v>6.3041563344566676E-2</v>
      </c>
      <c r="V956" s="84"/>
      <c r="W956" s="83">
        <f t="shared" ref="W956:W960" si="589">LN(S956)</f>
        <v>-1.048351589329664</v>
      </c>
      <c r="X956" s="83">
        <f t="shared" ref="X956:X960" si="590">LN(T956)</f>
        <v>-0.98483604107010037</v>
      </c>
      <c r="Y956" s="83">
        <f t="shared" ref="Y956:Y960" si="591">LN(U956)</f>
        <v>-2.7639610344924419</v>
      </c>
      <c r="Z956" s="83">
        <f>LN(N956)</f>
        <v>-1.4983042236560735</v>
      </c>
      <c r="AA956" s="77"/>
      <c r="AB956" s="20">
        <f t="array" ref="AB956:AC957">LINEST(W956:W960,Z956:Z960,TRUE,TRUE)</f>
        <v>2.0145570676466007</v>
      </c>
      <c r="AC956" s="60">
        <v>1.9700700845460548</v>
      </c>
      <c r="AD956" s="20">
        <f t="array" ref="AD956:AE957">LINEST(X956:X960,Z956:Z960,TRUE,TRUE)</f>
        <v>4.0303233989032963</v>
      </c>
      <c r="AE956" s="60">
        <v>5.0538166308443566</v>
      </c>
      <c r="AF956" s="20">
        <f t="array" ref="AF956:AG957">LINEST(Y956:Y960,Z956:Z960,TRUE,TRUE)</f>
        <v>6.0494072071175147</v>
      </c>
      <c r="AG956" s="20">
        <v>6.2998876500312626</v>
      </c>
      <c r="AI956" s="41">
        <f>EXP(AC956)*$AI$4^AB956</f>
        <v>0.33289814132540591</v>
      </c>
      <c r="AJ956" s="41">
        <f>AI956*SQRT(AC957^2+(LN($AI$4))^2*AB957^2+(AB956/$AI$4)^2*$AJ$4^2-2*LN($AI$4)*AVERAGE(Z956:Z960)*AB957^2)</f>
        <v>5.2443213033218029E-4</v>
      </c>
      <c r="AK956" s="59"/>
      <c r="AL956" s="41">
        <f>EXP(AE956)*$AI$4^AD956</f>
        <v>0.33688832827990856</v>
      </c>
      <c r="AM956" s="41">
        <f>AL956*SQRT(AE957^2+(LN($AI$4))^2*AD957^2+(AD956/$AI$4)^2*$AJ$4^2-2*LN($AI$4)*AVERAGE(Z956:Z960)*AD957^2)</f>
        <v>1.0625789873811037E-3</v>
      </c>
      <c r="AN956" s="83"/>
      <c r="AO956" s="41">
        <f>EXP(AG956)*$AI$4^AF956</f>
        <v>5.3997373714197203E-2</v>
      </c>
      <c r="AP956" s="41">
        <f>AO956*SQRT(AG957^2+(LN($AI$4))^2*AF957^2+(AF956/$AI$4)^2*$AJ$4^2-2*LN($AI$4)*AVERAGE(Z956:Z960)*AF957^2)</f>
        <v>2.552167557263024E-4</v>
      </c>
      <c r="BB956" s="69"/>
      <c r="BC956" s="69"/>
      <c r="BE956" s="69"/>
      <c r="BF956" s="69"/>
      <c r="BH956" s="69"/>
      <c r="BI956" s="69"/>
      <c r="BK956" s="69"/>
      <c r="BL956" s="69"/>
      <c r="BN956" s="69"/>
      <c r="BO956" s="69"/>
      <c r="BQ956" s="69"/>
      <c r="BR956" s="69"/>
      <c r="BY956" s="69"/>
      <c r="BZ956" s="69"/>
      <c r="CD956" s="86"/>
      <c r="CM956" s="78"/>
      <c r="CN956" s="78"/>
    </row>
    <row r="957" spans="1:100">
      <c r="A957" s="7">
        <v>119</v>
      </c>
      <c r="B957" s="7"/>
      <c r="C957" s="7" t="s">
        <v>2</v>
      </c>
      <c r="D957" s="32">
        <v>28.021315999999999</v>
      </c>
      <c r="E957" s="32">
        <v>6.2607672000000001</v>
      </c>
      <c r="F957" s="32">
        <v>9.8148949999999999</v>
      </c>
      <c r="G957" s="32">
        <v>10.450794</v>
      </c>
      <c r="H957" s="93">
        <v>1.5086151000000001E-4</v>
      </c>
      <c r="I957" s="32">
        <v>1.7627972999999999</v>
      </c>
      <c r="J957" s="32"/>
      <c r="K957" s="66">
        <v>0.35026519</v>
      </c>
      <c r="L957" s="66">
        <v>0.37295846999999999</v>
      </c>
      <c r="M957" s="66">
        <v>6.2909125999999996E-2</v>
      </c>
      <c r="N957" s="66">
        <v>0.22342870000000001</v>
      </c>
      <c r="O957" s="66"/>
      <c r="P957" s="66"/>
      <c r="Q957" s="66"/>
      <c r="R957" s="76"/>
      <c r="S957" s="83">
        <f>(F957-O955*H957)/D957</f>
        <v>0.35026066764820307</v>
      </c>
      <c r="T957" s="83">
        <f>(G957-P955*H957)/D957</f>
        <v>0.37295566649774836</v>
      </c>
      <c r="U957" s="83">
        <f>(I957-Q955*H957)/D957</f>
        <v>6.2903373421002412E-2</v>
      </c>
      <c r="V957" s="84"/>
      <c r="W957" s="83">
        <f t="shared" si="589"/>
        <v>-1.0490776369891384</v>
      </c>
      <c r="X957" s="83">
        <f t="shared" si="590"/>
        <v>-0.98629572297672508</v>
      </c>
      <c r="Y957" s="83">
        <f t="shared" si="591"/>
        <v>-2.7661554852193855</v>
      </c>
      <c r="Z957" s="83">
        <f t="shared" ref="Z957:Z960" si="592">LN(N957)</f>
        <v>-1.4986629314847892</v>
      </c>
      <c r="AA957" s="77"/>
      <c r="AB957" s="20">
        <v>4.1787968489983267E-3</v>
      </c>
      <c r="AC957" s="60">
        <v>6.2653209710523995E-3</v>
      </c>
      <c r="AD957" s="20">
        <v>9.7661030137334588E-3</v>
      </c>
      <c r="AE957" s="60">
        <v>1.4642437100542282E-2</v>
      </c>
      <c r="AF957" s="20">
        <v>9.6819810599711315E-3</v>
      </c>
      <c r="AG957" s="20">
        <v>1.4516312031514492E-2</v>
      </c>
      <c r="AI957" s="27"/>
      <c r="AJ957" s="82"/>
      <c r="AK957" s="82"/>
      <c r="AL957" s="82"/>
      <c r="AM957" s="82"/>
      <c r="AN957" s="82"/>
      <c r="BB957" s="76"/>
      <c r="BC957" s="76"/>
      <c r="BE957" s="76"/>
      <c r="BF957" s="76"/>
      <c r="BH957" s="76"/>
      <c r="BI957" s="76"/>
      <c r="BK957" s="76"/>
      <c r="BL957" s="76"/>
      <c r="BN957" s="76"/>
      <c r="BO957" s="76"/>
      <c r="BQ957" s="76"/>
      <c r="BR957" s="76"/>
      <c r="BW957" s="85"/>
      <c r="BX957" s="85"/>
      <c r="BY957" s="83"/>
      <c r="BZ957" s="83"/>
      <c r="CA957" s="83"/>
      <c r="CB957" s="83"/>
      <c r="CC957" s="83"/>
    </row>
    <row r="958" spans="1:100">
      <c r="A958" s="7">
        <v>119</v>
      </c>
      <c r="B958" s="7"/>
      <c r="C958" s="7" t="s">
        <v>3</v>
      </c>
      <c r="D958" s="32">
        <v>25.871949000000001</v>
      </c>
      <c r="E958" s="32">
        <v>5.7768661000000003</v>
      </c>
      <c r="F958" s="32">
        <v>9.0505750999999997</v>
      </c>
      <c r="G958" s="32">
        <v>9.6248581000000009</v>
      </c>
      <c r="H958" s="93">
        <v>1.3486229999999999E-4</v>
      </c>
      <c r="I958" s="32">
        <v>1.6213911999999999</v>
      </c>
      <c r="J958" s="32"/>
      <c r="K958" s="32">
        <v>0.34982178000000003</v>
      </c>
      <c r="L958" s="32">
        <v>0.37201857999999999</v>
      </c>
      <c r="M958" s="32">
        <v>6.2669761000000004E-2</v>
      </c>
      <c r="N958" s="32">
        <v>0.22328672999999999</v>
      </c>
      <c r="O958" s="66"/>
      <c r="P958" s="66"/>
      <c r="Q958" s="66"/>
      <c r="R958" s="76"/>
      <c r="S958" s="83">
        <f>(F958-O955*H958)/D958</f>
        <v>0.34981743173622581</v>
      </c>
      <c r="T958" s="83">
        <f>(G958-P955*H958)/D958</f>
        <v>0.3720161068417851</v>
      </c>
      <c r="U958" s="83">
        <f>(I958-Q955*H958)/D958</f>
        <v>6.2664254020213292E-2</v>
      </c>
      <c r="V958" s="84"/>
      <c r="W958" s="83">
        <f t="shared" si="589"/>
        <v>-1.0503438842023849</v>
      </c>
      <c r="X958" s="83">
        <f t="shared" si="590"/>
        <v>-0.98881812768453226</v>
      </c>
      <c r="Y958" s="83">
        <f t="shared" si="591"/>
        <v>-2.7699641052388766</v>
      </c>
      <c r="Z958" s="83">
        <f t="shared" si="592"/>
        <v>-1.4992985486819823</v>
      </c>
      <c r="AA958" s="28"/>
      <c r="AB958" s="47">
        <f t="shared" ref="AB958:AG958" si="593">ABS(AB957/AB956)</f>
        <v>2.0743005577300347E-3</v>
      </c>
      <c r="AC958" s="47">
        <f t="shared" si="593"/>
        <v>3.1802528347594596E-3</v>
      </c>
      <c r="AD958" s="47">
        <f t="shared" si="593"/>
        <v>2.4231561706415279E-3</v>
      </c>
      <c r="AE958" s="47">
        <f t="shared" si="593"/>
        <v>2.8973028050081678E-3</v>
      </c>
      <c r="AF958" s="47">
        <f t="shared" si="593"/>
        <v>1.6004842670501104E-3</v>
      </c>
      <c r="AG958" s="47">
        <f t="shared" si="593"/>
        <v>2.3042176048079931E-3</v>
      </c>
      <c r="AI958" s="27"/>
      <c r="AJ958" s="82"/>
      <c r="AK958" s="82"/>
      <c r="AL958" s="82"/>
      <c r="AM958" s="82"/>
      <c r="AN958" s="82"/>
      <c r="BB958" s="76"/>
      <c r="BC958" s="76"/>
      <c r="BE958" s="76"/>
      <c r="BF958" s="76"/>
      <c r="BH958" s="76"/>
      <c r="BI958" s="76"/>
      <c r="BK958" s="76"/>
      <c r="BL958" s="76"/>
      <c r="BN958" s="76"/>
      <c r="BO958" s="76"/>
      <c r="BQ958" s="76"/>
      <c r="BR958" s="76"/>
      <c r="BW958" s="85"/>
      <c r="BX958" s="85"/>
      <c r="BY958" s="83"/>
      <c r="BZ958" s="83"/>
      <c r="CA958" s="83"/>
      <c r="CB958" s="83"/>
      <c r="CC958" s="83"/>
      <c r="CD958" s="76"/>
      <c r="CE958" s="76"/>
      <c r="CF958" s="76"/>
      <c r="CG958" s="76"/>
      <c r="CH958" s="76"/>
      <c r="CI958" s="76"/>
      <c r="CJ958" s="76"/>
      <c r="CK958" s="76"/>
      <c r="CL958" s="76"/>
      <c r="CM958" s="76"/>
      <c r="CN958" s="76"/>
      <c r="CO958" s="76"/>
      <c r="CP958" s="76"/>
      <c r="CQ958" s="76"/>
      <c r="CR958" s="76"/>
      <c r="CS958" s="76"/>
      <c r="CT958" s="76"/>
      <c r="CU958" s="76"/>
      <c r="CV958" s="76"/>
    </row>
    <row r="959" spans="1:100">
      <c r="A959" s="7">
        <v>119</v>
      </c>
      <c r="B959" s="7"/>
      <c r="C959" s="7" t="s">
        <v>4</v>
      </c>
      <c r="D959" s="32">
        <v>25.395216999999999</v>
      </c>
      <c r="E959" s="32">
        <v>5.6683937999999996</v>
      </c>
      <c r="F959" s="32">
        <v>8.8773978000000007</v>
      </c>
      <c r="G959" s="32">
        <v>9.4337742000000002</v>
      </c>
      <c r="H959" s="93">
        <v>1.3153817E-4</v>
      </c>
      <c r="I959" s="32">
        <v>1.5880791999999999</v>
      </c>
      <c r="J959" s="32"/>
      <c r="K959" s="32">
        <v>0.34956965000000001</v>
      </c>
      <c r="L959" s="32">
        <v>0.37147840999999998</v>
      </c>
      <c r="M959" s="32">
        <v>6.2534599999999996E-2</v>
      </c>
      <c r="N959" s="32">
        <v>0.22320714999999999</v>
      </c>
      <c r="O959" s="66"/>
      <c r="P959" s="66"/>
      <c r="Q959" s="66"/>
      <c r="R959" s="76"/>
      <c r="S959" s="83">
        <f>(F959-O955*H959)/D959</f>
        <v>0.34956520832032112</v>
      </c>
      <c r="T959" s="83">
        <f>(G959-P955*H959)/D959</f>
        <v>0.37147545246224467</v>
      </c>
      <c r="U959" s="83">
        <f>(I959-Q955*H959)/D959</f>
        <v>6.2529016924830677E-2</v>
      </c>
      <c r="V959" s="84"/>
      <c r="W959" s="83">
        <f t="shared" si="589"/>
        <v>-1.0510651586876052</v>
      </c>
      <c r="X959" s="83">
        <f t="shared" si="590"/>
        <v>-0.99027249382513782</v>
      </c>
      <c r="Y959" s="83">
        <f t="shared" si="591"/>
        <v>-2.772124559182831</v>
      </c>
      <c r="Z959" s="83">
        <f t="shared" si="592"/>
        <v>-1.4996550149378813</v>
      </c>
      <c r="AA959" s="60"/>
      <c r="AB959" s="88"/>
      <c r="AD959" s="88"/>
      <c r="AF959" s="88"/>
      <c r="AI959" s="27"/>
      <c r="AJ959" s="82"/>
      <c r="AK959" s="82"/>
      <c r="AL959" s="82"/>
      <c r="AM959" s="82"/>
      <c r="AN959" s="82"/>
      <c r="BB959" s="76"/>
      <c r="BC959" s="76"/>
      <c r="BE959" s="76"/>
      <c r="BF959" s="76"/>
      <c r="BH959" s="76"/>
      <c r="BI959" s="76"/>
      <c r="BK959" s="76"/>
      <c r="BL959" s="76"/>
      <c r="BN959" s="76"/>
      <c r="BO959" s="76"/>
      <c r="BQ959" s="76"/>
      <c r="BR959" s="76"/>
      <c r="BW959" s="85"/>
      <c r="BX959" s="85"/>
      <c r="BY959" s="83"/>
      <c r="BZ959" s="83"/>
      <c r="CA959" s="83"/>
      <c r="CB959" s="83"/>
      <c r="CD959" s="76"/>
      <c r="CE959" s="76"/>
      <c r="CF959" s="76"/>
      <c r="CG959" s="76"/>
      <c r="CH959" s="76"/>
      <c r="CI959" s="76"/>
      <c r="CJ959" s="76"/>
      <c r="CK959" s="76"/>
      <c r="CL959" s="76"/>
      <c r="CM959" s="76"/>
      <c r="CN959" s="76"/>
      <c r="CO959" s="76"/>
      <c r="CP959" s="76"/>
      <c r="CQ959" s="76"/>
      <c r="CR959" s="76"/>
      <c r="CS959" s="76"/>
      <c r="CT959" s="76"/>
      <c r="CU959" s="76"/>
      <c r="CV959" s="76"/>
    </row>
    <row r="960" spans="1:100">
      <c r="A960" s="7">
        <v>119</v>
      </c>
      <c r="B960" s="7"/>
      <c r="C960" s="7" t="s">
        <v>5</v>
      </c>
      <c r="D960" s="32">
        <v>21.891984000000001</v>
      </c>
      <c r="E960" s="32">
        <v>4.8816478999999999</v>
      </c>
      <c r="F960" s="32">
        <v>7.6375335</v>
      </c>
      <c r="G960" s="32">
        <v>8.1000797999999996</v>
      </c>
      <c r="H960" s="93">
        <v>1.1412049000000001E-4</v>
      </c>
      <c r="I960" s="32">
        <v>1.3608526999999999</v>
      </c>
      <c r="J960" s="32"/>
      <c r="K960" s="32">
        <v>0.34887263000000002</v>
      </c>
      <c r="L960" s="32">
        <v>0.37000018000000001</v>
      </c>
      <c r="M960" s="32">
        <v>6.2161673000000001E-2</v>
      </c>
      <c r="N960" s="32">
        <v>0.22298762</v>
      </c>
      <c r="O960" s="66"/>
      <c r="P960" s="66"/>
      <c r="Q960" s="66"/>
      <c r="R960" s="76"/>
      <c r="S960" s="83">
        <f>(F960-O955*H960)/D960</f>
        <v>0.34886902198173408</v>
      </c>
      <c r="T960" s="83">
        <f>(G960-P955*H960)/D960</f>
        <v>0.36999913699138948</v>
      </c>
      <c r="U960" s="83">
        <f>(I960-Q955*H960)/D960</f>
        <v>6.2156548113756489E-2</v>
      </c>
      <c r="V960" s="84"/>
      <c r="W960" s="83">
        <f t="shared" si="589"/>
        <v>-1.0530587224018488</v>
      </c>
      <c r="X960" s="83">
        <f t="shared" si="590"/>
        <v>-0.99425460580229119</v>
      </c>
      <c r="Y960" s="83">
        <f t="shared" si="591"/>
        <v>-2.7780991067401937</v>
      </c>
      <c r="Z960" s="83">
        <f t="shared" si="592"/>
        <v>-1.5006390247581387</v>
      </c>
      <c r="AB960" s="28"/>
      <c r="AD960" s="28"/>
      <c r="AF960" s="28"/>
      <c r="AJ960" s="82"/>
      <c r="AK960" s="82"/>
      <c r="AL960" s="82"/>
      <c r="AM960" s="82"/>
      <c r="AN960" s="82"/>
      <c r="BB960" s="76"/>
      <c r="BC960" s="76"/>
      <c r="BE960" s="76"/>
      <c r="BF960" s="76"/>
      <c r="BH960" s="76"/>
      <c r="BI960" s="76"/>
      <c r="BK960" s="76"/>
      <c r="BL960" s="76"/>
      <c r="BN960" s="76"/>
      <c r="BO960" s="76"/>
      <c r="BQ960" s="76"/>
      <c r="BR960" s="76"/>
      <c r="BW960" s="85"/>
      <c r="BX960" s="85"/>
      <c r="BY960" s="83"/>
      <c r="BZ960" s="83"/>
      <c r="CA960" s="83"/>
      <c r="CB960" s="83"/>
      <c r="CC960" s="83"/>
    </row>
    <row r="961" spans="1:100">
      <c r="C961" s="7"/>
      <c r="D961" s="89"/>
      <c r="E961" s="89"/>
      <c r="F961" s="33"/>
      <c r="G961" s="33"/>
      <c r="H961" s="99"/>
      <c r="I961" s="33"/>
      <c r="J961" s="5"/>
      <c r="K961" s="84"/>
      <c r="L961" s="84"/>
      <c r="M961" s="84"/>
      <c r="N961" s="84"/>
      <c r="O961" s="83"/>
      <c r="P961" s="83"/>
      <c r="Q961" s="83"/>
      <c r="R961" s="84"/>
      <c r="S961" s="84"/>
      <c r="T961" s="84"/>
      <c r="U961" s="84"/>
      <c r="V961" s="84"/>
      <c r="W961" s="84"/>
      <c r="X961" s="84"/>
      <c r="Y961" s="84"/>
      <c r="Z961" s="90"/>
      <c r="AA961" s="28"/>
      <c r="AB961" s="91"/>
      <c r="AC961" s="91"/>
      <c r="AD961" s="91"/>
      <c r="AE961" s="92"/>
      <c r="AF961" s="92"/>
      <c r="AG961" s="92"/>
      <c r="AJ961" s="76"/>
      <c r="AK961" s="76"/>
      <c r="AL961" s="76"/>
      <c r="AM961" s="76"/>
      <c r="AN961" s="76"/>
      <c r="BB961" s="76"/>
      <c r="BC961" s="76"/>
      <c r="BE961" s="76"/>
      <c r="BF961" s="76"/>
      <c r="BH961" s="76"/>
      <c r="BI961" s="76"/>
      <c r="BK961" s="76"/>
      <c r="BL961" s="76"/>
      <c r="BN961" s="76"/>
      <c r="BO961" s="76"/>
      <c r="BQ961" s="76"/>
      <c r="BR961" s="76"/>
      <c r="BW961" s="85"/>
      <c r="BX961" s="85"/>
      <c r="BY961" s="83"/>
      <c r="BZ961" s="83"/>
      <c r="CA961" s="83"/>
      <c r="CB961" s="83"/>
      <c r="CC961" s="83"/>
      <c r="CD961" s="76"/>
      <c r="CE961" s="76"/>
      <c r="CF961" s="76"/>
      <c r="CG961" s="76"/>
      <c r="CH961" s="76"/>
      <c r="CI961" s="76"/>
      <c r="CJ961" s="76"/>
      <c r="CK961" s="76"/>
      <c r="CL961" s="76"/>
      <c r="CM961" s="76"/>
      <c r="CN961" s="76"/>
      <c r="CO961" s="76"/>
      <c r="CP961" s="76"/>
      <c r="CQ961" s="76"/>
      <c r="CR961" s="76"/>
      <c r="CS961" s="76"/>
      <c r="CT961" s="76"/>
      <c r="CU961" s="76"/>
      <c r="CV961" s="76"/>
    </row>
    <row r="962" spans="1:100">
      <c r="A962" s="7">
        <v>120</v>
      </c>
      <c r="B962" s="31">
        <v>43663</v>
      </c>
      <c r="C962" s="7" t="s">
        <v>0</v>
      </c>
      <c r="D962" s="32">
        <v>1.0375238999999999E-3</v>
      </c>
      <c r="E962" s="32">
        <v>2.3069305000000001E-4</v>
      </c>
      <c r="F962" s="32">
        <v>3.4636838E-4</v>
      </c>
      <c r="G962" s="32">
        <v>3.1905212999999998E-4</v>
      </c>
      <c r="H962" s="93">
        <v>6.7646216999999999E-6</v>
      </c>
      <c r="I962" s="32">
        <v>7.6038923000000004E-5</v>
      </c>
      <c r="J962" s="32"/>
      <c r="K962" s="32">
        <v>0.33380330000000002</v>
      </c>
      <c r="L962" s="32">
        <v>0.30809107000000002</v>
      </c>
      <c r="M962" s="32">
        <v>7.3635065999999999E-2</v>
      </c>
      <c r="N962" s="32">
        <v>0.22269306</v>
      </c>
      <c r="O962" s="66"/>
      <c r="P962" s="66"/>
      <c r="Q962" s="66"/>
      <c r="AG962" s="78"/>
      <c r="BZ962" s="80"/>
      <c r="CA962" s="78"/>
      <c r="CB962" s="78"/>
      <c r="CC962" s="78"/>
      <c r="CE962" s="81"/>
      <c r="CF962" s="74"/>
      <c r="CG962" s="74"/>
      <c r="CH962" s="74"/>
      <c r="CI962" s="74"/>
      <c r="CJ962" s="74"/>
      <c r="CK962" s="74"/>
      <c r="CL962" s="74"/>
      <c r="CM962" s="74"/>
      <c r="CN962" s="74"/>
    </row>
    <row r="963" spans="1:100">
      <c r="A963" s="7">
        <v>120</v>
      </c>
      <c r="B963" s="7"/>
      <c r="C963" s="98" t="s">
        <v>6</v>
      </c>
      <c r="D963" s="32"/>
      <c r="E963" s="32"/>
      <c r="F963" s="32"/>
      <c r="G963" s="32"/>
      <c r="H963" s="93">
        <v>2.7397288999999998</v>
      </c>
      <c r="I963" s="32"/>
      <c r="J963" s="5"/>
      <c r="K963" s="32"/>
      <c r="L963" s="32"/>
      <c r="M963" s="32"/>
      <c r="N963" s="32"/>
      <c r="O963" s="66">
        <v>0.86270818000000005</v>
      </c>
      <c r="P963" s="66">
        <v>0.56618203</v>
      </c>
      <c r="Q963" s="66">
        <v>1.0738053999999999</v>
      </c>
      <c r="AB963" s="9"/>
      <c r="AC963" s="9"/>
      <c r="AD963" s="9"/>
      <c r="AE963" s="9"/>
      <c r="AF963" s="9"/>
      <c r="AG963" s="9"/>
      <c r="AI963" s="27"/>
      <c r="AJ963" s="20"/>
      <c r="AK963" s="20"/>
      <c r="AL963" s="20"/>
      <c r="AM963" s="20"/>
      <c r="AN963" s="82"/>
      <c r="BB963" s="78"/>
      <c r="BE963" s="78"/>
      <c r="BH963" s="78"/>
      <c r="BK963" s="78"/>
      <c r="BN963" s="78"/>
      <c r="BQ963" s="78"/>
    </row>
    <row r="964" spans="1:100">
      <c r="A964" s="7">
        <v>120</v>
      </c>
      <c r="B964" s="7"/>
      <c r="C964" s="7" t="s">
        <v>1</v>
      </c>
      <c r="D964" s="32">
        <v>28.220611999999999</v>
      </c>
      <c r="E964" s="32">
        <v>6.3073459999999999</v>
      </c>
      <c r="F964" s="32">
        <v>9.8911551000000006</v>
      </c>
      <c r="G964" s="32">
        <v>10.538833</v>
      </c>
      <c r="H964" s="93">
        <v>1.3918532E-4</v>
      </c>
      <c r="I964" s="32">
        <v>1.7787805000000001</v>
      </c>
      <c r="J964" s="32"/>
      <c r="K964" s="32">
        <v>0.35049369000000002</v>
      </c>
      <c r="L964" s="32">
        <v>0.37344386000000002</v>
      </c>
      <c r="M964" s="32">
        <v>6.3031076000000005E-2</v>
      </c>
      <c r="N964" s="32">
        <v>0.22350130000000001</v>
      </c>
      <c r="O964" s="66"/>
      <c r="P964" s="66"/>
      <c r="Q964" s="66"/>
      <c r="R964" s="76"/>
      <c r="S964" s="83">
        <f>(F964-O963*H964)/D964</f>
        <v>0.35048974216738815</v>
      </c>
      <c r="T964" s="83">
        <f>(G964-P963*H964)/D964</f>
        <v>0.37344173102174316</v>
      </c>
      <c r="U964" s="83">
        <f>(I964-Q963*H964)/D964</f>
        <v>6.3025955711087461E-2</v>
      </c>
      <c r="V964" s="84"/>
      <c r="W964" s="83">
        <f t="shared" ref="W964:W968" si="594">LN(S964)</f>
        <v>-1.0484238392199576</v>
      </c>
      <c r="X964" s="83">
        <f t="shared" ref="X964:X968" si="595">LN(T964)</f>
        <v>-0.98499329455368867</v>
      </c>
      <c r="Y964" s="83">
        <f t="shared" ref="Y964:Y968" si="596">LN(U964)</f>
        <v>-2.7642086420233247</v>
      </c>
      <c r="Z964" s="83">
        <f>LN(N964)</f>
        <v>-1.4983380483906197</v>
      </c>
      <c r="AA964" s="77"/>
      <c r="AB964" s="20">
        <f t="array" ref="AB964:AC965">LINEST(W964:W968,Z964:Z968,TRUE,TRUE)</f>
        <v>2.0039603465245563</v>
      </c>
      <c r="AC964" s="60">
        <v>1.9541825891496156</v>
      </c>
      <c r="AD964" s="20">
        <f t="array" ref="AD964:AE965">LINEST(X964:X968,Z964:Z968,TRUE,TRUE)</f>
        <v>4.0085919976500097</v>
      </c>
      <c r="AE964" s="60">
        <v>5.0212307421697995</v>
      </c>
      <c r="AF964" s="20">
        <f t="array" ref="AF964:AG965">LINEST(Y964:Y968,Z964:Z968,TRUE,TRUE)</f>
        <v>6.0201649380749567</v>
      </c>
      <c r="AG964" s="20">
        <v>6.2560346130034112</v>
      </c>
      <c r="AI964" s="41">
        <f>EXP(AC964)*$AI$4^AB964</f>
        <v>0.33298499770014517</v>
      </c>
      <c r="AJ964" s="41">
        <f>AI964*SQRT(AC965^2+(LN($AI$4))^2*AB965^2+(AB964/$AI$4)^2*$AJ$4^2-2*LN($AI$4)*AVERAGE(Z964:Z968)*AB965^2)</f>
        <v>5.2144698357339174E-4</v>
      </c>
      <c r="AK964" s="59"/>
      <c r="AL964" s="41">
        <f>EXP(AE964)*$AI$4^AD964</f>
        <v>0.33706714575638796</v>
      </c>
      <c r="AM964" s="41">
        <f>AL964*SQRT(AE965^2+(LN($AI$4))^2*AD965^2+(AD964/$AI$4)^2*$AJ$4^2-2*LN($AI$4)*AVERAGE(Z964:Z968)*AD965^2)</f>
        <v>1.0552968279518142E-3</v>
      </c>
      <c r="AN964" s="83"/>
      <c r="AO964" s="41">
        <f>EXP(AG964)*$AI$4^AF964</f>
        <v>5.4035689448394986E-2</v>
      </c>
      <c r="AP964" s="41">
        <f>AO964*SQRT(AG965^2+(LN($AI$4))^2*AF965^2+(AF964/$AI$4)^2*$AJ$4^2-2*LN($AI$4)*AVERAGE(Z964:Z968)*AF965^2)</f>
        <v>2.5447333114654407E-4</v>
      </c>
      <c r="BB964" s="69"/>
      <c r="BC964" s="69"/>
      <c r="BE964" s="69"/>
      <c r="BF964" s="69"/>
      <c r="BH964" s="69"/>
      <c r="BI964" s="69"/>
      <c r="BK964" s="69"/>
      <c r="BL964" s="69"/>
      <c r="BN964" s="69"/>
      <c r="BO964" s="69"/>
      <c r="BQ964" s="69"/>
      <c r="BR964" s="69"/>
      <c r="BY964" s="69"/>
      <c r="BZ964" s="69"/>
      <c r="CD964" s="86"/>
      <c r="CM964" s="78"/>
      <c r="CN964" s="78"/>
    </row>
    <row r="965" spans="1:100">
      <c r="A965" s="7">
        <v>120</v>
      </c>
      <c r="B965" s="7"/>
      <c r="C965" s="7" t="s">
        <v>2</v>
      </c>
      <c r="D965" s="32">
        <v>28.246310000000001</v>
      </c>
      <c r="E965" s="32">
        <v>6.3121688000000002</v>
      </c>
      <c r="F965" s="32">
        <v>9.8971952999999999</v>
      </c>
      <c r="G965" s="32">
        <v>10.542258</v>
      </c>
      <c r="H965" s="93">
        <v>1.4129149999999999E-4</v>
      </c>
      <c r="I965" s="32">
        <v>1.7788261000000001</v>
      </c>
      <c r="J965" s="32"/>
      <c r="K965" s="32">
        <v>0.35038897000000002</v>
      </c>
      <c r="L965" s="32">
        <v>0.37322592999999998</v>
      </c>
      <c r="M965" s="32">
        <v>6.2975531000000001E-2</v>
      </c>
      <c r="N965" s="32">
        <v>0.22346877000000001</v>
      </c>
      <c r="O965" s="66"/>
      <c r="P965" s="66"/>
      <c r="Q965" s="66"/>
      <c r="R965" s="76"/>
      <c r="S965" s="83">
        <f>(F965-O963*H965)/D965</f>
        <v>0.35038464870870517</v>
      </c>
      <c r="T965" s="83">
        <f>(G965-P963*H965)/D965</f>
        <v>0.37322319280966992</v>
      </c>
      <c r="U965" s="83">
        <f>(I965-Q963*H965)/D965</f>
        <v>6.2970150098342961E-2</v>
      </c>
      <c r="V965" s="84"/>
      <c r="W965" s="83">
        <f t="shared" si="594"/>
        <v>-1.0487237316424478</v>
      </c>
      <c r="X965" s="83">
        <f t="shared" si="595"/>
        <v>-0.9855786661476621</v>
      </c>
      <c r="Y965" s="83">
        <f t="shared" si="596"/>
        <v>-2.7650944728358757</v>
      </c>
      <c r="Z965" s="83">
        <f t="shared" ref="Z965:Z968" si="597">LN(N965)</f>
        <v>-1.4984836062354994</v>
      </c>
      <c r="AA965" s="77"/>
      <c r="AB965" s="20">
        <v>3.4014745593337102E-3</v>
      </c>
      <c r="AC965" s="60">
        <v>5.099606606053928E-3</v>
      </c>
      <c r="AD965" s="20">
        <v>5.4074763081575477E-3</v>
      </c>
      <c r="AE965" s="60">
        <v>8.1070728068482149E-3</v>
      </c>
      <c r="AF965" s="20">
        <v>1.3451175132471032E-2</v>
      </c>
      <c r="AG965" s="20">
        <v>2.0166460271328412E-2</v>
      </c>
      <c r="AI965" s="27"/>
      <c r="AJ965" s="82"/>
      <c r="AK965" s="82"/>
      <c r="AL965" s="82"/>
      <c r="AM965" s="82"/>
      <c r="AN965" s="82"/>
      <c r="BB965" s="76"/>
      <c r="BC965" s="76"/>
      <c r="BE965" s="76"/>
      <c r="BF965" s="76"/>
      <c r="BH965" s="76"/>
      <c r="BI965" s="76"/>
      <c r="BK965" s="76"/>
      <c r="BL965" s="76"/>
      <c r="BN965" s="76"/>
      <c r="BO965" s="76"/>
      <c r="BQ965" s="76"/>
      <c r="BR965" s="76"/>
      <c r="BW965" s="85"/>
      <c r="BX965" s="85"/>
      <c r="BY965" s="83"/>
      <c r="BZ965" s="83"/>
      <c r="CA965" s="83"/>
      <c r="CB965" s="83"/>
      <c r="CC965" s="83"/>
    </row>
    <row r="966" spans="1:100">
      <c r="A966" s="7">
        <v>120</v>
      </c>
      <c r="B966" s="7"/>
      <c r="C966" s="7" t="s">
        <v>3</v>
      </c>
      <c r="D966" s="32">
        <v>25.675533999999999</v>
      </c>
      <c r="E966" s="32">
        <v>5.7332196</v>
      </c>
      <c r="F966" s="32">
        <v>8.9824385000000007</v>
      </c>
      <c r="G966" s="32">
        <v>9.5528630000000003</v>
      </c>
      <c r="H966" s="93">
        <v>1.3325945000000001E-4</v>
      </c>
      <c r="I966" s="32">
        <v>1.6094073</v>
      </c>
      <c r="J966" s="32"/>
      <c r="K966" s="32">
        <v>0.34984411999999998</v>
      </c>
      <c r="L966" s="32">
        <v>0.37206062000000001</v>
      </c>
      <c r="M966" s="32">
        <v>6.2682436999999994E-2</v>
      </c>
      <c r="N966" s="32">
        <v>0.22329507000000001</v>
      </c>
      <c r="O966" s="66"/>
      <c r="P966" s="66"/>
      <c r="Q966" s="66"/>
      <c r="R966" s="76"/>
      <c r="S966" s="83">
        <f>(F966-O963*H966)/D966</f>
        <v>0.34983979441216001</v>
      </c>
      <c r="T966" s="83">
        <f>(G966-P963*H966)/D966</f>
        <v>0.37205798916953714</v>
      </c>
      <c r="U966" s="83">
        <f>(I966-Q963*H966)/D966</f>
        <v>6.2676951734791139E-2</v>
      </c>
      <c r="V966" s="84"/>
      <c r="W966" s="83">
        <f t="shared" si="594"/>
        <v>-1.0502799595401189</v>
      </c>
      <c r="X966" s="83">
        <f t="shared" si="595"/>
        <v>-0.98870555199342625</v>
      </c>
      <c r="Y966" s="83">
        <f t="shared" si="596"/>
        <v>-2.7697614948595555</v>
      </c>
      <c r="Z966" s="83">
        <f t="shared" si="597"/>
        <v>-1.4992611983018236</v>
      </c>
      <c r="AA966" s="28"/>
      <c r="AB966" s="47">
        <f t="shared" ref="AB966:AG966" si="598">ABS(AB965/AB964)</f>
        <v>1.6973761807377303E-3</v>
      </c>
      <c r="AC966" s="47">
        <f t="shared" si="598"/>
        <v>2.6095855291971867E-3</v>
      </c>
      <c r="AD966" s="47">
        <f t="shared" si="598"/>
        <v>1.3489714870776616E-3</v>
      </c>
      <c r="AE966" s="47">
        <f t="shared" si="598"/>
        <v>1.6145589046053172E-3</v>
      </c>
      <c r="AF966" s="47">
        <f t="shared" si="598"/>
        <v>2.2343532562369059E-3</v>
      </c>
      <c r="AG966" s="47">
        <f t="shared" si="598"/>
        <v>3.2235212109299458E-3</v>
      </c>
      <c r="AI966" s="27"/>
      <c r="AJ966" s="82"/>
      <c r="AK966" s="82"/>
      <c r="AL966" s="82"/>
      <c r="AM966" s="82"/>
      <c r="AN966" s="82"/>
      <c r="BB966" s="76"/>
      <c r="BC966" s="76"/>
      <c r="BE966" s="76"/>
      <c r="BF966" s="76"/>
      <c r="BH966" s="76"/>
      <c r="BI966" s="76"/>
      <c r="BK966" s="76"/>
      <c r="BL966" s="76"/>
      <c r="BN966" s="76"/>
      <c r="BO966" s="76"/>
      <c r="BQ966" s="76"/>
      <c r="BR966" s="76"/>
      <c r="BW966" s="85"/>
      <c r="BX966" s="85"/>
      <c r="BY966" s="83"/>
      <c r="BZ966" s="83"/>
      <c r="CA966" s="83"/>
      <c r="CB966" s="83"/>
      <c r="CC966" s="83"/>
      <c r="CD966" s="76"/>
      <c r="CE966" s="76"/>
      <c r="CF966" s="76"/>
      <c r="CG966" s="76"/>
      <c r="CH966" s="76"/>
      <c r="CI966" s="76"/>
      <c r="CJ966" s="76"/>
      <c r="CK966" s="76"/>
      <c r="CL966" s="76"/>
      <c r="CM966" s="76"/>
      <c r="CN966" s="76"/>
      <c r="CO966" s="76"/>
      <c r="CP966" s="76"/>
      <c r="CQ966" s="76"/>
      <c r="CR966" s="76"/>
      <c r="CS966" s="76"/>
      <c r="CT966" s="76"/>
      <c r="CU966" s="76"/>
      <c r="CV966" s="76"/>
    </row>
    <row r="967" spans="1:100">
      <c r="A967" s="7">
        <v>120</v>
      </c>
      <c r="B967" s="7"/>
      <c r="C967" s="7" t="s">
        <v>4</v>
      </c>
      <c r="D967" s="32">
        <v>24.914822000000001</v>
      </c>
      <c r="E967" s="32">
        <v>5.5606505999999998</v>
      </c>
      <c r="F967" s="32">
        <v>8.7078903000000007</v>
      </c>
      <c r="G967" s="32">
        <v>9.2519687000000008</v>
      </c>
      <c r="H967" s="93">
        <v>1.2075445999999999E-4</v>
      </c>
      <c r="I967" s="32">
        <v>1.5571903</v>
      </c>
      <c r="J967" s="32"/>
      <c r="K967" s="32">
        <v>0.34950643999999997</v>
      </c>
      <c r="L967" s="32">
        <v>0.37134395999999997</v>
      </c>
      <c r="M967" s="32">
        <v>6.2500578000000001E-2</v>
      </c>
      <c r="N967" s="32">
        <v>0.22318647999999999</v>
      </c>
      <c r="O967" s="66"/>
      <c r="P967" s="66"/>
      <c r="Q967" s="66"/>
      <c r="R967" s="76"/>
      <c r="S967" s="83">
        <f>(F967-O963*H967)/D967</f>
        <v>0.34950224104107941</v>
      </c>
      <c r="T967" s="83">
        <f>(G967-P963*H967)/D967</f>
        <v>0.37134121732817138</v>
      </c>
      <c r="U967" s="83">
        <f>(I967-Q963*H967)/D967</f>
        <v>6.2495354500577124E-2</v>
      </c>
      <c r="V967" s="84"/>
      <c r="W967" s="83">
        <f t="shared" si="594"/>
        <v>-1.0512453051941246</v>
      </c>
      <c r="X967" s="83">
        <f t="shared" si="595"/>
        <v>-0.99063391580445981</v>
      </c>
      <c r="Y967" s="83">
        <f t="shared" si="596"/>
        <v>-2.7726630529930092</v>
      </c>
      <c r="Z967" s="83">
        <f t="shared" si="597"/>
        <v>-1.4997476237863308</v>
      </c>
      <c r="AA967" s="60"/>
      <c r="AB967" s="88"/>
      <c r="AD967" s="88"/>
      <c r="AF967" s="88"/>
      <c r="AI967" s="27"/>
      <c r="AJ967" s="82"/>
      <c r="AK967" s="82"/>
      <c r="AL967" s="82"/>
      <c r="AM967" s="82"/>
      <c r="AN967" s="82"/>
      <c r="BB967" s="76"/>
      <c r="BC967" s="76"/>
      <c r="BE967" s="76"/>
      <c r="BF967" s="76"/>
      <c r="BH967" s="76"/>
      <c r="BI967" s="76"/>
      <c r="BK967" s="76"/>
      <c r="BL967" s="76"/>
      <c r="BN967" s="76"/>
      <c r="BO967" s="76"/>
      <c r="BQ967" s="76"/>
      <c r="BR967" s="76"/>
      <c r="BW967" s="85"/>
      <c r="BX967" s="85"/>
      <c r="BY967" s="83"/>
      <c r="BZ967" s="83"/>
      <c r="CA967" s="83"/>
      <c r="CB967" s="83"/>
      <c r="CD967" s="76"/>
      <c r="CE967" s="76"/>
      <c r="CF967" s="76"/>
      <c r="CG967" s="76"/>
      <c r="CH967" s="76"/>
      <c r="CI967" s="76"/>
      <c r="CJ967" s="76"/>
      <c r="CK967" s="76"/>
      <c r="CL967" s="76"/>
      <c r="CM967" s="76"/>
      <c r="CN967" s="76"/>
      <c r="CO967" s="76"/>
      <c r="CP967" s="76"/>
      <c r="CQ967" s="76"/>
      <c r="CR967" s="76"/>
      <c r="CS967" s="76"/>
      <c r="CT967" s="76"/>
      <c r="CU967" s="76"/>
      <c r="CV967" s="76"/>
    </row>
    <row r="968" spans="1:100">
      <c r="A968" s="7">
        <v>120</v>
      </c>
      <c r="B968" s="7"/>
      <c r="C968" s="7" t="s">
        <v>5</v>
      </c>
      <c r="D968" s="32">
        <v>22.624928000000001</v>
      </c>
      <c r="E968" s="32">
        <v>5.0465951000000002</v>
      </c>
      <c r="F968" s="32">
        <v>7.8981132000000001</v>
      </c>
      <c r="G968" s="32">
        <v>8.3816097000000003</v>
      </c>
      <c r="H968" s="93">
        <v>1.1174212E-4</v>
      </c>
      <c r="I968" s="32">
        <v>1.4089735999999999</v>
      </c>
      <c r="J968" s="32"/>
      <c r="K968" s="32">
        <v>0.34908853000000001</v>
      </c>
      <c r="L968" s="32">
        <v>0.37045812</v>
      </c>
      <c r="M968" s="32">
        <v>6.2275061999999999E-2</v>
      </c>
      <c r="N968" s="32">
        <v>0.22305453</v>
      </c>
      <c r="O968" s="66"/>
      <c r="P968" s="66"/>
      <c r="Q968" s="66"/>
      <c r="R968" s="76"/>
      <c r="S968" s="83">
        <f>(F968-O963*H968)/D968</f>
        <v>0.34908472633190368</v>
      </c>
      <c r="T968" s="83">
        <f>(G968-P963*H968)/D968</f>
        <v>0.37045626989927494</v>
      </c>
      <c r="U968" s="83">
        <f>(I968-Q963*H968)/D968</f>
        <v>6.2269971011980077E-2</v>
      </c>
      <c r="V968" s="84"/>
      <c r="W968" s="83">
        <f t="shared" si="594"/>
        <v>-1.052440617383978</v>
      </c>
      <c r="X968" s="83">
        <f t="shared" si="595"/>
        <v>-0.99301987117355073</v>
      </c>
      <c r="Y968" s="83">
        <f t="shared" si="596"/>
        <v>-2.7762759756193223</v>
      </c>
      <c r="Z968" s="83">
        <f t="shared" si="597"/>
        <v>-1.5003390082664154</v>
      </c>
      <c r="AB968" s="28"/>
      <c r="AD968" s="28"/>
      <c r="AF968" s="28"/>
      <c r="AJ968" s="82"/>
      <c r="AK968" s="82"/>
      <c r="AL968" s="82"/>
      <c r="AM968" s="82"/>
      <c r="AN968" s="82"/>
      <c r="BB968" s="76"/>
      <c r="BC968" s="76"/>
      <c r="BE968" s="76"/>
      <c r="BF968" s="76"/>
      <c r="BH968" s="76"/>
      <c r="BI968" s="76"/>
      <c r="BK968" s="76"/>
      <c r="BL968" s="76"/>
      <c r="BN968" s="76"/>
      <c r="BO968" s="76"/>
      <c r="BQ968" s="76"/>
      <c r="BR968" s="76"/>
      <c r="BW968" s="85"/>
      <c r="BX968" s="85"/>
      <c r="BY968" s="83"/>
      <c r="BZ968" s="83"/>
      <c r="CA968" s="83"/>
      <c r="CB968" s="83"/>
      <c r="CC968" s="83"/>
    </row>
    <row r="969" spans="1:100">
      <c r="C969" s="7"/>
      <c r="D969" s="89"/>
      <c r="E969" s="89"/>
      <c r="F969" s="33"/>
      <c r="G969" s="33"/>
      <c r="H969" s="99"/>
      <c r="I969" s="33"/>
      <c r="J969" s="5"/>
      <c r="K969" s="84"/>
      <c r="L969" s="84"/>
      <c r="M969" s="84"/>
      <c r="N969" s="84"/>
      <c r="O969" s="83"/>
      <c r="P969" s="83"/>
      <c r="Q969" s="83"/>
      <c r="R969" s="84"/>
      <c r="S969" s="84"/>
      <c r="T969" s="84"/>
      <c r="U969" s="84"/>
      <c r="V969" s="84"/>
      <c r="W969" s="84"/>
      <c r="X969" s="84"/>
      <c r="Y969" s="84"/>
      <c r="Z969" s="90"/>
      <c r="AA969" s="28"/>
      <c r="AB969" s="91"/>
      <c r="AC969" s="91"/>
      <c r="AD969" s="91"/>
      <c r="AE969" s="92"/>
      <c r="AF969" s="92"/>
      <c r="AG969" s="92"/>
      <c r="AJ969" s="76"/>
      <c r="AK969" s="76"/>
      <c r="AL969" s="76"/>
      <c r="AM969" s="76"/>
      <c r="AN969" s="76"/>
      <c r="BB969" s="76"/>
      <c r="BC969" s="76"/>
      <c r="BE969" s="76"/>
      <c r="BF969" s="76"/>
      <c r="BH969" s="76"/>
      <c r="BI969" s="76"/>
      <c r="BK969" s="76"/>
      <c r="BL969" s="76"/>
      <c r="BN969" s="76"/>
      <c r="BO969" s="76"/>
      <c r="BQ969" s="76"/>
      <c r="BR969" s="76"/>
      <c r="BW969" s="85"/>
      <c r="BX969" s="85"/>
      <c r="BY969" s="83"/>
      <c r="BZ969" s="83"/>
      <c r="CA969" s="83"/>
      <c r="CB969" s="83"/>
      <c r="CC969" s="83"/>
      <c r="CD969" s="76"/>
      <c r="CE969" s="76"/>
      <c r="CF969" s="76"/>
      <c r="CG969" s="76"/>
      <c r="CH969" s="76"/>
      <c r="CI969" s="76"/>
      <c r="CJ969" s="76"/>
      <c r="CK969" s="76"/>
      <c r="CL969" s="76"/>
      <c r="CM969" s="76"/>
      <c r="CN969" s="76"/>
      <c r="CO969" s="76"/>
      <c r="CP969" s="76"/>
      <c r="CQ969" s="76"/>
      <c r="CR969" s="76"/>
      <c r="CS969" s="76"/>
      <c r="CT969" s="76"/>
      <c r="CU969" s="76"/>
      <c r="CV969" s="76"/>
    </row>
    <row r="970" spans="1:100">
      <c r="A970" s="7">
        <v>121</v>
      </c>
      <c r="B970" s="31">
        <v>43665</v>
      </c>
      <c r="C970" s="7" t="s">
        <v>0</v>
      </c>
      <c r="D970" s="32">
        <v>1.0939213E-3</v>
      </c>
      <c r="E970" s="32">
        <v>2.2639762E-4</v>
      </c>
      <c r="F970" s="32">
        <v>3.6392020000000001E-4</v>
      </c>
      <c r="G970" s="32">
        <v>3.2995262000000002E-4</v>
      </c>
      <c r="H970" s="93">
        <v>-5.5777571999999999E-6</v>
      </c>
      <c r="I970" s="32">
        <v>7.0256977999999995E-5</v>
      </c>
      <c r="J970" s="32"/>
      <c r="K970" s="32">
        <v>0.33291938999999998</v>
      </c>
      <c r="L970" s="32">
        <v>0.30195139999999998</v>
      </c>
      <c r="M970" s="32">
        <v>6.4361031999999999E-2</v>
      </c>
      <c r="N970" s="32">
        <v>0.20711481000000001</v>
      </c>
      <c r="O970" s="66"/>
      <c r="P970" s="66"/>
      <c r="Q970" s="66"/>
      <c r="AB970" s="76"/>
      <c r="AC970" s="76"/>
      <c r="AD970" s="76"/>
      <c r="AE970" s="76"/>
      <c r="AF970" s="76"/>
      <c r="AG970" s="76"/>
      <c r="BZ970" s="80"/>
      <c r="CA970" s="78"/>
      <c r="CB970" s="78"/>
      <c r="CC970" s="78"/>
      <c r="CE970" s="81"/>
      <c r="CF970" s="74"/>
      <c r="CG970" s="74"/>
      <c r="CH970" s="74"/>
      <c r="CI970" s="74"/>
      <c r="CJ970" s="74"/>
      <c r="CK970" s="74"/>
      <c r="CL970" s="74"/>
      <c r="CM970" s="74"/>
      <c r="CN970" s="74"/>
    </row>
    <row r="971" spans="1:100">
      <c r="A971" s="7">
        <v>121</v>
      </c>
      <c r="C971" s="98" t="s">
        <v>6</v>
      </c>
      <c r="D971" s="32"/>
      <c r="E971" s="32"/>
      <c r="F971" s="32"/>
      <c r="G971" s="32"/>
      <c r="H971" s="93">
        <v>2.9346751000000002</v>
      </c>
      <c r="I971" s="32"/>
      <c r="J971" s="32"/>
      <c r="K971" s="32"/>
      <c r="L971" s="32"/>
      <c r="M971" s="32"/>
      <c r="N971" s="32"/>
      <c r="O971" s="66">
        <v>0.86307537000000001</v>
      </c>
      <c r="P971" s="66">
        <v>0.56626114000000005</v>
      </c>
      <c r="Q971" s="66">
        <v>1.0736886000000001</v>
      </c>
      <c r="AB971" s="9"/>
      <c r="AC971" s="9"/>
      <c r="AD971" s="9"/>
      <c r="AE971" s="9"/>
      <c r="AF971" s="9"/>
      <c r="AG971" s="9"/>
      <c r="AI971" s="27"/>
      <c r="AJ971" s="20"/>
      <c r="AK971" s="20"/>
      <c r="AL971" s="20"/>
      <c r="AM971" s="20"/>
      <c r="AN971" s="82"/>
      <c r="BB971" s="78"/>
      <c r="BE971" s="78"/>
      <c r="BH971" s="78"/>
      <c r="BK971" s="78"/>
      <c r="BN971" s="78"/>
      <c r="BQ971" s="78"/>
    </row>
    <row r="972" spans="1:100">
      <c r="A972" s="7">
        <v>121</v>
      </c>
      <c r="B972" s="7"/>
      <c r="C972" s="7" t="s">
        <v>1</v>
      </c>
      <c r="D972" s="32">
        <v>29.104465000000001</v>
      </c>
      <c r="E972" s="32">
        <v>6.5028192000000002</v>
      </c>
      <c r="F972" s="32">
        <v>10.194639</v>
      </c>
      <c r="G972" s="32">
        <v>10.856017</v>
      </c>
      <c r="H972" s="93">
        <v>1.3772449999999999E-4</v>
      </c>
      <c r="I972" s="32">
        <v>1.8312729999999999</v>
      </c>
      <c r="J972" s="32"/>
      <c r="K972" s="66">
        <v>0.35027728000000002</v>
      </c>
      <c r="L972" s="66">
        <v>0.37300132000000003</v>
      </c>
      <c r="M972" s="66">
        <v>6.2920581000000003E-2</v>
      </c>
      <c r="N972" s="66">
        <v>0.22343025</v>
      </c>
      <c r="O972" s="66"/>
      <c r="P972" s="66"/>
      <c r="Q972" s="66"/>
      <c r="R972" s="76"/>
      <c r="S972" s="83">
        <f>(F972-O971*H972)/D972</f>
        <v>0.3502734076498642</v>
      </c>
      <c r="T972" s="83">
        <f>(G972-P971*H972)/D972</f>
        <v>0.37299909178772478</v>
      </c>
      <c r="U972" s="83">
        <f>(I972-Q971*H972)/D972</f>
        <v>6.2915608542345972E-2</v>
      </c>
      <c r="V972" s="84"/>
      <c r="W972" s="83">
        <f t="shared" ref="W972:W976" si="599">LN(S972)</f>
        <v>-1.0490412647351344</v>
      </c>
      <c r="X972" s="83">
        <f t="shared" ref="X972:X976" si="600">LN(T972)</f>
        <v>-0.98617929422674222</v>
      </c>
      <c r="Y972" s="83">
        <f t="shared" ref="Y972:Y976" si="601">LN(U972)</f>
        <v>-2.7659609975325323</v>
      </c>
      <c r="Z972" s="83">
        <f>LN(N972)</f>
        <v>-1.4986559941726911</v>
      </c>
      <c r="AA972" s="77"/>
      <c r="AB972" s="20">
        <f t="array" ref="AB972:AC973">LINEST(W972:W976,Z972:Z976,TRUE,TRUE)</f>
        <v>2.0150205743846543</v>
      </c>
      <c r="AC972" s="60">
        <v>1.9707851468275825</v>
      </c>
      <c r="AD972" s="20">
        <f t="array" ref="AD972:AE973">LINEST(X972:X976,Z972:Z976,TRUE,TRUE)</f>
        <v>4.0442151235982395</v>
      </c>
      <c r="AE972" s="60">
        <v>5.0747089596286425</v>
      </c>
      <c r="AF972" s="20">
        <f t="array" ref="AF972:AG973">LINEST(Y972:Y976,Z972:Z976,TRUE,TRUE)</f>
        <v>6.0715197824379166</v>
      </c>
      <c r="AG972" s="20">
        <v>6.3331588191437804</v>
      </c>
      <c r="AI972" s="41">
        <f>EXP(AC972)*$AI$4^AB972</f>
        <v>0.33290104525749908</v>
      </c>
      <c r="AJ972" s="41">
        <f>AI972*SQRT(AC973^2+(LN($AI$4))^2*AB973^2+(AB972/$AI$4)^2*$AJ$4^2-2*LN($AI$4)*AVERAGE(Z972:Z976)*AB973^2)</f>
        <v>5.2657331451399949E-4</v>
      </c>
      <c r="AK972" s="59"/>
      <c r="AL972" s="41">
        <f>EXP(AE972)*$AI$4^AD972</f>
        <v>0.33679491976224429</v>
      </c>
      <c r="AM972" s="41">
        <f>AL972*SQRT(AE973^2+(LN($AI$4))^2*AD973^2+(AD972/$AI$4)^2*$AJ$4^2-2*LN($AI$4)*AVERAGE(Z972:Z976)*AD973^2)</f>
        <v>1.071035476097628E-3</v>
      </c>
      <c r="AN972" s="83"/>
      <c r="AO972" s="41">
        <f>EXP(AG972)*$AI$4^AF972</f>
        <v>5.3974362645887113E-2</v>
      </c>
      <c r="AP972" s="41">
        <f>AO972*SQRT(AG973^2+(LN($AI$4))^2*AF973^2+(AF972/$AI$4)^2*$AJ$4^2-2*LN($AI$4)*AVERAGE(Z972:Z976)*AF973^2)</f>
        <v>2.5893008499288083E-4</v>
      </c>
      <c r="BB972" s="69"/>
      <c r="BC972" s="69"/>
      <c r="BE972" s="69"/>
      <c r="BF972" s="69"/>
      <c r="BH972" s="69"/>
      <c r="BI972" s="69"/>
      <c r="BK972" s="69"/>
      <c r="BL972" s="69"/>
      <c r="BN972" s="69"/>
      <c r="BO972" s="69"/>
      <c r="BQ972" s="69"/>
      <c r="BR972" s="69"/>
      <c r="BY972" s="69"/>
      <c r="BZ972" s="69"/>
      <c r="CD972" s="86"/>
      <c r="CM972" s="78"/>
      <c r="CN972" s="78"/>
    </row>
    <row r="973" spans="1:100">
      <c r="A973" s="7">
        <v>121</v>
      </c>
      <c r="B973" s="7"/>
      <c r="C973" s="7" t="s">
        <v>2</v>
      </c>
      <c r="D973" s="32">
        <v>29.394849000000001</v>
      </c>
      <c r="E973" s="32">
        <v>6.5668784999999996</v>
      </c>
      <c r="F973" s="32">
        <v>10.293728</v>
      </c>
      <c r="G973" s="32">
        <v>10.958555</v>
      </c>
      <c r="H973" s="93">
        <v>1.4442302E-4</v>
      </c>
      <c r="I973" s="32">
        <v>1.8480623</v>
      </c>
      <c r="J973" s="32"/>
      <c r="K973" s="66">
        <v>0.35018802999999998</v>
      </c>
      <c r="L973" s="66">
        <v>0.37280511</v>
      </c>
      <c r="M973" s="66">
        <v>6.2870263999999995E-2</v>
      </c>
      <c r="N973" s="66">
        <v>0.22340234</v>
      </c>
      <c r="O973" s="66"/>
      <c r="P973" s="66"/>
      <c r="Q973" s="66"/>
      <c r="R973" s="76"/>
      <c r="S973" s="83">
        <f>(F973-O971*H973)/D973</f>
        <v>0.35018391664636805</v>
      </c>
      <c r="T973" s="83">
        <f>(G973-P971*H973)/D973</f>
        <v>0.3728025008346208</v>
      </c>
      <c r="U973" s="83">
        <f>(I973-Q971*H973)/D973</f>
        <v>6.2865001778027452E-2</v>
      </c>
      <c r="V973" s="84"/>
      <c r="W973" s="83">
        <f t="shared" si="599"/>
        <v>-1.0492967863804337</v>
      </c>
      <c r="X973" s="83">
        <f t="shared" si="600"/>
        <v>-0.98670648794582771</v>
      </c>
      <c r="Y973" s="83">
        <f t="shared" si="601"/>
        <v>-2.766765680653728</v>
      </c>
      <c r="Z973" s="83">
        <f t="shared" ref="Z973:Z976" si="602">LN(N973)</f>
        <v>-1.4987809179166653</v>
      </c>
      <c r="AA973" s="77"/>
      <c r="AB973" s="20">
        <v>7.0706650526690725E-3</v>
      </c>
      <c r="AC973" s="60">
        <v>1.0602765354174173E-2</v>
      </c>
      <c r="AD973" s="20">
        <v>1.6102673702865954E-2</v>
      </c>
      <c r="AE973" s="60">
        <v>2.4146649512391979E-2</v>
      </c>
      <c r="AF973" s="20">
        <v>3.092163463335736E-2</v>
      </c>
      <c r="AG973" s="20">
        <v>4.6368316691968482E-2</v>
      </c>
      <c r="AI973" s="62"/>
      <c r="AJ973" s="82"/>
      <c r="AK973" s="82"/>
      <c r="AL973" s="82"/>
      <c r="AM973" s="82"/>
      <c r="AN973" s="82"/>
      <c r="BB973" s="76"/>
      <c r="BC973" s="76"/>
      <c r="BE973" s="76"/>
      <c r="BF973" s="76"/>
      <c r="BH973" s="76"/>
      <c r="BI973" s="76"/>
      <c r="BK973" s="76"/>
      <c r="BL973" s="76"/>
      <c r="BN973" s="76"/>
      <c r="BO973" s="76"/>
      <c r="BQ973" s="76"/>
      <c r="BR973" s="76"/>
      <c r="BW973" s="85"/>
      <c r="BX973" s="85"/>
      <c r="BY973" s="83"/>
      <c r="BZ973" s="83"/>
      <c r="CA973" s="83"/>
      <c r="CB973" s="83"/>
      <c r="CC973" s="83"/>
    </row>
    <row r="974" spans="1:100">
      <c r="A974" s="7">
        <v>121</v>
      </c>
      <c r="B974" s="7"/>
      <c r="C974" s="7" t="s">
        <v>3</v>
      </c>
      <c r="D974" s="32">
        <v>27.163125000000001</v>
      </c>
      <c r="E974" s="32">
        <v>6.0641895999999997</v>
      </c>
      <c r="F974" s="32">
        <v>9.4994467999999994</v>
      </c>
      <c r="G974" s="32">
        <v>10.099364</v>
      </c>
      <c r="H974" s="93">
        <v>1.3500312E-4</v>
      </c>
      <c r="I974" s="32">
        <v>1.7009247999999999</v>
      </c>
      <c r="J974" s="32"/>
      <c r="K974" s="66">
        <v>0.34971854000000002</v>
      </c>
      <c r="L974" s="66">
        <v>0.37180427999999999</v>
      </c>
      <c r="M974" s="66">
        <v>6.2618927000000005E-2</v>
      </c>
      <c r="N974" s="66">
        <v>0.22325079</v>
      </c>
      <c r="O974" s="66"/>
      <c r="P974" s="66"/>
      <c r="Q974" s="66"/>
      <c r="R974" s="76"/>
      <c r="S974" s="83">
        <f>(F974-O971*H974)/D974</f>
        <v>0.34971419091626071</v>
      </c>
      <c r="T974" s="83">
        <f>(G974-P971*H974)/D974</f>
        <v>0.3718013871003194</v>
      </c>
      <c r="U974" s="83">
        <f>(I974-Q971*H974)/D974</f>
        <v>6.2613556013495927E-2</v>
      </c>
      <c r="V974" s="84"/>
      <c r="W974" s="83">
        <f t="shared" si="599"/>
        <v>-1.0506390554780543</v>
      </c>
      <c r="X974" s="83">
        <f t="shared" si="600"/>
        <v>-0.98939547293166286</v>
      </c>
      <c r="Y974" s="83">
        <f t="shared" si="601"/>
        <v>-2.7707734745832373</v>
      </c>
      <c r="Z974" s="83">
        <f t="shared" si="602"/>
        <v>-1.4994595205979711</v>
      </c>
      <c r="AA974" s="28"/>
      <c r="AB974" s="47">
        <f t="shared" ref="AB974:AG974" si="603">ABS(AB973/AB972)</f>
        <v>3.5089790856494395E-3</v>
      </c>
      <c r="AC974" s="47">
        <f t="shared" si="603"/>
        <v>5.3799701967724304E-3</v>
      </c>
      <c r="AD974" s="47">
        <f t="shared" si="603"/>
        <v>3.981656071880519E-3</v>
      </c>
      <c r="AE974" s="47">
        <f t="shared" si="603"/>
        <v>4.7582333695367204E-3</v>
      </c>
      <c r="AF974" s="47">
        <f t="shared" si="603"/>
        <v>5.0928986055187152E-3</v>
      </c>
      <c r="AG974" s="47">
        <f t="shared" si="603"/>
        <v>7.3215149052960754E-3</v>
      </c>
      <c r="AI974" s="27"/>
      <c r="AJ974" s="82"/>
      <c r="AK974" s="82"/>
      <c r="AL974" s="82"/>
      <c r="AM974" s="82"/>
      <c r="AN974" s="82"/>
      <c r="BB974" s="76"/>
      <c r="BC974" s="76"/>
      <c r="BE974" s="76"/>
      <c r="BF974" s="76"/>
      <c r="BH974" s="76"/>
      <c r="BI974" s="76"/>
      <c r="BK974" s="76"/>
      <c r="BL974" s="76"/>
      <c r="BN974" s="76"/>
      <c r="BO974" s="76"/>
      <c r="BQ974" s="76"/>
      <c r="BR974" s="76"/>
      <c r="BW974" s="85"/>
      <c r="BX974" s="85"/>
      <c r="BY974" s="83"/>
      <c r="BZ974" s="83"/>
      <c r="CA974" s="83"/>
      <c r="CB974" s="83"/>
      <c r="CC974" s="83"/>
      <c r="CD974" s="76"/>
      <c r="CE974" s="76"/>
      <c r="CF974" s="76"/>
      <c r="CG974" s="76"/>
      <c r="CH974" s="76"/>
      <c r="CI974" s="76"/>
      <c r="CJ974" s="76"/>
      <c r="CK974" s="76"/>
      <c r="CL974" s="76"/>
      <c r="CM974" s="76"/>
      <c r="CN974" s="76"/>
      <c r="CO974" s="76"/>
      <c r="CP974" s="76"/>
      <c r="CQ974" s="76"/>
      <c r="CR974" s="76"/>
      <c r="CS974" s="76"/>
      <c r="CT974" s="76"/>
      <c r="CU974" s="76"/>
      <c r="CV974" s="76"/>
    </row>
    <row r="975" spans="1:100">
      <c r="A975" s="7">
        <v>121</v>
      </c>
      <c r="B975" s="7"/>
      <c r="C975" s="7" t="s">
        <v>4</v>
      </c>
      <c r="D975" s="32">
        <v>25.162462999999999</v>
      </c>
      <c r="E975" s="32">
        <v>5.6134798000000004</v>
      </c>
      <c r="F975" s="32">
        <v>8.7868302000000007</v>
      </c>
      <c r="G975" s="32">
        <v>9.3280212999999996</v>
      </c>
      <c r="H975" s="93">
        <v>1.3305766E-4</v>
      </c>
      <c r="I975" s="32">
        <v>1.5686803</v>
      </c>
      <c r="J975" s="32"/>
      <c r="K975" s="66">
        <v>0.34920368000000002</v>
      </c>
      <c r="L975" s="66">
        <v>0.37071126999999998</v>
      </c>
      <c r="M975" s="66">
        <v>6.2341980999999998E-2</v>
      </c>
      <c r="N975" s="66">
        <v>0.22308938</v>
      </c>
      <c r="O975" s="66"/>
      <c r="P975" s="66"/>
      <c r="Q975" s="66"/>
      <c r="R975" s="76"/>
      <c r="S975" s="83">
        <f>(F975-O971*H975)/D975</f>
        <v>0.3491993355821672</v>
      </c>
      <c r="T975" s="83">
        <f>(G975-P971*H975)/D975</f>
        <v>0.37070877976523059</v>
      </c>
      <c r="U975" s="83">
        <f>(I975-Q971*H975)/D975</f>
        <v>6.2336403137773728E-2</v>
      </c>
      <c r="V975" s="84"/>
      <c r="W975" s="83">
        <f t="shared" si="599"/>
        <v>-1.0521123577041609</v>
      </c>
      <c r="X975" s="83">
        <f t="shared" si="600"/>
        <v>-0.99233848481881171</v>
      </c>
      <c r="Y975" s="83">
        <f t="shared" si="601"/>
        <v>-2.7752097038087342</v>
      </c>
      <c r="Z975" s="83">
        <f t="shared" si="602"/>
        <v>-1.5001827806488699</v>
      </c>
      <c r="AA975" s="60"/>
      <c r="AB975" s="88"/>
      <c r="AD975" s="88"/>
      <c r="AF975" s="88"/>
      <c r="AI975" s="27"/>
      <c r="AJ975" s="82"/>
      <c r="AK975" s="82"/>
      <c r="AL975" s="82"/>
      <c r="AM975" s="82"/>
      <c r="AN975" s="82"/>
      <c r="BB975" s="76"/>
      <c r="BC975" s="76"/>
      <c r="BE975" s="76"/>
      <c r="BF975" s="76"/>
      <c r="BH975" s="76"/>
      <c r="BI975" s="76"/>
      <c r="BK975" s="76"/>
      <c r="BL975" s="76"/>
      <c r="BN975" s="76"/>
      <c r="BO975" s="76"/>
      <c r="BQ975" s="76"/>
      <c r="BR975" s="76"/>
      <c r="BW975" s="85"/>
      <c r="BX975" s="85"/>
      <c r="BY975" s="83"/>
      <c r="BZ975" s="83"/>
      <c r="CA975" s="83"/>
      <c r="CB975" s="83"/>
      <c r="CD975" s="76"/>
      <c r="CE975" s="76"/>
      <c r="CF975" s="76"/>
      <c r="CG975" s="76"/>
      <c r="CH975" s="76"/>
      <c r="CI975" s="76"/>
      <c r="CJ975" s="76"/>
      <c r="CK975" s="76"/>
      <c r="CL975" s="76"/>
      <c r="CM975" s="76"/>
      <c r="CN975" s="76"/>
      <c r="CO975" s="76"/>
      <c r="CP975" s="76"/>
      <c r="CQ975" s="76"/>
      <c r="CR975" s="76"/>
      <c r="CS975" s="76"/>
      <c r="CT975" s="76"/>
      <c r="CU975" s="76"/>
      <c r="CV975" s="76"/>
    </row>
    <row r="976" spans="1:100">
      <c r="A976" s="7">
        <v>121</v>
      </c>
      <c r="B976" s="7"/>
      <c r="C976" s="7" t="s">
        <v>5</v>
      </c>
      <c r="D976" s="32">
        <v>23.528186000000002</v>
      </c>
      <c r="E976" s="32">
        <v>5.2465238000000003</v>
      </c>
      <c r="F976" s="32">
        <v>8.2085912000000008</v>
      </c>
      <c r="G976" s="32">
        <v>8.7059472000000007</v>
      </c>
      <c r="H976" s="93">
        <v>1.3000277999999999E-4</v>
      </c>
      <c r="I976" s="32">
        <v>1.4626992999999999</v>
      </c>
      <c r="J976" s="32"/>
      <c r="K976" s="66">
        <v>0.34888270999999998</v>
      </c>
      <c r="L976" s="66">
        <v>0.37002075000000001</v>
      </c>
      <c r="M976" s="66">
        <v>6.2167624999999997E-2</v>
      </c>
      <c r="N976" s="66">
        <v>0.22298871000000001</v>
      </c>
      <c r="O976" s="66"/>
      <c r="P976" s="66"/>
      <c r="Q976" s="66"/>
      <c r="R976" s="76"/>
      <c r="S976" s="83">
        <f>(F976-O971*H976)/D976</f>
        <v>0.3488785322337451</v>
      </c>
      <c r="T976" s="83">
        <f>(G976-P971*H976)/D976</f>
        <v>0.37001890347507427</v>
      </c>
      <c r="U976" s="83">
        <f>(I976-Q971*H976)/D976</f>
        <v>6.2162026324390052E-2</v>
      </c>
      <c r="V976" s="84"/>
      <c r="W976" s="83">
        <f t="shared" si="599"/>
        <v>-1.0530314625370047</v>
      </c>
      <c r="X976" s="83">
        <f t="shared" si="600"/>
        <v>-0.99420118417576697</v>
      </c>
      <c r="Y976" s="83">
        <f t="shared" si="601"/>
        <v>-2.7780109749278421</v>
      </c>
      <c r="Z976" s="83">
        <f t="shared" si="602"/>
        <v>-1.5006341366063394</v>
      </c>
      <c r="AB976" s="28"/>
      <c r="AD976" s="28"/>
      <c r="AF976" s="28"/>
      <c r="AJ976" s="82"/>
      <c r="AK976" s="82"/>
      <c r="AL976" s="82"/>
      <c r="AM976" s="82"/>
      <c r="AN976" s="82"/>
      <c r="BB976" s="76"/>
      <c r="BC976" s="76"/>
      <c r="BE976" s="76"/>
      <c r="BF976" s="76"/>
      <c r="BH976" s="76"/>
      <c r="BI976" s="76"/>
      <c r="BK976" s="76"/>
      <c r="BL976" s="76"/>
      <c r="BN976" s="76"/>
      <c r="BO976" s="76"/>
      <c r="BQ976" s="76"/>
      <c r="BR976" s="76"/>
      <c r="BW976" s="85"/>
      <c r="BX976" s="85"/>
      <c r="BY976" s="83"/>
      <c r="BZ976" s="83"/>
      <c r="CA976" s="83"/>
      <c r="CB976" s="83"/>
      <c r="CC976" s="83"/>
    </row>
    <row r="977" spans="1:100">
      <c r="C977" s="7"/>
      <c r="D977" s="89"/>
      <c r="E977" s="89"/>
      <c r="F977" s="33"/>
      <c r="G977" s="33"/>
      <c r="H977" s="99"/>
      <c r="I977" s="33"/>
      <c r="J977" s="5"/>
      <c r="K977" s="84"/>
      <c r="L977" s="84"/>
      <c r="M977" s="84"/>
      <c r="N977" s="84"/>
      <c r="O977" s="83"/>
      <c r="P977" s="83"/>
      <c r="Q977" s="83"/>
      <c r="R977" s="84"/>
      <c r="S977" s="84"/>
      <c r="T977" s="84"/>
      <c r="U977" s="84"/>
      <c r="V977" s="84"/>
      <c r="W977" s="84"/>
      <c r="X977" s="84"/>
      <c r="Y977" s="84"/>
      <c r="Z977" s="90"/>
      <c r="AA977" s="28"/>
      <c r="AB977" s="91"/>
      <c r="AC977" s="91"/>
      <c r="AD977" s="91"/>
      <c r="AE977" s="92"/>
      <c r="AF977" s="92"/>
      <c r="AG977" s="92"/>
      <c r="AJ977" s="76"/>
      <c r="AK977" s="76"/>
      <c r="AL977" s="76"/>
      <c r="AM977" s="76"/>
      <c r="AN977" s="76"/>
      <c r="BB977" s="76"/>
      <c r="BC977" s="76"/>
      <c r="BE977" s="76"/>
      <c r="BF977" s="76"/>
      <c r="BH977" s="76"/>
      <c r="BI977" s="76"/>
      <c r="BK977" s="76"/>
      <c r="BL977" s="76"/>
      <c r="BN977" s="76"/>
      <c r="BO977" s="76"/>
      <c r="BQ977" s="76"/>
      <c r="BR977" s="76"/>
      <c r="BW977" s="85"/>
      <c r="BX977" s="85"/>
      <c r="BY977" s="83"/>
      <c r="BZ977" s="83"/>
      <c r="CA977" s="83"/>
      <c r="CB977" s="83"/>
      <c r="CC977" s="83"/>
      <c r="CD977" s="76"/>
      <c r="CE977" s="76"/>
      <c r="CF977" s="76"/>
      <c r="CG977" s="76"/>
      <c r="CH977" s="76"/>
      <c r="CI977" s="76"/>
      <c r="CJ977" s="76"/>
      <c r="CK977" s="76"/>
      <c r="CL977" s="76"/>
      <c r="CM977" s="76"/>
      <c r="CN977" s="76"/>
      <c r="CO977" s="76"/>
      <c r="CP977" s="76"/>
      <c r="CQ977" s="76"/>
      <c r="CR977" s="76"/>
      <c r="CS977" s="76"/>
      <c r="CT977" s="76"/>
      <c r="CU977" s="76"/>
      <c r="CV977" s="76"/>
    </row>
    <row r="978" spans="1:100">
      <c r="A978" s="7">
        <v>122</v>
      </c>
      <c r="B978" s="31">
        <v>43665</v>
      </c>
      <c r="C978" s="7" t="s">
        <v>0</v>
      </c>
      <c r="D978" s="32">
        <v>1.0939213E-3</v>
      </c>
      <c r="E978" s="32">
        <v>2.2639762E-4</v>
      </c>
      <c r="F978" s="32">
        <v>3.6392020000000001E-4</v>
      </c>
      <c r="G978" s="32">
        <v>3.2995262000000002E-4</v>
      </c>
      <c r="H978" s="93">
        <v>-5.5777571999999999E-6</v>
      </c>
      <c r="I978" s="32">
        <v>7.0256977999999995E-5</v>
      </c>
      <c r="J978" s="32"/>
      <c r="K978" s="32">
        <v>0.33291938999999998</v>
      </c>
      <c r="L978" s="32">
        <v>0.30195139999999998</v>
      </c>
      <c r="M978" s="32">
        <v>6.4361031999999999E-2</v>
      </c>
      <c r="N978" s="32">
        <v>0.20711481000000001</v>
      </c>
      <c r="O978" s="66"/>
      <c r="P978" s="66"/>
      <c r="Q978" s="66"/>
      <c r="AG978" s="78"/>
      <c r="BZ978" s="80"/>
      <c r="CA978" s="78"/>
      <c r="CB978" s="78"/>
      <c r="CC978" s="78"/>
      <c r="CE978" s="81"/>
      <c r="CF978" s="74"/>
      <c r="CG978" s="74"/>
      <c r="CH978" s="74"/>
      <c r="CI978" s="74"/>
      <c r="CJ978" s="74"/>
      <c r="CK978" s="74"/>
      <c r="CL978" s="74"/>
      <c r="CM978" s="74"/>
      <c r="CN978" s="74"/>
    </row>
    <row r="979" spans="1:100">
      <c r="A979" s="7">
        <v>122</v>
      </c>
      <c r="B979" s="7"/>
      <c r="C979" s="98" t="s">
        <v>6</v>
      </c>
      <c r="D979" s="32"/>
      <c r="E979" s="32"/>
      <c r="F979" s="32"/>
      <c r="G979" s="32"/>
      <c r="H979" s="93">
        <v>2.9346751000000002</v>
      </c>
      <c r="I979" s="32"/>
      <c r="J979" s="32"/>
      <c r="K979" s="32"/>
      <c r="L979" s="32"/>
      <c r="M979" s="32"/>
      <c r="N979" s="32"/>
      <c r="O979" s="66">
        <v>0.86307537000000001</v>
      </c>
      <c r="P979" s="66">
        <v>0.56626114000000005</v>
      </c>
      <c r="Q979" s="66">
        <v>1.0736886000000001</v>
      </c>
      <c r="AB979" s="9"/>
      <c r="AC979" s="9"/>
      <c r="AD979" s="9"/>
      <c r="AE979" s="9"/>
      <c r="AF979" s="9"/>
      <c r="AG979" s="9"/>
      <c r="AI979" s="27"/>
      <c r="AJ979" s="20"/>
      <c r="AK979" s="20"/>
      <c r="AL979" s="20"/>
      <c r="AM979" s="20"/>
      <c r="AN979" s="82"/>
      <c r="BB979" s="78"/>
      <c r="BE979" s="78"/>
      <c r="BH979" s="78"/>
      <c r="BK979" s="78"/>
      <c r="BN979" s="78"/>
      <c r="BQ979" s="78"/>
    </row>
    <row r="980" spans="1:100">
      <c r="A980" s="7">
        <v>122</v>
      </c>
      <c r="B980" s="7"/>
      <c r="C980" s="7" t="s">
        <v>1</v>
      </c>
      <c r="D980" s="32">
        <v>28.918506000000001</v>
      </c>
      <c r="E980" s="32">
        <v>6.4623970999999996</v>
      </c>
      <c r="F980" s="32">
        <v>10.132928</v>
      </c>
      <c r="G980" s="32">
        <v>10.793850000000001</v>
      </c>
      <c r="H980" s="93">
        <v>1.5208463000000001E-4</v>
      </c>
      <c r="I980" s="32">
        <v>1.8214193000000001</v>
      </c>
      <c r="J980" s="32"/>
      <c r="K980" s="66">
        <v>0.35039589999999998</v>
      </c>
      <c r="L980" s="66">
        <v>0.37325039999999998</v>
      </c>
      <c r="M980" s="66">
        <v>6.2984520000000002E-2</v>
      </c>
      <c r="N980" s="66">
        <v>0.22346922</v>
      </c>
      <c r="O980" s="66"/>
      <c r="P980" s="66"/>
      <c r="Q980" s="66"/>
      <c r="R980" s="76"/>
      <c r="S980" s="83">
        <f>(F980-O979*H980)/D980</f>
        <v>0.35039143237557607</v>
      </c>
      <c r="T980" s="83">
        <f>(G980-P979*H980)/D980</f>
        <v>0.37324763182385845</v>
      </c>
      <c r="U980" s="83">
        <f>(I980-Q979*H980)/D980</f>
        <v>6.2978910752392731E-2</v>
      </c>
      <c r="V980" s="84"/>
      <c r="W980" s="83">
        <f t="shared" ref="W980:W984" si="604">LN(S980)</f>
        <v>-1.0487043712017758</v>
      </c>
      <c r="X980" s="83">
        <f t="shared" ref="X980:X984" si="605">LN(T980)</f>
        <v>-0.98551318732815363</v>
      </c>
      <c r="Y980" s="83">
        <f t="shared" ref="Y980:Y984" si="606">LN(U980)</f>
        <v>-2.7649553585939</v>
      </c>
      <c r="Z980" s="83">
        <f>LN(N980)</f>
        <v>-1.4984815925333301</v>
      </c>
      <c r="AA980" s="77"/>
      <c r="AB980" s="20">
        <f t="array" ref="AB980:AC981">LINEST(W980:W984,Z980:Z984,TRUE,TRUE)</f>
        <v>2.0119449706439405</v>
      </c>
      <c r="AC980" s="60">
        <v>1.9661650277795875</v>
      </c>
      <c r="AD980" s="20">
        <f t="array" ref="AD980:AE981">LINEST(X980:X984,Z980:Z984,TRUE,TRUE)</f>
        <v>4.0364584912910271</v>
      </c>
      <c r="AE980" s="60">
        <v>5.0630560538198814</v>
      </c>
      <c r="AF980" s="20">
        <f t="array" ref="AF980:AG981">LINEST(Y980:Y984,Z980:Z984,TRUE,TRUE)</f>
        <v>6.0618027909070857</v>
      </c>
      <c r="AG980" s="20">
        <v>6.3185498916476366</v>
      </c>
      <c r="AI980" s="41">
        <f>EXP(AC980)*$AI$4^AB980</f>
        <v>0.33292328431073015</v>
      </c>
      <c r="AJ980" s="41">
        <f>AI980*SQRT(AC981^2+(LN($AI$4))^2*AB981^2+(AB980/$AI$4)^2*$AJ$4^2-2*LN($AI$4)*AVERAGE(Z980:Z984)*AB981^2)</f>
        <v>5.2391925804495495E-4</v>
      </c>
      <c r="AK980" s="59"/>
      <c r="AL980" s="41">
        <f>EXP(AE980)*$AI$4^AD980</f>
        <v>0.33685131962140946</v>
      </c>
      <c r="AM980" s="41">
        <f>AL980*SQRT(AE981^2+(LN($AI$4))^2*AD981^2+(AD980/$AI$4)^2*$AJ$4^2-2*LN($AI$4)*AVERAGE(Z980:Z984)*AD981^2)</f>
        <v>1.0628915285625349E-3</v>
      </c>
      <c r="AN980" s="83"/>
      <c r="AO980" s="41">
        <f>EXP(AG980)*$AI$4^AF980</f>
        <v>5.3985094971011144E-2</v>
      </c>
      <c r="AP980" s="41">
        <f>AO980*SQRT(AG981^2+(LN($AI$4))^2*AF981^2+(AF980/$AI$4)^2*$AJ$4^2-2*LN($AI$4)*AVERAGE(Z980:Z984)*AF981^2)</f>
        <v>2.5569201508516789E-4</v>
      </c>
      <c r="BB980" s="69"/>
      <c r="BC980" s="69"/>
      <c r="BE980" s="69"/>
      <c r="BF980" s="69"/>
      <c r="BH980" s="69"/>
      <c r="BI980" s="69"/>
      <c r="BK980" s="69"/>
      <c r="BL980" s="69"/>
      <c r="BN980" s="69"/>
      <c r="BO980" s="69"/>
      <c r="BQ980" s="69"/>
      <c r="BR980" s="69"/>
      <c r="BY980" s="69"/>
      <c r="BZ980" s="69"/>
      <c r="CD980" s="86"/>
      <c r="CM980" s="78"/>
      <c r="CN980" s="78"/>
    </row>
    <row r="981" spans="1:100">
      <c r="A981" s="7">
        <v>122</v>
      </c>
      <c r="B981" s="7"/>
      <c r="C981" s="7" t="s">
        <v>2</v>
      </c>
      <c r="D981" s="32">
        <v>27.874545999999999</v>
      </c>
      <c r="E981" s="32">
        <v>6.2264586</v>
      </c>
      <c r="F981" s="32">
        <v>9.7589032000000007</v>
      </c>
      <c r="G981" s="32">
        <v>10.386535</v>
      </c>
      <c r="H981" s="93">
        <v>1.4594691000000001E-4</v>
      </c>
      <c r="I981" s="32">
        <v>1.7511577</v>
      </c>
      <c r="J981" s="32"/>
      <c r="K981" s="66">
        <v>0.35010050999999998</v>
      </c>
      <c r="L981" s="66">
        <v>0.37261652000000001</v>
      </c>
      <c r="M981" s="66">
        <v>6.2822646999999995E-2</v>
      </c>
      <c r="N981" s="66">
        <v>0.22337425999999999</v>
      </c>
      <c r="O981" s="66"/>
      <c r="P981" s="66"/>
      <c r="Q981" s="66"/>
      <c r="R981" s="76"/>
      <c r="S981" s="83">
        <f>(F981-O979*H981)/D981</f>
        <v>0.35009636522211529</v>
      </c>
      <c r="T981" s="83">
        <f>(G981-P979*H981)/D981</f>
        <v>0.37261422503298763</v>
      </c>
      <c r="U981" s="83">
        <f>(I981-Q979*H981)/D981</f>
        <v>6.2817202420678994E-2</v>
      </c>
      <c r="V981" s="84"/>
      <c r="W981" s="83">
        <f t="shared" si="604"/>
        <v>-1.0495468331887641</v>
      </c>
      <c r="X981" s="83">
        <f t="shared" si="605"/>
        <v>-0.98721164378444337</v>
      </c>
      <c r="Y981" s="83">
        <f t="shared" si="606"/>
        <v>-2.7675263191221222</v>
      </c>
      <c r="Z981" s="83">
        <f t="shared" ref="Z981:Z984" si="607">LN(N981)</f>
        <v>-1.4989066183228057</v>
      </c>
      <c r="AA981" s="77"/>
      <c r="AB981" s="20">
        <v>4.4478933420201384E-3</v>
      </c>
      <c r="AC981" s="60">
        <v>6.6698218038186881E-3</v>
      </c>
      <c r="AD981" s="20">
        <v>7.7470766015409597E-3</v>
      </c>
      <c r="AE981" s="60">
        <v>1.1617099705305282E-2</v>
      </c>
      <c r="AF981" s="20">
        <v>9.9515742107675435E-3</v>
      </c>
      <c r="AG981" s="20">
        <v>1.492284583945327E-2</v>
      </c>
      <c r="AI981" s="27"/>
      <c r="AJ981" s="82"/>
      <c r="AK981" s="82"/>
      <c r="AL981" s="82"/>
      <c r="AM981" s="82"/>
      <c r="AN981" s="82"/>
      <c r="BB981" s="76"/>
      <c r="BC981" s="76"/>
      <c r="BE981" s="76"/>
      <c r="BF981" s="76"/>
      <c r="BH981" s="76"/>
      <c r="BI981" s="76"/>
      <c r="BK981" s="76"/>
      <c r="BL981" s="76"/>
      <c r="BN981" s="76"/>
      <c r="BO981" s="76"/>
      <c r="BQ981" s="76"/>
      <c r="BR981" s="76"/>
      <c r="BW981" s="85"/>
      <c r="BX981" s="85"/>
      <c r="BY981" s="83"/>
      <c r="BZ981" s="83"/>
      <c r="CA981" s="83"/>
      <c r="CB981" s="83"/>
      <c r="CC981" s="83"/>
    </row>
    <row r="982" spans="1:100">
      <c r="A982" s="7">
        <v>122</v>
      </c>
      <c r="B982" s="7"/>
      <c r="C982" s="7" t="s">
        <v>3</v>
      </c>
      <c r="D982" s="32">
        <v>26.408218999999999</v>
      </c>
      <c r="E982" s="32">
        <v>5.8955197000000004</v>
      </c>
      <c r="F982" s="32">
        <v>9.2348441000000001</v>
      </c>
      <c r="G982" s="32">
        <v>9.8173826000000002</v>
      </c>
      <c r="H982" s="93">
        <v>1.3900701000000001E-4</v>
      </c>
      <c r="I982" s="32">
        <v>1.6532872999999999</v>
      </c>
      <c r="J982" s="32"/>
      <c r="K982" s="66">
        <v>0.34969563999999997</v>
      </c>
      <c r="L982" s="66">
        <v>0.37175456000000001</v>
      </c>
      <c r="M982" s="66">
        <v>6.2604934000000001E-2</v>
      </c>
      <c r="N982" s="66">
        <v>0.22324558999999999</v>
      </c>
      <c r="O982" s="66"/>
      <c r="P982" s="66"/>
      <c r="Q982" s="66"/>
      <c r="R982" s="76"/>
      <c r="S982" s="83">
        <f>(F982-O979*H982)/D982</f>
        <v>0.3496912884005321</v>
      </c>
      <c r="T982" s="83">
        <f>(G982-P979*H982)/D982</f>
        <v>0.3717518355074248</v>
      </c>
      <c r="U982" s="83">
        <f>(I982-Q979*H982)/D982</f>
        <v>6.2599376722756006E-2</v>
      </c>
      <c r="V982" s="84"/>
      <c r="W982" s="83">
        <f t="shared" si="604"/>
        <v>-1.0507045468601326</v>
      </c>
      <c r="X982" s="83">
        <f t="shared" si="605"/>
        <v>-0.98952875617612024</v>
      </c>
      <c r="Y982" s="83">
        <f t="shared" si="606"/>
        <v>-2.7709999574311457</v>
      </c>
      <c r="Z982" s="83">
        <f t="shared" si="607"/>
        <v>-1.4994828130600522</v>
      </c>
      <c r="AA982" s="28"/>
      <c r="AB982" s="47">
        <f t="shared" ref="AB982:AG982" si="608">ABS(AB981/AB980)</f>
        <v>2.2107430406491445E-3</v>
      </c>
      <c r="AC982" s="47">
        <f t="shared" si="608"/>
        <v>3.3923000915904774E-3</v>
      </c>
      <c r="AD982" s="47">
        <f t="shared" si="608"/>
        <v>1.9192756765010416E-3</v>
      </c>
      <c r="AE982" s="47">
        <f t="shared" si="608"/>
        <v>2.2944837232328538E-3</v>
      </c>
      <c r="AF982" s="47">
        <f t="shared" si="608"/>
        <v>1.6416855767223655E-3</v>
      </c>
      <c r="AG982" s="47">
        <f t="shared" si="608"/>
        <v>2.361751682799795E-3</v>
      </c>
      <c r="AI982" s="27"/>
      <c r="AJ982" s="82"/>
      <c r="AK982" s="82"/>
      <c r="AL982" s="82"/>
      <c r="AM982" s="82"/>
      <c r="AN982" s="82"/>
      <c r="BB982" s="76"/>
      <c r="BC982" s="76"/>
      <c r="BE982" s="76"/>
      <c r="BF982" s="76"/>
      <c r="BH982" s="76"/>
      <c r="BI982" s="76"/>
      <c r="BK982" s="76"/>
      <c r="BL982" s="76"/>
      <c r="BN982" s="76"/>
      <c r="BO982" s="76"/>
      <c r="BQ982" s="76"/>
      <c r="BR982" s="76"/>
      <c r="BW982" s="85"/>
      <c r="BX982" s="85"/>
      <c r="BY982" s="83"/>
      <c r="BZ982" s="83"/>
      <c r="CA982" s="83"/>
      <c r="CB982" s="83"/>
      <c r="CC982" s="83"/>
      <c r="CD982" s="76"/>
      <c r="CE982" s="76"/>
      <c r="CF982" s="76"/>
      <c r="CG982" s="76"/>
      <c r="CH982" s="76"/>
      <c r="CI982" s="76"/>
      <c r="CJ982" s="76"/>
      <c r="CK982" s="76"/>
      <c r="CL982" s="76"/>
      <c r="CM982" s="76"/>
      <c r="CN982" s="76"/>
      <c r="CO982" s="76"/>
      <c r="CP982" s="76"/>
      <c r="CQ982" s="76"/>
      <c r="CR982" s="76"/>
      <c r="CS982" s="76"/>
      <c r="CT982" s="76"/>
      <c r="CU982" s="76"/>
      <c r="CV982" s="76"/>
    </row>
    <row r="983" spans="1:100">
      <c r="A983" s="7">
        <v>122</v>
      </c>
      <c r="B983" s="7"/>
      <c r="C983" s="7" t="s">
        <v>4</v>
      </c>
      <c r="D983" s="32">
        <v>24.74484</v>
      </c>
      <c r="E983" s="32">
        <v>5.5203955000000002</v>
      </c>
      <c r="F983" s="32">
        <v>8.6411114999999992</v>
      </c>
      <c r="G983" s="33">
        <v>9.1733239999999991</v>
      </c>
      <c r="H983" s="93">
        <v>1.306774E-4</v>
      </c>
      <c r="I983" s="32">
        <v>1.5426633000000001</v>
      </c>
      <c r="J983" s="32"/>
      <c r="K983" s="66">
        <v>0.34920799000000002</v>
      </c>
      <c r="L983" s="66">
        <v>0.37071528999999998</v>
      </c>
      <c r="M983" s="66">
        <v>6.2342518999999999E-2</v>
      </c>
      <c r="N983" s="66">
        <v>0.22309258000000001</v>
      </c>
      <c r="O983" s="66"/>
      <c r="P983" s="66"/>
      <c r="Q983" s="66"/>
      <c r="R983" s="76"/>
      <c r="S983" s="83">
        <f>(F983-O979*H983)/D983</f>
        <v>0.34920406499111101</v>
      </c>
      <c r="T983" s="83">
        <f>(G983-P979*H983)/D983</f>
        <v>0.37071365191557121</v>
      </c>
      <c r="U983" s="83">
        <f>(I983-Q979*H983)/D983</f>
        <v>6.2337157692890409E-2</v>
      </c>
      <c r="V983" s="84"/>
      <c r="W983" s="83">
        <f t="shared" si="604"/>
        <v>-1.0520988142164287</v>
      </c>
      <c r="X983" s="83">
        <f t="shared" si="605"/>
        <v>-0.99232534210790224</v>
      </c>
      <c r="Y983" s="83">
        <f t="shared" si="606"/>
        <v>-2.7751975993158222</v>
      </c>
      <c r="Z983" s="83">
        <f t="shared" si="607"/>
        <v>-1.5001684367251484</v>
      </c>
      <c r="AA983" s="60"/>
      <c r="AB983" s="88"/>
      <c r="AD983" s="88"/>
      <c r="AF983" s="88"/>
      <c r="AI983" s="27"/>
      <c r="AJ983" s="82"/>
      <c r="AK983" s="82"/>
      <c r="AL983" s="82"/>
      <c r="AM983" s="82"/>
      <c r="AN983" s="82"/>
      <c r="BB983" s="76"/>
      <c r="BC983" s="76"/>
      <c r="BE983" s="76"/>
      <c r="BF983" s="76"/>
      <c r="BH983" s="76"/>
      <c r="BI983" s="76"/>
      <c r="BK983" s="76"/>
      <c r="BL983" s="76"/>
      <c r="BN983" s="76"/>
      <c r="BO983" s="76"/>
      <c r="BQ983" s="76"/>
      <c r="BR983" s="76"/>
      <c r="BW983" s="85"/>
      <c r="BX983" s="85"/>
      <c r="BY983" s="83"/>
      <c r="BZ983" s="83"/>
      <c r="CA983" s="83"/>
      <c r="CB983" s="83"/>
      <c r="CD983" s="76"/>
      <c r="CE983" s="76"/>
      <c r="CF983" s="76"/>
      <c r="CG983" s="76"/>
      <c r="CH983" s="76"/>
      <c r="CI983" s="76"/>
      <c r="CJ983" s="76"/>
      <c r="CK983" s="76"/>
      <c r="CL983" s="76"/>
      <c r="CM983" s="76"/>
      <c r="CN983" s="76"/>
      <c r="CO983" s="76"/>
      <c r="CP983" s="76"/>
      <c r="CQ983" s="76"/>
      <c r="CR983" s="76"/>
      <c r="CS983" s="76"/>
      <c r="CT983" s="76"/>
      <c r="CU983" s="76"/>
      <c r="CV983" s="76"/>
    </row>
    <row r="984" spans="1:100">
      <c r="A984" s="7">
        <v>122</v>
      </c>
      <c r="B984" s="7"/>
      <c r="C984" s="7" t="s">
        <v>5</v>
      </c>
      <c r="D984" s="32">
        <v>22.749551</v>
      </c>
      <c r="E984" s="32">
        <v>5.0726114000000004</v>
      </c>
      <c r="F984" s="32">
        <v>7.9360701000000002</v>
      </c>
      <c r="G984" s="32">
        <v>8.4160141999999993</v>
      </c>
      <c r="H984" s="93">
        <v>1.2545855999999999E-4</v>
      </c>
      <c r="I984" s="32">
        <v>1.4138374</v>
      </c>
      <c r="J984" s="32"/>
      <c r="K984" s="66">
        <v>0.34884429</v>
      </c>
      <c r="L984" s="66">
        <v>0.36994021999999999</v>
      </c>
      <c r="M984" s="66">
        <v>6.214745E-2</v>
      </c>
      <c r="N984" s="66">
        <v>0.22297608999999999</v>
      </c>
      <c r="O984" s="66"/>
      <c r="P984" s="66"/>
      <c r="Q984" s="66"/>
      <c r="R984" s="76"/>
      <c r="S984" s="83">
        <f>(F984-O979*H984)/D984</f>
        <v>0.34884037139049068</v>
      </c>
      <c r="T984" s="83">
        <f>(G984-P979*H984)/D984</f>
        <v>0.36993886858218833</v>
      </c>
      <c r="U984" s="83">
        <f>(I984-Q979*H984)/D984</f>
        <v>6.2142004322386653E-2</v>
      </c>
      <c r="V984" s="84"/>
      <c r="W984" s="83">
        <f t="shared" si="604"/>
        <v>-1.0531408499796961</v>
      </c>
      <c r="X984" s="83">
        <f t="shared" si="605"/>
        <v>-0.99441750704234233</v>
      </c>
      <c r="Y984" s="83">
        <f t="shared" si="606"/>
        <v>-2.778333120590736</v>
      </c>
      <c r="Z984" s="83">
        <f t="shared" si="607"/>
        <v>-1.5006907330014063</v>
      </c>
      <c r="AB984" s="28"/>
      <c r="AD984" s="28"/>
      <c r="AF984" s="28"/>
      <c r="AJ984" s="82"/>
      <c r="AK984" s="82"/>
      <c r="AL984" s="82"/>
      <c r="AM984" s="82"/>
      <c r="AN984" s="82"/>
      <c r="BB984" s="76"/>
      <c r="BC984" s="76"/>
      <c r="BE984" s="76"/>
      <c r="BF984" s="76"/>
      <c r="BH984" s="76"/>
      <c r="BI984" s="76"/>
      <c r="BK984" s="76"/>
      <c r="BL984" s="76"/>
      <c r="BN984" s="76"/>
      <c r="BO984" s="76"/>
      <c r="BQ984" s="76"/>
      <c r="BR984" s="76"/>
      <c r="BW984" s="85"/>
      <c r="BX984" s="85"/>
      <c r="BY984" s="83"/>
      <c r="BZ984" s="83"/>
      <c r="CA984" s="83"/>
      <c r="CB984" s="83"/>
      <c r="CC984" s="83"/>
    </row>
    <row r="985" spans="1:100">
      <c r="C985" s="7"/>
      <c r="D985" s="89"/>
      <c r="E985" s="89"/>
      <c r="F985" s="33"/>
      <c r="G985" s="33"/>
      <c r="H985" s="99"/>
      <c r="I985" s="33"/>
      <c r="J985" s="5"/>
      <c r="K985" s="84"/>
      <c r="L985" s="84"/>
      <c r="M985" s="84"/>
      <c r="N985" s="84"/>
      <c r="O985" s="83"/>
      <c r="P985" s="83"/>
      <c r="Q985" s="83"/>
      <c r="R985" s="84"/>
      <c r="S985" s="84"/>
      <c r="T985" s="84"/>
      <c r="U985" s="84"/>
      <c r="V985" s="84"/>
      <c r="W985" s="84"/>
      <c r="X985" s="84"/>
      <c r="Y985" s="84"/>
      <c r="Z985" s="90"/>
      <c r="AA985" s="28"/>
      <c r="AB985" s="91"/>
      <c r="AC985" s="91"/>
      <c r="AD985" s="91"/>
      <c r="AE985" s="92"/>
      <c r="AF985" s="92"/>
      <c r="AG985" s="92"/>
      <c r="AJ985" s="76"/>
      <c r="AK985" s="76"/>
      <c r="AL985" s="76"/>
      <c r="AM985" s="76"/>
      <c r="AN985" s="76"/>
      <c r="BB985" s="76"/>
      <c r="BC985" s="76"/>
      <c r="BE985" s="76"/>
      <c r="BF985" s="76"/>
      <c r="BH985" s="76"/>
      <c r="BI985" s="76"/>
      <c r="BK985" s="76"/>
      <c r="BL985" s="76"/>
      <c r="BN985" s="76"/>
      <c r="BO985" s="76"/>
      <c r="BQ985" s="76"/>
      <c r="BR985" s="76"/>
      <c r="BW985" s="85"/>
      <c r="BX985" s="85"/>
      <c r="BY985" s="83"/>
      <c r="BZ985" s="83"/>
      <c r="CA985" s="83"/>
      <c r="CB985" s="83"/>
      <c r="CC985" s="83"/>
      <c r="CD985" s="76"/>
      <c r="CE985" s="76"/>
      <c r="CF985" s="76"/>
      <c r="CG985" s="76"/>
      <c r="CH985" s="76"/>
      <c r="CI985" s="76"/>
      <c r="CJ985" s="76"/>
      <c r="CK985" s="76"/>
      <c r="CL985" s="76"/>
      <c r="CM985" s="76"/>
      <c r="CN985" s="76"/>
      <c r="CO985" s="76"/>
      <c r="CP985" s="76"/>
      <c r="CQ985" s="76"/>
      <c r="CR985" s="76"/>
      <c r="CS985" s="76"/>
      <c r="CT985" s="76"/>
      <c r="CU985" s="76"/>
      <c r="CV985" s="76"/>
    </row>
    <row r="986" spans="1:100">
      <c r="A986" s="7">
        <v>123</v>
      </c>
      <c r="B986" s="31">
        <v>43665</v>
      </c>
      <c r="C986" s="7" t="s">
        <v>0</v>
      </c>
      <c r="D986" s="32">
        <v>1.0939213E-3</v>
      </c>
      <c r="E986" s="32">
        <v>2.2639762E-4</v>
      </c>
      <c r="F986" s="32">
        <v>3.6392020000000001E-4</v>
      </c>
      <c r="G986" s="32">
        <v>3.2995262000000002E-4</v>
      </c>
      <c r="H986" s="93">
        <v>-5.5777571999999999E-6</v>
      </c>
      <c r="I986" s="32">
        <v>7.0256977999999995E-5</v>
      </c>
      <c r="J986" s="32"/>
      <c r="K986" s="32">
        <v>0.33291938999999998</v>
      </c>
      <c r="L986" s="32">
        <v>0.30195139999999998</v>
      </c>
      <c r="M986" s="32">
        <v>6.4361031999999999E-2</v>
      </c>
      <c r="N986" s="32">
        <v>0.20711481000000001</v>
      </c>
      <c r="O986" s="66"/>
      <c r="P986" s="66"/>
      <c r="Q986" s="66"/>
      <c r="AG986" s="78"/>
      <c r="BZ986" s="80"/>
      <c r="CA986" s="78"/>
      <c r="CB986" s="78"/>
      <c r="CC986" s="78"/>
      <c r="CE986" s="81"/>
      <c r="CF986" s="74"/>
      <c r="CG986" s="74"/>
      <c r="CH986" s="74"/>
      <c r="CI986" s="74"/>
      <c r="CJ986" s="74"/>
      <c r="CK986" s="74"/>
      <c r="CL986" s="74"/>
      <c r="CM986" s="74"/>
      <c r="CN986" s="74"/>
    </row>
    <row r="987" spans="1:100">
      <c r="A987" s="7">
        <v>123</v>
      </c>
      <c r="B987" s="7"/>
      <c r="C987" s="98" t="s">
        <v>6</v>
      </c>
      <c r="D987" s="32"/>
      <c r="E987" s="32"/>
      <c r="F987" s="32"/>
      <c r="G987" s="32"/>
      <c r="H987" s="93">
        <v>2.9346751000000002</v>
      </c>
      <c r="I987" s="32"/>
      <c r="J987" s="32"/>
      <c r="K987" s="32"/>
      <c r="L987" s="32"/>
      <c r="M987" s="32"/>
      <c r="N987" s="32"/>
      <c r="O987" s="66">
        <v>0.86307537000000001</v>
      </c>
      <c r="P987" s="66">
        <v>0.56626114000000005</v>
      </c>
      <c r="Q987" s="66">
        <v>1.0736886000000001</v>
      </c>
      <c r="AB987" s="9"/>
      <c r="AC987" s="9"/>
      <c r="AD987" s="9"/>
      <c r="AE987" s="9"/>
      <c r="AF987" s="9"/>
      <c r="AG987" s="9"/>
      <c r="AI987" s="27"/>
      <c r="AJ987" s="20"/>
      <c r="AK987" s="20"/>
      <c r="AL987" s="20"/>
      <c r="AM987" s="20"/>
      <c r="AN987" s="82"/>
      <c r="BB987" s="78"/>
      <c r="BE987" s="78"/>
      <c r="BH987" s="78"/>
      <c r="BK987" s="78"/>
      <c r="BN987" s="78"/>
      <c r="BQ987" s="78"/>
    </row>
    <row r="988" spans="1:100">
      <c r="A988" s="7">
        <v>123</v>
      </c>
      <c r="B988" s="7"/>
      <c r="C988" s="7" t="s">
        <v>1</v>
      </c>
      <c r="D988" s="32">
        <v>28.537989</v>
      </c>
      <c r="E988" s="32">
        <v>6.3783633000000002</v>
      </c>
      <c r="F988" s="32">
        <v>10.002705000000001</v>
      </c>
      <c r="G988" s="32">
        <v>10.658306</v>
      </c>
      <c r="H988" s="93">
        <v>1.4909438000000001E-4</v>
      </c>
      <c r="I988" s="32">
        <v>1.7990747</v>
      </c>
      <c r="J988" s="32"/>
      <c r="K988" s="66">
        <v>0.35050468000000001</v>
      </c>
      <c r="L988" s="66">
        <v>0.37347742</v>
      </c>
      <c r="M988" s="66">
        <v>6.3041345999999998E-2</v>
      </c>
      <c r="N988" s="66">
        <v>0.22350423</v>
      </c>
      <c r="O988" s="66"/>
      <c r="P988" s="66"/>
      <c r="Q988" s="66"/>
      <c r="R988" s="76"/>
      <c r="S988" s="83">
        <f>(F988-O987*H988)/D988</f>
        <v>0.3505003916117852</v>
      </c>
      <c r="T988" s="83">
        <f>(G988-P987*H988)/D988</f>
        <v>0.37347486445686179</v>
      </c>
      <c r="U988" s="83">
        <f>(I988-Q987*H988)/D988</f>
        <v>6.3035787807748822E-2</v>
      </c>
      <c r="V988" s="84"/>
      <c r="W988" s="83">
        <f t="shared" ref="W988:W992" si="609">LN(S988)</f>
        <v>-1.0483934552134369</v>
      </c>
      <c r="X988" s="83">
        <f t="shared" ref="X988:X992" si="610">LN(T988)</f>
        <v>-0.98490457397808251</v>
      </c>
      <c r="Y988" s="83">
        <f t="shared" ref="Y988:Y992" si="611">LN(U988)</f>
        <v>-2.7640526534354017</v>
      </c>
      <c r="Z988" s="83">
        <f>LN(N988)</f>
        <v>-1.4983249389331146</v>
      </c>
      <c r="AA988" s="77"/>
      <c r="AB988" s="20">
        <f t="array" ref="AB988:AC989">LINEST(W988:W992,Z988:Z992,TRUE,TRUE)</f>
        <v>2.011165680745298</v>
      </c>
      <c r="AC988" s="60">
        <v>1.9649962111114081</v>
      </c>
      <c r="AD988" s="20">
        <f t="array" ref="AD988:AE989">LINEST(X988:X992,Z988:Z992,TRUE,TRUE)</f>
        <v>4.0259271972484481</v>
      </c>
      <c r="AE988" s="60">
        <v>5.0472558564739227</v>
      </c>
      <c r="AF988" s="20">
        <f t="array" ref="AF988:AG989">LINEST(Y988:Y992,Z988:Z992,TRUE,TRUE)</f>
        <v>6.0513029836481387</v>
      </c>
      <c r="AG988" s="20">
        <v>6.3027879780952221</v>
      </c>
      <c r="AI988" s="41">
        <f>EXP(AC988)*$AI$4^AB988</f>
        <v>0.33292952510057439</v>
      </c>
      <c r="AJ988" s="41">
        <f>AI988*SQRT(AC989^2+(LN($AI$4))^2*AB989^2+(AB988/$AI$4)^2*$AJ$4^2-2*LN($AI$4)*AVERAGE(Z988:Z992)*AB989^2)</f>
        <v>5.2765581666531353E-4</v>
      </c>
      <c r="AK988" s="59"/>
      <c r="AL988" s="41">
        <f>EXP(AE988)*$AI$4^AD988</f>
        <v>0.3369350272262594</v>
      </c>
      <c r="AM988" s="41">
        <f>AL988*SQRT(AE989^2+(LN($AI$4))^2*AD989^2+(AD988/$AI$4)^2*$AJ$4^2-2*LN($AI$4)*AVERAGE(Z988:Z992)*AD989^2)</f>
        <v>1.0643873771370637E-3</v>
      </c>
      <c r="AN988" s="83"/>
      <c r="AO988" s="41">
        <f>EXP(AG988)*$AI$4^AF988</f>
        <v>5.3997986546493786E-2</v>
      </c>
      <c r="AP988" s="41">
        <f>AO988*SQRT(AG989^2+(LN($AI$4))^2*AF989^2+(AF988/$AI$4)^2*$AJ$4^2-2*LN($AI$4)*AVERAGE(Z988:Z992)*AF989^2)</f>
        <v>2.5624075546996786E-4</v>
      </c>
      <c r="BB988" s="69"/>
      <c r="BC988" s="69"/>
      <c r="BE988" s="69"/>
      <c r="BF988" s="69"/>
      <c r="BH988" s="69"/>
      <c r="BI988" s="69"/>
      <c r="BK988" s="69"/>
      <c r="BL988" s="69"/>
      <c r="BN988" s="69"/>
      <c r="BO988" s="69"/>
      <c r="BQ988" s="69"/>
      <c r="BR988" s="69"/>
      <c r="BY988" s="69"/>
      <c r="BZ988" s="69"/>
      <c r="CD988" s="86"/>
      <c r="CM988" s="78"/>
      <c r="CN988" s="78"/>
    </row>
    <row r="989" spans="1:100">
      <c r="A989" s="7">
        <v>123</v>
      </c>
      <c r="B989" s="7"/>
      <c r="C989" s="7" t="s">
        <v>2</v>
      </c>
      <c r="D989" s="32">
        <v>27.740549999999999</v>
      </c>
      <c r="E989" s="32">
        <v>6.1969080999999999</v>
      </c>
      <c r="F989" s="32">
        <v>9.7133473000000006</v>
      </c>
      <c r="G989" s="32">
        <v>10.339221999999999</v>
      </c>
      <c r="H989" s="93">
        <v>1.4857128999999999E-4</v>
      </c>
      <c r="I989" s="32">
        <v>1.743431</v>
      </c>
      <c r="J989" s="32"/>
      <c r="K989" s="66">
        <v>0.35014957000000002</v>
      </c>
      <c r="L989" s="66">
        <v>0.37271109000000002</v>
      </c>
      <c r="M989" s="66">
        <v>6.2847628000000003E-2</v>
      </c>
      <c r="N989" s="66">
        <v>0.22338801999999999</v>
      </c>
      <c r="O989" s="66"/>
      <c r="P989" s="66"/>
      <c r="Q989" s="66"/>
      <c r="R989" s="76"/>
      <c r="S989" s="83">
        <f>(F989-O987*H989)/D989</f>
        <v>0.35014515111556593</v>
      </c>
      <c r="T989" s="83">
        <f>(G989-P987*H989)/D989</f>
        <v>0.37270846720241502</v>
      </c>
      <c r="U989" s="83">
        <f>(I989-Q987*H989)/D989</f>
        <v>6.2841994145741153E-2</v>
      </c>
      <c r="V989" s="84"/>
      <c r="W989" s="83">
        <f t="shared" si="609"/>
        <v>-1.0494074929971549</v>
      </c>
      <c r="X989" s="83">
        <f t="shared" si="610"/>
        <v>-0.98695875420812584</v>
      </c>
      <c r="Y989" s="83">
        <f t="shared" si="611"/>
        <v>-2.7671317323976923</v>
      </c>
      <c r="Z989" s="83">
        <f t="shared" ref="Z989:Z992" si="612">LN(N989)</f>
        <v>-1.4988450195682987</v>
      </c>
      <c r="AA989" s="77"/>
      <c r="AB989" s="20">
        <v>9.0423324832961602E-3</v>
      </c>
      <c r="AC989" s="60">
        <v>1.3558365399735659E-2</v>
      </c>
      <c r="AD989" s="20">
        <v>1.3572311132246712E-2</v>
      </c>
      <c r="AE989" s="60">
        <v>2.0350761707760335E-2</v>
      </c>
      <c r="AF989" s="20">
        <v>1.923921542077878E-2</v>
      </c>
      <c r="AG989" s="20">
        <v>2.8847901043344566E-2</v>
      </c>
      <c r="AI989" s="27"/>
      <c r="AJ989" s="82"/>
      <c r="AK989" s="82"/>
      <c r="AL989" s="82"/>
      <c r="AM989" s="82"/>
      <c r="AN989" s="82"/>
      <c r="BB989" s="76"/>
      <c r="BC989" s="76"/>
      <c r="BE989" s="76"/>
      <c r="BF989" s="76"/>
      <c r="BH989" s="76"/>
      <c r="BI989" s="76"/>
      <c r="BK989" s="76"/>
      <c r="BL989" s="76"/>
      <c r="BN989" s="76"/>
      <c r="BO989" s="76"/>
      <c r="BQ989" s="76"/>
      <c r="BR989" s="76"/>
      <c r="BW989" s="85"/>
      <c r="BX989" s="85"/>
      <c r="BY989" s="83"/>
      <c r="BZ989" s="83"/>
      <c r="CA989" s="83"/>
      <c r="CB989" s="83"/>
      <c r="CC989" s="83"/>
    </row>
    <row r="990" spans="1:100">
      <c r="A990" s="7">
        <v>123</v>
      </c>
      <c r="B990" s="7"/>
      <c r="C990" s="7" t="s">
        <v>3</v>
      </c>
      <c r="D990" s="32">
        <v>26.196183000000001</v>
      </c>
      <c r="E990" s="32">
        <v>5.8487216000000002</v>
      </c>
      <c r="F990" s="32">
        <v>9.1622597999999993</v>
      </c>
      <c r="G990" s="32">
        <v>9.7419405000000001</v>
      </c>
      <c r="H990" s="93">
        <v>1.4403496000000001E-4</v>
      </c>
      <c r="I990" s="32">
        <v>1.6408548000000001</v>
      </c>
      <c r="J990" s="32"/>
      <c r="K990" s="66">
        <v>0.34975531999999998</v>
      </c>
      <c r="L990" s="66">
        <v>0.37188348999999998</v>
      </c>
      <c r="M990" s="66">
        <v>6.2637076999999999E-2</v>
      </c>
      <c r="N990" s="66">
        <v>0.22326604999999999</v>
      </c>
      <c r="O990" s="66"/>
      <c r="P990" s="66"/>
      <c r="Q990" s="66"/>
      <c r="R990" s="76"/>
      <c r="S990" s="83">
        <f>(F990-O987*H990)/D990</f>
        <v>0.34975078189725595</v>
      </c>
      <c r="T990" s="83">
        <f>(G990-P987*H990)/D990</f>
        <v>0.37188085526045339</v>
      </c>
      <c r="U990" s="83">
        <f>(I990-Q987*H990)/D990</f>
        <v>6.2631267742535107E-2</v>
      </c>
      <c r="V990" s="84"/>
      <c r="W990" s="83">
        <f t="shared" si="609"/>
        <v>-1.0505344298500363</v>
      </c>
      <c r="X990" s="83">
        <f t="shared" si="610"/>
        <v>-0.98918175756800386</v>
      </c>
      <c r="Y990" s="83">
        <f t="shared" si="611"/>
        <v>-2.7704906408720134</v>
      </c>
      <c r="Z990" s="83">
        <f t="shared" si="612"/>
        <v>-1.49939116931247</v>
      </c>
      <c r="AA990" s="28"/>
      <c r="AB990" s="47">
        <f t="shared" ref="AB990:AG990" si="613">ABS(AB989/AB988)</f>
        <v>4.4960654260693487E-3</v>
      </c>
      <c r="AC990" s="47">
        <f t="shared" si="613"/>
        <v>6.899944805525607E-3</v>
      </c>
      <c r="AD990" s="47">
        <f t="shared" si="613"/>
        <v>3.3712261715817455E-3</v>
      </c>
      <c r="AE990" s="47">
        <f t="shared" si="613"/>
        <v>4.0320447955213504E-3</v>
      </c>
      <c r="AF990" s="47">
        <f t="shared" si="613"/>
        <v>3.1793508724925995E-3</v>
      </c>
      <c r="AG990" s="47">
        <f t="shared" si="613"/>
        <v>4.5770064205876634E-3</v>
      </c>
      <c r="AI990" s="27"/>
      <c r="AJ990" s="82"/>
      <c r="AK990" s="82"/>
      <c r="AL990" s="82"/>
      <c r="AM990" s="82"/>
      <c r="AN990" s="82"/>
      <c r="BB990" s="76"/>
      <c r="BC990" s="76"/>
      <c r="BE990" s="76"/>
      <c r="BF990" s="76"/>
      <c r="BH990" s="76"/>
      <c r="BI990" s="76"/>
      <c r="BK990" s="76"/>
      <c r="BL990" s="76"/>
      <c r="BN990" s="76"/>
      <c r="BO990" s="76"/>
      <c r="BQ990" s="76"/>
      <c r="BR990" s="76"/>
      <c r="BW990" s="85"/>
      <c r="BX990" s="85"/>
      <c r="BY990" s="83"/>
      <c r="BZ990" s="83"/>
      <c r="CA990" s="83"/>
      <c r="CB990" s="83"/>
      <c r="CC990" s="83"/>
      <c r="CD990" s="76"/>
      <c r="CE990" s="76"/>
      <c r="CF990" s="76"/>
      <c r="CG990" s="76"/>
      <c r="CH990" s="76"/>
      <c r="CI990" s="76"/>
      <c r="CJ990" s="76"/>
      <c r="CK990" s="76"/>
      <c r="CL990" s="76"/>
      <c r="CM990" s="76"/>
      <c r="CN990" s="76"/>
      <c r="CO990" s="76"/>
      <c r="CP990" s="76"/>
      <c r="CQ990" s="76"/>
      <c r="CR990" s="76"/>
      <c r="CS990" s="76"/>
      <c r="CT990" s="76"/>
      <c r="CU990" s="76"/>
      <c r="CV990" s="76"/>
    </row>
    <row r="991" spans="1:100">
      <c r="A991" s="7">
        <v>123</v>
      </c>
      <c r="B991" s="7"/>
      <c r="C991" s="7" t="s">
        <v>4</v>
      </c>
      <c r="D991" s="32">
        <v>24.938244000000001</v>
      </c>
      <c r="E991" s="32">
        <v>5.5646924000000002</v>
      </c>
      <c r="F991" s="32">
        <v>8.7122480000000007</v>
      </c>
      <c r="G991" s="32">
        <v>9.2526065000000006</v>
      </c>
      <c r="H991" s="99">
        <v>1.2856761999999999E-4</v>
      </c>
      <c r="I991" s="32">
        <v>1.5566457</v>
      </c>
      <c r="J991" s="32"/>
      <c r="K991" s="66">
        <v>0.34935284</v>
      </c>
      <c r="L991" s="66">
        <v>0.37102058999999998</v>
      </c>
      <c r="M991" s="66">
        <v>6.2419970999999998E-2</v>
      </c>
      <c r="N991" s="66">
        <v>0.22313891</v>
      </c>
      <c r="O991" s="66"/>
      <c r="P991" s="66"/>
      <c r="Q991" s="66"/>
      <c r="R991" s="76"/>
      <c r="S991" s="83">
        <f>(F991-O987*H991)/D991</f>
        <v>0.3493484559880719</v>
      </c>
      <c r="T991" s="83">
        <f>(G991-P987*H991)/D991</f>
        <v>0.3710178510224269</v>
      </c>
      <c r="U991" s="83">
        <f>(I991-Q987*H991)/D991</f>
        <v>6.2414485094142026E-2</v>
      </c>
      <c r="V991" s="84"/>
      <c r="W991" s="83">
        <f t="shared" si="609"/>
        <v>-1.0516854136640554</v>
      </c>
      <c r="X991" s="83">
        <f t="shared" si="610"/>
        <v>-0.99150510156882288</v>
      </c>
      <c r="Y991" s="83">
        <f t="shared" si="611"/>
        <v>-2.7739578976264894</v>
      </c>
      <c r="Z991" s="83">
        <f t="shared" si="612"/>
        <v>-1.4999607866547042</v>
      </c>
      <c r="AA991" s="60"/>
      <c r="AB991" s="88"/>
      <c r="AD991" s="88"/>
      <c r="AF991" s="88"/>
      <c r="AI991" s="27"/>
      <c r="AJ991" s="82"/>
      <c r="AK991" s="82"/>
      <c r="AL991" s="82"/>
      <c r="AM991" s="82"/>
      <c r="AN991" s="82"/>
      <c r="BB991" s="76"/>
      <c r="BC991" s="76"/>
      <c r="BE991" s="76"/>
      <c r="BF991" s="76"/>
      <c r="BH991" s="76"/>
      <c r="BI991" s="76"/>
      <c r="BK991" s="76"/>
      <c r="BL991" s="76"/>
      <c r="BN991" s="76"/>
      <c r="BO991" s="76"/>
      <c r="BQ991" s="76"/>
      <c r="BR991" s="76"/>
      <c r="BW991" s="85"/>
      <c r="BX991" s="85"/>
      <c r="BY991" s="83"/>
      <c r="BZ991" s="83"/>
      <c r="CA991" s="83"/>
      <c r="CB991" s="83"/>
      <c r="CD991" s="76"/>
      <c r="CE991" s="76"/>
      <c r="CF991" s="76"/>
      <c r="CG991" s="76"/>
      <c r="CH991" s="76"/>
      <c r="CI991" s="76"/>
      <c r="CJ991" s="76"/>
      <c r="CK991" s="76"/>
      <c r="CL991" s="76"/>
      <c r="CM991" s="76"/>
      <c r="CN991" s="76"/>
      <c r="CO991" s="76"/>
      <c r="CP991" s="76"/>
      <c r="CQ991" s="76"/>
      <c r="CR991" s="76"/>
      <c r="CS991" s="76"/>
      <c r="CT991" s="76"/>
      <c r="CU991" s="76"/>
      <c r="CV991" s="76"/>
    </row>
    <row r="992" spans="1:100">
      <c r="A992" s="7">
        <v>123</v>
      </c>
      <c r="B992" s="7"/>
      <c r="C992" s="7" t="s">
        <v>5</v>
      </c>
      <c r="D992" s="32">
        <v>23.065795000000001</v>
      </c>
      <c r="E992" s="32">
        <v>5.1433973999999996</v>
      </c>
      <c r="F992" s="32">
        <v>8.0472748999999997</v>
      </c>
      <c r="G992" s="32">
        <v>8.5349208000000001</v>
      </c>
      <c r="H992" s="93">
        <v>1.1731856E-4</v>
      </c>
      <c r="I992" s="32">
        <v>1.4339348999999999</v>
      </c>
      <c r="J992" s="32"/>
      <c r="K992" s="66">
        <v>0.34888244000000002</v>
      </c>
      <c r="L992" s="66">
        <v>0.37002274000000002</v>
      </c>
      <c r="M992" s="66">
        <v>6.2166551E-2</v>
      </c>
      <c r="N992" s="66">
        <v>0.22298773999999999</v>
      </c>
      <c r="O992" s="66"/>
      <c r="P992" s="66"/>
      <c r="Q992" s="66"/>
      <c r="R992" s="76"/>
      <c r="S992" s="83">
        <f>(F992-O987*H992)/D992</f>
        <v>0.34887909327384636</v>
      </c>
      <c r="T992" s="83">
        <f>(G992-P987*H992)/D992</f>
        <v>0.37002212007253471</v>
      </c>
      <c r="U992" s="83">
        <f>(I992-Q987*H992)/D992</f>
        <v>6.2161695983145575E-2</v>
      </c>
      <c r="V992" s="84"/>
      <c r="W992" s="83">
        <f t="shared" si="609"/>
        <v>-1.0530298544138377</v>
      </c>
      <c r="X992" s="83">
        <f t="shared" si="610"/>
        <v>-0.99419249115103425</v>
      </c>
      <c r="Y992" s="83">
        <f t="shared" si="611"/>
        <v>-2.7780162891388125</v>
      </c>
      <c r="Z992" s="83">
        <f t="shared" si="612"/>
        <v>-1.5006384866118161</v>
      </c>
      <c r="AB992" s="28"/>
      <c r="AD992" s="28"/>
      <c r="AF992" s="28"/>
      <c r="AJ992" s="82"/>
      <c r="AK992" s="82"/>
      <c r="AL992" s="82"/>
      <c r="AM992" s="82"/>
      <c r="AN992" s="82"/>
      <c r="BB992" s="76"/>
      <c r="BC992" s="76"/>
      <c r="BE992" s="76"/>
      <c r="BF992" s="76"/>
      <c r="BH992" s="76"/>
      <c r="BI992" s="76"/>
      <c r="BK992" s="76"/>
      <c r="BL992" s="76"/>
      <c r="BN992" s="76"/>
      <c r="BO992" s="76"/>
      <c r="BQ992" s="76"/>
      <c r="BR992" s="76"/>
      <c r="BW992" s="85"/>
      <c r="BX992" s="85"/>
      <c r="BY992" s="83"/>
      <c r="BZ992" s="83"/>
      <c r="CA992" s="83"/>
      <c r="CB992" s="83"/>
      <c r="CC992" s="83"/>
    </row>
    <row r="993" spans="1:100">
      <c r="C993" s="7"/>
      <c r="D993" s="89"/>
      <c r="E993" s="89"/>
      <c r="F993" s="33"/>
      <c r="G993" s="33"/>
      <c r="H993" s="99"/>
      <c r="I993" s="33"/>
      <c r="J993" s="5"/>
      <c r="K993" s="84"/>
      <c r="L993" s="84"/>
      <c r="M993" s="84"/>
      <c r="N993" s="84"/>
      <c r="O993" s="83"/>
      <c r="P993" s="83"/>
      <c r="Q993" s="83"/>
      <c r="R993" s="84"/>
      <c r="S993" s="84"/>
      <c r="T993" s="84"/>
      <c r="U993" s="84"/>
      <c r="V993" s="84"/>
      <c r="W993" s="84"/>
      <c r="X993" s="84"/>
      <c r="Y993" s="84"/>
      <c r="Z993" s="90"/>
      <c r="AA993" s="28"/>
      <c r="AB993" s="91"/>
      <c r="AC993" s="91"/>
      <c r="AD993" s="91"/>
      <c r="AE993" s="92"/>
      <c r="AF993" s="92"/>
      <c r="AG993" s="92"/>
      <c r="AJ993" s="76"/>
      <c r="AK993" s="76"/>
      <c r="AL993" s="76"/>
      <c r="AM993" s="76"/>
      <c r="AN993" s="76"/>
      <c r="BB993" s="76"/>
      <c r="BC993" s="76"/>
      <c r="BE993" s="76"/>
      <c r="BF993" s="76"/>
      <c r="BH993" s="76"/>
      <c r="BI993" s="76"/>
      <c r="BK993" s="76"/>
      <c r="BL993" s="76"/>
      <c r="BN993" s="76"/>
      <c r="BO993" s="76"/>
      <c r="BQ993" s="76"/>
      <c r="BR993" s="76"/>
      <c r="BW993" s="85"/>
      <c r="BX993" s="85"/>
      <c r="BY993" s="83"/>
      <c r="BZ993" s="83"/>
      <c r="CA993" s="83"/>
      <c r="CB993" s="83"/>
      <c r="CC993" s="83"/>
      <c r="CD993" s="76"/>
      <c r="CE993" s="76"/>
      <c r="CF993" s="76"/>
      <c r="CG993" s="76"/>
      <c r="CH993" s="76"/>
      <c r="CI993" s="76"/>
      <c r="CJ993" s="76"/>
      <c r="CK993" s="76"/>
      <c r="CL993" s="76"/>
      <c r="CM993" s="76"/>
      <c r="CN993" s="76"/>
      <c r="CO993" s="76"/>
      <c r="CP993" s="76"/>
      <c r="CQ993" s="76"/>
      <c r="CR993" s="76"/>
      <c r="CS993" s="76"/>
      <c r="CT993" s="76"/>
      <c r="CU993" s="76"/>
      <c r="CV993" s="76"/>
    </row>
    <row r="994" spans="1:100">
      <c r="A994" s="7">
        <v>124</v>
      </c>
      <c r="B994" s="31">
        <v>43665</v>
      </c>
      <c r="C994" s="7" t="s">
        <v>0</v>
      </c>
      <c r="D994" s="32">
        <v>1.0939213E-3</v>
      </c>
      <c r="E994" s="32">
        <v>2.2639762E-4</v>
      </c>
      <c r="F994" s="32">
        <v>3.6392020000000001E-4</v>
      </c>
      <c r="G994" s="32">
        <v>3.2995262000000002E-4</v>
      </c>
      <c r="H994" s="93">
        <v>-5.5777571999999999E-6</v>
      </c>
      <c r="I994" s="32">
        <v>7.0256977999999995E-5</v>
      </c>
      <c r="J994" s="32"/>
      <c r="K994" s="32">
        <v>0.33291938999999998</v>
      </c>
      <c r="L994" s="32">
        <v>0.30195139999999998</v>
      </c>
      <c r="M994" s="32">
        <v>6.4361031999999999E-2</v>
      </c>
      <c r="N994" s="32">
        <v>0.20711481000000001</v>
      </c>
      <c r="O994" s="66"/>
      <c r="P994" s="66"/>
      <c r="Q994" s="66"/>
      <c r="AG994" s="78"/>
      <c r="BZ994" s="80"/>
      <c r="CA994" s="78"/>
      <c r="CB994" s="78"/>
      <c r="CC994" s="78"/>
      <c r="CE994" s="81"/>
      <c r="CF994" s="74"/>
      <c r="CG994" s="74"/>
      <c r="CH994" s="74"/>
      <c r="CI994" s="74"/>
      <c r="CJ994" s="74"/>
      <c r="CK994" s="74"/>
      <c r="CL994" s="74"/>
      <c r="CM994" s="74"/>
      <c r="CN994" s="74"/>
    </row>
    <row r="995" spans="1:100">
      <c r="A995" s="7">
        <v>124</v>
      </c>
      <c r="C995" s="98" t="s">
        <v>6</v>
      </c>
      <c r="D995" s="32"/>
      <c r="E995" s="32"/>
      <c r="F995" s="32"/>
      <c r="G995" s="32"/>
      <c r="H995" s="93">
        <v>2.9346751000000002</v>
      </c>
      <c r="I995" s="32"/>
      <c r="J995" s="32"/>
      <c r="K995" s="32"/>
      <c r="L995" s="32"/>
      <c r="M995" s="32"/>
      <c r="N995" s="32"/>
      <c r="O995" s="66">
        <v>0.86307537000000001</v>
      </c>
      <c r="P995" s="66">
        <v>0.56626114000000005</v>
      </c>
      <c r="Q995" s="66">
        <v>1.0736886000000001</v>
      </c>
      <c r="AB995" s="9"/>
      <c r="AC995" s="9"/>
      <c r="AD995" s="9"/>
      <c r="AE995" s="9"/>
      <c r="AF995" s="9"/>
      <c r="AG995" s="9"/>
      <c r="AI995" s="27"/>
      <c r="AJ995" s="20"/>
      <c r="AK995" s="20"/>
      <c r="AL995" s="20"/>
      <c r="AM995" s="20"/>
      <c r="AN995" s="82"/>
      <c r="BB995" s="78"/>
      <c r="BE995" s="78"/>
      <c r="BH995" s="78"/>
      <c r="BK995" s="78"/>
      <c r="BN995" s="78"/>
      <c r="BQ995" s="78"/>
    </row>
    <row r="996" spans="1:100">
      <c r="A996" s="7">
        <v>124</v>
      </c>
      <c r="B996" s="7"/>
      <c r="C996" s="7" t="s">
        <v>1</v>
      </c>
      <c r="D996" s="57">
        <v>28.584147999999999</v>
      </c>
      <c r="E996" s="57">
        <v>6.3889277</v>
      </c>
      <c r="F996" s="57">
        <v>10.019525</v>
      </c>
      <c r="G996" s="57">
        <v>10.677102</v>
      </c>
      <c r="H996" s="100">
        <v>1.4869629999999999E-4</v>
      </c>
      <c r="I996" s="57">
        <v>1.8023564000000001</v>
      </c>
      <c r="J996" s="57"/>
      <c r="K996" s="57">
        <v>0.35052715000000001</v>
      </c>
      <c r="L996" s="57">
        <v>0.37353189999999997</v>
      </c>
      <c r="M996" s="57">
        <v>6.3054318999999998E-2</v>
      </c>
      <c r="N996" s="57">
        <v>0.22351292</v>
      </c>
      <c r="O996" s="83"/>
      <c r="P996" s="83"/>
      <c r="Q996" s="83"/>
      <c r="R996" s="76"/>
      <c r="S996" s="83">
        <f>(F996-O995*H996)/D996</f>
        <v>0.35052283747921614</v>
      </c>
      <c r="T996" s="83">
        <f>(G996-P995*H996)/D996</f>
        <v>0.37352933517779324</v>
      </c>
      <c r="U996" s="83">
        <f>(I996-Q995*H996)/D996</f>
        <v>6.3048818053902736E-2</v>
      </c>
      <c r="V996" s="84"/>
      <c r="W996" s="83">
        <f t="shared" ref="W996:W1000" si="614">LN(S996)</f>
        <v>-1.0483294177707183</v>
      </c>
      <c r="X996" s="83">
        <f t="shared" ref="X996:X1000" si="615">LN(T996)</f>
        <v>-0.9847587361874659</v>
      </c>
      <c r="Y996" s="83">
        <f t="shared" ref="Y996:Y1000" si="616">LN(U996)</f>
        <v>-2.7638459629181695</v>
      </c>
      <c r="Z996" s="83">
        <f>LN(N996)</f>
        <v>-1.4982860589930449</v>
      </c>
      <c r="AA996" s="77"/>
      <c r="AB996" s="20">
        <f t="array" ref="AB996:AC997">LINEST(W996:W1000,Z996:Z1000,TRUE,TRUE)</f>
        <v>2.0103552712598622</v>
      </c>
      <c r="AC996" s="60">
        <v>1.9637733355066735</v>
      </c>
      <c r="AD996" s="20">
        <f t="array" ref="AD996:AE997">LINEST(X996:X1000,Z996:Z1000,TRUE,TRUE)</f>
        <v>4.0296014397793565</v>
      </c>
      <c r="AE996" s="60">
        <v>5.0527528903232115</v>
      </c>
      <c r="AF996" s="20">
        <f t="array" ref="AF996:AG997">LINEST(Y996:Y1000,Z996:Z1000,TRUE,TRUE)</f>
        <v>6.0552931967014834</v>
      </c>
      <c r="AG996" s="20">
        <v>6.3087508310545806</v>
      </c>
      <c r="AI996" s="41">
        <f>EXP(AC996)*$AI$4^AB996</f>
        <v>0.33293355674735481</v>
      </c>
      <c r="AJ996" s="41">
        <f>AI996*SQRT(AC997^2+(LN($AI$4))^2*AB997^2+(AB996/$AI$4)^2*$AJ$4^2-2*LN($AI$4)*AVERAGE(Z996:Z1000)*AB997^2)</f>
        <v>5.2584147997857347E-4</v>
      </c>
      <c r="AK996" s="59"/>
      <c r="AL996" s="41">
        <f>EXP(AE996)*$AI$4^AD996</f>
        <v>0.33690060972818431</v>
      </c>
      <c r="AM996" s="41">
        <f>AL996*SQRT(AE997^2+(LN($AI$4))^2*AD997^2+(AD996/$AI$4)^2*$AJ$4^2-2*LN($AI$4)*AVERAGE(Z996:Z1000)*AD997^2)</f>
        <v>1.0622991080020483E-3</v>
      </c>
      <c r="AN996" s="83"/>
      <c r="AO996" s="41">
        <f>EXP(AG996)*$AI$4^AF996</f>
        <v>5.3991623626736172E-2</v>
      </c>
      <c r="AP996" s="41">
        <f>AO996*SQRT(AG997^2+(LN($AI$4))^2*AF997^2+(AF996/$AI$4)^2*$AJ$4^2-2*LN($AI$4)*AVERAGE(Z996:Z1000)*AF997^2)</f>
        <v>2.5625692648330626E-4</v>
      </c>
      <c r="BB996" s="69"/>
      <c r="BC996" s="69"/>
      <c r="BE996" s="69"/>
      <c r="BF996" s="69"/>
      <c r="BH996" s="69"/>
      <c r="BI996" s="69"/>
      <c r="BK996" s="69"/>
      <c r="BL996" s="69"/>
      <c r="BN996" s="69"/>
      <c r="BO996" s="69"/>
      <c r="BQ996" s="69"/>
      <c r="BR996" s="69"/>
      <c r="BY996" s="69"/>
      <c r="BZ996" s="69"/>
      <c r="CD996" s="86"/>
      <c r="CM996" s="78"/>
      <c r="CN996" s="78"/>
    </row>
    <row r="997" spans="1:100">
      <c r="A997" s="7">
        <v>124</v>
      </c>
      <c r="B997" s="7"/>
      <c r="C997" s="7" t="s">
        <v>2</v>
      </c>
      <c r="D997" s="57">
        <v>27.801687000000001</v>
      </c>
      <c r="E997" s="57">
        <v>6.2105068000000001</v>
      </c>
      <c r="F997" s="57">
        <v>9.7344402999999993</v>
      </c>
      <c r="G997" s="57">
        <v>10.361478</v>
      </c>
      <c r="H997" s="100">
        <v>1.5388690999999999E-4</v>
      </c>
      <c r="I997" s="57">
        <v>1.7471479999999999</v>
      </c>
      <c r="J997" s="57"/>
      <c r="K997" s="57">
        <v>0.35013804999999998</v>
      </c>
      <c r="L997" s="57">
        <v>0.37269154999999998</v>
      </c>
      <c r="M997" s="57">
        <v>6.2843030999999994E-2</v>
      </c>
      <c r="N997" s="57">
        <v>0.22338584</v>
      </c>
      <c r="O997" s="83"/>
      <c r="P997" s="83"/>
      <c r="Q997" s="83"/>
      <c r="R997" s="76"/>
      <c r="S997" s="83">
        <f>(F997-O995*H997)/D997</f>
        <v>0.35013369814566336</v>
      </c>
      <c r="T997" s="83">
        <f>(G997-P995*H997)/D997</f>
        <v>0.37268928535965862</v>
      </c>
      <c r="U997" s="83">
        <f>(I997-Q995*H997)/D997</f>
        <v>6.2837293772102523E-2</v>
      </c>
      <c r="V997" s="84"/>
      <c r="W997" s="83">
        <f t="shared" si="614"/>
        <v>-1.0494402027381835</v>
      </c>
      <c r="X997" s="83">
        <f t="shared" si="615"/>
        <v>-0.98701022160977736</v>
      </c>
      <c r="Y997" s="83">
        <f t="shared" si="616"/>
        <v>-2.767206531892799</v>
      </c>
      <c r="Z997" s="83">
        <f t="shared" ref="Z997:Z1000" si="617">LN(N997)</f>
        <v>-1.4988547784203499</v>
      </c>
      <c r="AA997" s="77"/>
      <c r="AB997" s="20">
        <v>7.5066526336595519E-3</v>
      </c>
      <c r="AC997" s="60">
        <v>1.1255961593340845E-2</v>
      </c>
      <c r="AD997" s="20">
        <v>9.6181516220032806E-3</v>
      </c>
      <c r="AE997" s="60">
        <v>1.44220800587944E-2</v>
      </c>
      <c r="AF997" s="20">
        <v>1.8317357701609877E-2</v>
      </c>
      <c r="AG997" s="20">
        <v>2.7466233598755566E-2</v>
      </c>
      <c r="AI997" s="62"/>
      <c r="AJ997" s="82"/>
      <c r="AK997" s="82"/>
      <c r="AL997" s="82"/>
      <c r="AM997" s="82"/>
      <c r="AN997" s="82"/>
      <c r="BB997" s="76"/>
      <c r="BC997" s="76"/>
      <c r="BE997" s="76"/>
      <c r="BF997" s="76"/>
      <c r="BH997" s="76"/>
      <c r="BI997" s="76"/>
      <c r="BK997" s="76"/>
      <c r="BL997" s="76"/>
      <c r="BN997" s="76"/>
      <c r="BO997" s="76"/>
      <c r="BQ997" s="76"/>
      <c r="BR997" s="76"/>
      <c r="BW997" s="85"/>
      <c r="BX997" s="85"/>
      <c r="BY997" s="83"/>
      <c r="BZ997" s="83"/>
      <c r="CA997" s="83"/>
      <c r="CB997" s="83"/>
      <c r="CC997" s="83"/>
    </row>
    <row r="998" spans="1:100">
      <c r="A998" s="7">
        <v>124</v>
      </c>
      <c r="B998" s="7"/>
      <c r="C998" s="7" t="s">
        <v>3</v>
      </c>
      <c r="D998" s="57">
        <v>26.763839999999998</v>
      </c>
      <c r="E998" s="57">
        <v>5.975333</v>
      </c>
      <c r="F998" s="57">
        <v>9.3604485999999998</v>
      </c>
      <c r="G998" s="57">
        <v>9.9520535999999993</v>
      </c>
      <c r="H998" s="100">
        <v>1.4314098E-4</v>
      </c>
      <c r="I998" s="57">
        <v>1.676175</v>
      </c>
      <c r="J998" s="57"/>
      <c r="K998" s="57">
        <v>0.34974184000000003</v>
      </c>
      <c r="L998" s="57">
        <v>0.37184581</v>
      </c>
      <c r="M998" s="57">
        <v>6.2627997000000005E-2</v>
      </c>
      <c r="N998" s="57">
        <v>0.22326124999999999</v>
      </c>
      <c r="O998" s="83"/>
      <c r="P998" s="83"/>
      <c r="Q998" s="83"/>
      <c r="R998" s="76"/>
      <c r="S998" s="83">
        <f>(F998-O995*H998)/D998</f>
        <v>0.34973774535140417</v>
      </c>
      <c r="T998" s="83">
        <f>(G998-P995*H998)/D998</f>
        <v>0.37184397100062938</v>
      </c>
      <c r="U998" s="83">
        <f>(I998-Q995*H998)/D998</f>
        <v>6.2622602405394037E-2</v>
      </c>
      <c r="V998" s="84"/>
      <c r="W998" s="83">
        <f t="shared" si="614"/>
        <v>-1.0505717043594685</v>
      </c>
      <c r="X998" s="83">
        <f t="shared" si="615"/>
        <v>-0.98928094548953571</v>
      </c>
      <c r="Y998" s="83">
        <f t="shared" si="616"/>
        <v>-2.7706290052538032</v>
      </c>
      <c r="Z998" s="83">
        <f t="shared" si="617"/>
        <v>-1.4994126685578697</v>
      </c>
      <c r="AA998" s="28"/>
      <c r="AB998" s="47">
        <f t="shared" ref="AB998:AG998" si="618">ABS(AB997/AB996)</f>
        <v>3.7339930613136032E-3</v>
      </c>
      <c r="AC998" s="47">
        <f t="shared" si="618"/>
        <v>5.7318028459922505E-3</v>
      </c>
      <c r="AD998" s="47">
        <f t="shared" si="618"/>
        <v>2.3868741774446876E-3</v>
      </c>
      <c r="AE998" s="47">
        <f t="shared" si="618"/>
        <v>2.8543014811618578E-3</v>
      </c>
      <c r="AF998" s="47">
        <f t="shared" si="618"/>
        <v>3.0250158178282667E-3</v>
      </c>
      <c r="AG998" s="47">
        <f t="shared" si="618"/>
        <v>4.3536722774901969E-3</v>
      </c>
      <c r="AI998" s="27"/>
      <c r="AJ998" s="82"/>
      <c r="AK998" s="82"/>
      <c r="AL998" s="82"/>
      <c r="AM998" s="82"/>
      <c r="AN998" s="82"/>
      <c r="BB998" s="76"/>
      <c r="BC998" s="76"/>
      <c r="BE998" s="76"/>
      <c r="BF998" s="76"/>
      <c r="BH998" s="76"/>
      <c r="BI998" s="76"/>
      <c r="BK998" s="76"/>
      <c r="BL998" s="76"/>
      <c r="BN998" s="76"/>
      <c r="BO998" s="76"/>
      <c r="BQ998" s="76"/>
      <c r="BR998" s="76"/>
      <c r="BW998" s="85"/>
      <c r="BX998" s="85"/>
      <c r="BY998" s="83"/>
      <c r="BZ998" s="83"/>
      <c r="CA998" s="83"/>
      <c r="CB998" s="83"/>
      <c r="CC998" s="83"/>
      <c r="CD998" s="76"/>
      <c r="CE998" s="76"/>
      <c r="CF998" s="76"/>
      <c r="CG998" s="76"/>
      <c r="CH998" s="76"/>
      <c r="CI998" s="76"/>
      <c r="CJ998" s="76"/>
      <c r="CK998" s="76"/>
      <c r="CL998" s="76"/>
      <c r="CM998" s="76"/>
      <c r="CN998" s="76"/>
      <c r="CO998" s="76"/>
      <c r="CP998" s="76"/>
      <c r="CQ998" s="76"/>
      <c r="CR998" s="76"/>
      <c r="CS998" s="76"/>
      <c r="CT998" s="76"/>
      <c r="CU998" s="76"/>
      <c r="CV998" s="76"/>
    </row>
    <row r="999" spans="1:100">
      <c r="A999" s="7">
        <v>124</v>
      </c>
      <c r="B999" s="7"/>
      <c r="C999" s="7" t="s">
        <v>4</v>
      </c>
      <c r="D999" s="57">
        <v>24.971356</v>
      </c>
      <c r="E999" s="57">
        <v>5.5715522000000002</v>
      </c>
      <c r="F999" s="57">
        <v>8.7221518000000007</v>
      </c>
      <c r="G999" s="57">
        <v>9.2613532999999997</v>
      </c>
      <c r="H999" s="100">
        <v>1.4108923000000001E-4</v>
      </c>
      <c r="I999" s="57">
        <v>1.5578197</v>
      </c>
      <c r="J999" s="57"/>
      <c r="K999" s="57">
        <v>0.34928609999999999</v>
      </c>
      <c r="L999" s="57">
        <v>0.37087868000000002</v>
      </c>
      <c r="M999" s="57">
        <v>6.2384183000000003E-2</v>
      </c>
      <c r="N999" s="57">
        <v>0.22311766</v>
      </c>
      <c r="O999" s="83"/>
      <c r="P999" s="83"/>
      <c r="Q999" s="83"/>
      <c r="R999" s="76"/>
      <c r="S999" s="83">
        <f>(F999-O995*H999)/D999</f>
        <v>0.34928139382421264</v>
      </c>
      <c r="T999" s="83">
        <f>(G999-P995*H999)/D999</f>
        <v>0.37087587100403269</v>
      </c>
      <c r="U999" s="83">
        <f>(I999-Q995*H999)/D999</f>
        <v>6.2378199009383642E-2</v>
      </c>
      <c r="V999" s="84"/>
      <c r="W999" s="83">
        <f t="shared" si="614"/>
        <v>-1.0518773956244121</v>
      </c>
      <c r="X999" s="83">
        <f t="shared" si="615"/>
        <v>-0.99188785186286699</v>
      </c>
      <c r="Y999" s="83">
        <f t="shared" si="616"/>
        <v>-2.774539439501988</v>
      </c>
      <c r="Z999" s="83">
        <f t="shared" si="617"/>
        <v>-1.5000560233478741</v>
      </c>
      <c r="AA999" s="60"/>
      <c r="AB999" s="88"/>
      <c r="AD999" s="88"/>
      <c r="AF999" s="88"/>
      <c r="AI999" s="27"/>
      <c r="AJ999" s="82"/>
      <c r="AK999" s="82"/>
      <c r="AL999" s="82"/>
      <c r="AM999" s="82"/>
      <c r="AN999" s="82"/>
      <c r="BB999" s="76"/>
      <c r="BC999" s="76"/>
      <c r="BE999" s="76"/>
      <c r="BF999" s="76"/>
      <c r="BH999" s="76"/>
      <c r="BI999" s="76"/>
      <c r="BK999" s="76"/>
      <c r="BL999" s="76"/>
      <c r="BN999" s="76"/>
      <c r="BO999" s="76"/>
      <c r="BQ999" s="76"/>
      <c r="BR999" s="76"/>
      <c r="BW999" s="85"/>
      <c r="BX999" s="85"/>
      <c r="BY999" s="83"/>
      <c r="BZ999" s="83"/>
      <c r="CA999" s="83"/>
      <c r="CB999" s="83"/>
      <c r="CD999" s="76"/>
      <c r="CE999" s="76"/>
      <c r="CF999" s="76"/>
      <c r="CG999" s="76"/>
      <c r="CH999" s="76"/>
      <c r="CI999" s="76"/>
      <c r="CJ999" s="76"/>
      <c r="CK999" s="76"/>
      <c r="CL999" s="76"/>
      <c r="CM999" s="76"/>
      <c r="CN999" s="76"/>
      <c r="CO999" s="76"/>
      <c r="CP999" s="76"/>
      <c r="CQ999" s="76"/>
      <c r="CR999" s="76"/>
      <c r="CS999" s="76"/>
      <c r="CT999" s="76"/>
      <c r="CU999" s="76"/>
      <c r="CV999" s="76"/>
    </row>
    <row r="1000" spans="1:100">
      <c r="A1000" s="7">
        <v>124</v>
      </c>
      <c r="B1000" s="7"/>
      <c r="C1000" s="7" t="s">
        <v>5</v>
      </c>
      <c r="D1000" s="57">
        <v>23.251850999999998</v>
      </c>
      <c r="E1000" s="57">
        <v>5.1844957999999997</v>
      </c>
      <c r="F1000" s="57">
        <v>8.1108287000000008</v>
      </c>
      <c r="G1000" s="57">
        <v>8.6009401000000008</v>
      </c>
      <c r="H1000" s="100">
        <v>1.1784089E-4</v>
      </c>
      <c r="I1000" s="57">
        <v>1.4447828</v>
      </c>
      <c r="J1000" s="57"/>
      <c r="K1000" s="57">
        <v>0.34882419999999997</v>
      </c>
      <c r="L1000" s="57">
        <v>0.36990168000000001</v>
      </c>
      <c r="M1000" s="57">
        <v>6.2135798999999999E-2</v>
      </c>
      <c r="N1000" s="57">
        <v>0.22297104000000001</v>
      </c>
      <c r="O1000" s="83"/>
      <c r="P1000" s="83"/>
      <c r="Q1000" s="83"/>
      <c r="R1000" s="76"/>
      <c r="S1000" s="83">
        <f>(F1000-O995*H1000)/D1000</f>
        <v>0.34882070224990958</v>
      </c>
      <c r="T1000" s="83">
        <f>(G1000-P995*H1000)/D1000</f>
        <v>0.36990058861478559</v>
      </c>
      <c r="U1000" s="83">
        <f>(I1000-Q995*H1000)/D1000</f>
        <v>6.2130807374423364E-2</v>
      </c>
      <c r="V1000" s="84"/>
      <c r="W1000" s="83">
        <f t="shared" si="614"/>
        <v>-1.0531972359279149</v>
      </c>
      <c r="X1000" s="83">
        <f t="shared" si="615"/>
        <v>-0.99452098886414708</v>
      </c>
      <c r="Y1000" s="83">
        <f t="shared" si="616"/>
        <v>-2.7785133200702634</v>
      </c>
      <c r="Z1000" s="83">
        <f t="shared" si="617"/>
        <v>-1.5007133814261207</v>
      </c>
      <c r="AB1000" s="28"/>
      <c r="AD1000" s="28"/>
      <c r="AF1000" s="28"/>
      <c r="AJ1000" s="82"/>
      <c r="AK1000" s="82"/>
      <c r="AL1000" s="82"/>
      <c r="AM1000" s="82"/>
      <c r="AN1000" s="82"/>
      <c r="BB1000" s="76"/>
      <c r="BC1000" s="76"/>
      <c r="BE1000" s="76"/>
      <c r="BF1000" s="76"/>
      <c r="BH1000" s="76"/>
      <c r="BI1000" s="76"/>
      <c r="BK1000" s="76"/>
      <c r="BL1000" s="76"/>
      <c r="BN1000" s="76"/>
      <c r="BO1000" s="76"/>
      <c r="BQ1000" s="76"/>
      <c r="BR1000" s="76"/>
      <c r="BW1000" s="85"/>
      <c r="BX1000" s="85"/>
      <c r="BY1000" s="83"/>
      <c r="BZ1000" s="83"/>
      <c r="CA1000" s="83"/>
      <c r="CB1000" s="83"/>
      <c r="CC1000" s="83"/>
    </row>
    <row r="1001" spans="1:100">
      <c r="C1001" s="7"/>
      <c r="D1001" s="89"/>
      <c r="E1001" s="89"/>
      <c r="F1001" s="33"/>
      <c r="G1001" s="33"/>
      <c r="H1001" s="99"/>
      <c r="I1001" s="33"/>
      <c r="J1001" s="5"/>
      <c r="K1001" s="84"/>
      <c r="L1001" s="84"/>
      <c r="M1001" s="84"/>
      <c r="N1001" s="84"/>
      <c r="O1001" s="83"/>
      <c r="P1001" s="83"/>
      <c r="Q1001" s="83"/>
      <c r="R1001" s="84"/>
      <c r="S1001" s="84"/>
      <c r="T1001" s="84"/>
      <c r="U1001" s="84"/>
      <c r="V1001" s="84"/>
      <c r="W1001" s="84"/>
      <c r="X1001" s="84"/>
      <c r="Y1001" s="84"/>
      <c r="Z1001" s="90"/>
      <c r="AA1001" s="28"/>
      <c r="AB1001" s="91"/>
      <c r="AC1001" s="91"/>
      <c r="AD1001" s="91"/>
      <c r="AE1001" s="92"/>
      <c r="AF1001" s="92"/>
      <c r="AG1001" s="92"/>
      <c r="AJ1001" s="76"/>
      <c r="AK1001" s="76"/>
      <c r="AL1001" s="76"/>
      <c r="AM1001" s="76"/>
      <c r="AN1001" s="76"/>
      <c r="BB1001" s="76"/>
      <c r="BC1001" s="76"/>
      <c r="BE1001" s="76"/>
      <c r="BF1001" s="76"/>
      <c r="BH1001" s="76"/>
      <c r="BI1001" s="76"/>
      <c r="BK1001" s="76"/>
      <c r="BL1001" s="76"/>
      <c r="BN1001" s="76"/>
      <c r="BO1001" s="76"/>
      <c r="BQ1001" s="76"/>
      <c r="BR1001" s="76"/>
      <c r="BW1001" s="85"/>
      <c r="BX1001" s="85"/>
      <c r="BY1001" s="83"/>
      <c r="BZ1001" s="83"/>
      <c r="CA1001" s="83"/>
      <c r="CB1001" s="83"/>
      <c r="CC1001" s="83"/>
      <c r="CD1001" s="76"/>
      <c r="CE1001" s="76"/>
      <c r="CF1001" s="76"/>
      <c r="CG1001" s="76"/>
      <c r="CH1001" s="76"/>
      <c r="CI1001" s="76"/>
      <c r="CJ1001" s="76"/>
      <c r="CK1001" s="76"/>
      <c r="CL1001" s="76"/>
      <c r="CM1001" s="76"/>
      <c r="CN1001" s="76"/>
      <c r="CO1001" s="76"/>
      <c r="CP1001" s="76"/>
      <c r="CQ1001" s="76"/>
      <c r="CR1001" s="76"/>
      <c r="CS1001" s="76"/>
      <c r="CT1001" s="76"/>
      <c r="CU1001" s="76"/>
      <c r="CV1001" s="76"/>
    </row>
    <row r="1002" spans="1:100">
      <c r="A1002" s="7">
        <v>125</v>
      </c>
      <c r="B1002" s="31">
        <v>43665</v>
      </c>
      <c r="C1002" s="7" t="s">
        <v>0</v>
      </c>
      <c r="D1002" s="32">
        <v>1.0939213E-3</v>
      </c>
      <c r="E1002" s="32">
        <v>2.2639762E-4</v>
      </c>
      <c r="F1002" s="32">
        <v>3.6392020000000001E-4</v>
      </c>
      <c r="G1002" s="32">
        <v>3.2995262000000002E-4</v>
      </c>
      <c r="H1002" s="93">
        <v>-5.5777571999999999E-6</v>
      </c>
      <c r="I1002" s="32">
        <v>7.0256977999999995E-5</v>
      </c>
      <c r="J1002" s="32"/>
      <c r="K1002" s="32">
        <v>0.33291938999999998</v>
      </c>
      <c r="L1002" s="32">
        <v>0.30195139999999998</v>
      </c>
      <c r="M1002" s="32">
        <v>6.4361031999999999E-2</v>
      </c>
      <c r="N1002" s="32">
        <v>0.20711481000000001</v>
      </c>
      <c r="O1002" s="66"/>
      <c r="P1002" s="66"/>
      <c r="Q1002" s="66"/>
      <c r="AG1002" s="78"/>
      <c r="BZ1002" s="80"/>
      <c r="CA1002" s="78"/>
      <c r="CB1002" s="78"/>
      <c r="CC1002" s="78"/>
      <c r="CE1002" s="81"/>
      <c r="CF1002" s="74"/>
      <c r="CG1002" s="74"/>
      <c r="CH1002" s="74"/>
      <c r="CI1002" s="74"/>
      <c r="CJ1002" s="74"/>
      <c r="CK1002" s="74"/>
      <c r="CL1002" s="74"/>
      <c r="CM1002" s="74"/>
      <c r="CN1002" s="74"/>
    </row>
    <row r="1003" spans="1:100">
      <c r="A1003" s="7">
        <v>125</v>
      </c>
      <c r="B1003" s="7"/>
      <c r="C1003" s="98" t="s">
        <v>6</v>
      </c>
      <c r="D1003" s="32"/>
      <c r="E1003" s="32"/>
      <c r="F1003" s="32"/>
      <c r="G1003" s="32"/>
      <c r="H1003" s="93">
        <v>2.9346751000000002</v>
      </c>
      <c r="I1003" s="32"/>
      <c r="J1003" s="32"/>
      <c r="K1003" s="32"/>
      <c r="L1003" s="32"/>
      <c r="M1003" s="32"/>
      <c r="N1003" s="32"/>
      <c r="O1003" s="66">
        <v>0.86307537000000001</v>
      </c>
      <c r="P1003" s="66">
        <v>0.56626114000000005</v>
      </c>
      <c r="Q1003" s="66">
        <v>1.0736886000000001</v>
      </c>
      <c r="AB1003" s="9"/>
      <c r="AC1003" s="9"/>
      <c r="AD1003" s="9"/>
      <c r="AE1003" s="9"/>
      <c r="AF1003" s="9"/>
      <c r="AG1003" s="9"/>
      <c r="AI1003" s="27"/>
      <c r="AJ1003" s="20"/>
      <c r="AK1003" s="20"/>
      <c r="AL1003" s="20"/>
      <c r="AM1003" s="20"/>
      <c r="AN1003" s="82"/>
      <c r="BB1003" s="78"/>
      <c r="BE1003" s="78"/>
      <c r="BH1003" s="78"/>
      <c r="BK1003" s="78"/>
      <c r="BN1003" s="78"/>
      <c r="BQ1003" s="78"/>
    </row>
    <row r="1004" spans="1:100">
      <c r="A1004" s="7">
        <v>125</v>
      </c>
      <c r="B1004" s="7"/>
      <c r="C1004" s="7" t="s">
        <v>1</v>
      </c>
      <c r="D1004" s="32">
        <v>29.079267999999999</v>
      </c>
      <c r="E1004" s="32">
        <v>6.5002082999999997</v>
      </c>
      <c r="F1004" s="32">
        <v>10.195168000000001</v>
      </c>
      <c r="G1004" s="32">
        <v>10.866211</v>
      </c>
      <c r="H1004" s="93">
        <v>1.5474894E-4</v>
      </c>
      <c r="I1004" s="32">
        <v>1.8346477000000001</v>
      </c>
      <c r="J1004" s="32"/>
      <c r="K1004" s="66">
        <v>0.35059916000000002</v>
      </c>
      <c r="L1004" s="66">
        <v>0.37367549</v>
      </c>
      <c r="M1004" s="66">
        <v>6.3091242000000006E-2</v>
      </c>
      <c r="N1004" s="66">
        <v>0.22353412</v>
      </c>
      <c r="O1004" s="66"/>
      <c r="P1004" s="66"/>
      <c r="Q1004" s="66"/>
      <c r="R1004" s="76"/>
      <c r="S1004" s="83">
        <f>(F1004-O1003*H1004)/D1004</f>
        <v>0.35059460368814488</v>
      </c>
      <c r="T1004" s="83">
        <f>(G1004-P1003*H1004)/D1004</f>
        <v>0.37367252063184059</v>
      </c>
      <c r="U1004" s="83">
        <f>(I1004-Q1003*H1004)/D1004</f>
        <v>6.3085547677034379E-2</v>
      </c>
      <c r="V1004" s="84"/>
      <c r="W1004" s="83">
        <f t="shared" ref="W1004:W1008" si="619">LN(S1004)</f>
        <v>-1.0481246982616448</v>
      </c>
      <c r="X1004" s="83">
        <f t="shared" ref="X1004:X1008" si="620">LN(T1004)</f>
        <v>-0.98437547842468942</v>
      </c>
      <c r="Y1004" s="83">
        <f t="shared" ref="Y1004:Y1008" si="621">LN(U1004)</f>
        <v>-2.7632635740670906</v>
      </c>
      <c r="Z1004" s="83">
        <f>LN(N1004)</f>
        <v>-1.4981912143878064</v>
      </c>
      <c r="AA1004" s="77"/>
      <c r="AB1004" s="20">
        <f t="array" ref="AB1004:AC1005">LINEST(W1004:W1008,Z1004:Z1008,TRUE,TRUE)</f>
        <v>2.011800369932812</v>
      </c>
      <c r="AC1004" s="60">
        <v>1.965944025154422</v>
      </c>
      <c r="AD1004" s="20">
        <f t="array" ref="AD1004:AE1005">LINEST(X1004:X1008,Z1004:Z1008,TRUE,TRUE)</f>
        <v>4.0348520173753508</v>
      </c>
      <c r="AE1004" s="60">
        <v>5.0606177525748635</v>
      </c>
      <c r="AF1004" s="20">
        <f t="array" ref="AF1004:AG1005">LINEST(Y1004:Y1008,Z1004:Z1008,TRUE,TRUE)</f>
        <v>6.058812590454691</v>
      </c>
      <c r="AG1004" s="20">
        <v>6.3140240138967352</v>
      </c>
      <c r="AI1004" s="41">
        <f>EXP(AC1004)*$AI$4^AB1004</f>
        <v>0.33292306950137313</v>
      </c>
      <c r="AJ1004" s="41">
        <f>AI1004*SQRT(AC1005^2+(LN($AI$4))^2*AB1005^2+(AB1004/$AI$4)^2*$AJ$4^2-2*LN($AI$4)*AVERAGE(Z1004:Z1008)*AB1005^2)</f>
        <v>5.2447698832603512E-4</v>
      </c>
      <c r="AK1004" s="59"/>
      <c r="AL1004" s="41">
        <f>EXP(AE1004)*$AI$4^AD1004</f>
        <v>0.33685462366769686</v>
      </c>
      <c r="AM1004" s="41">
        <f>AL1004*SQRT(AE1005^2+(LN($AI$4))^2*AD1005^2+(AD1004/$AI$4)^2*$AJ$4^2-2*LN($AI$4)*AVERAGE(Z1004:Z1008)*AD1005^2)</f>
        <v>1.0625421547005166E-3</v>
      </c>
      <c r="AN1004" s="83"/>
      <c r="AO1004" s="41">
        <f>EXP(AG1004)*$AI$4^AF1004</f>
        <v>5.3986762950815746E-2</v>
      </c>
      <c r="AP1004" s="41">
        <f>AO1004*SQRT(AG1005^2+(LN($AI$4))^2*AF1005^2+(AF1004/$AI$4)^2*$AJ$4^2-2*LN($AI$4)*AVERAGE(Z1004:Z1008)*AF1005^2)</f>
        <v>2.5662995241956972E-4</v>
      </c>
      <c r="BB1004" s="69"/>
      <c r="BC1004" s="69"/>
      <c r="BE1004" s="69"/>
      <c r="BF1004" s="69"/>
      <c r="BH1004" s="69"/>
      <c r="BI1004" s="69"/>
      <c r="BK1004" s="69"/>
      <c r="BL1004" s="69"/>
      <c r="BN1004" s="69"/>
      <c r="BO1004" s="69"/>
      <c r="BQ1004" s="69"/>
      <c r="BR1004" s="69"/>
      <c r="BY1004" s="69"/>
      <c r="BZ1004" s="69"/>
      <c r="CD1004" s="86"/>
      <c r="CM1004" s="78"/>
      <c r="CN1004" s="78"/>
    </row>
    <row r="1005" spans="1:100">
      <c r="A1005" s="7">
        <v>125</v>
      </c>
      <c r="B1005" s="7"/>
      <c r="C1005" s="7" t="s">
        <v>2</v>
      </c>
      <c r="D1005" s="32">
        <v>28.051608999999999</v>
      </c>
      <c r="E1005" s="32">
        <v>6.2662142000000003</v>
      </c>
      <c r="F1005" s="32">
        <v>9.8215702</v>
      </c>
      <c r="G1005" s="32">
        <v>10.453707</v>
      </c>
      <c r="H1005" s="93">
        <v>1.5353113000000001E-4</v>
      </c>
      <c r="I1005" s="32">
        <v>1.7626324</v>
      </c>
      <c r="J1005" s="32"/>
      <c r="K1005" s="66">
        <v>0.35012464999999998</v>
      </c>
      <c r="L1005" s="66">
        <v>0.37265886999999998</v>
      </c>
      <c r="M1005" s="66">
        <v>6.2835144999999995E-2</v>
      </c>
      <c r="N1005" s="66">
        <v>0.22338151000000001</v>
      </c>
      <c r="O1005" s="66"/>
      <c r="P1005" s="66"/>
      <c r="Q1005" s="66"/>
      <c r="R1005" s="76"/>
      <c r="S1005" s="83">
        <f>(F1005-O1003*H1005)/D1005</f>
        <v>0.35012029759373764</v>
      </c>
      <c r="T1005" s="83">
        <f>(G1005-P1003*H1005)/D1005</f>
        <v>0.37265670077204127</v>
      </c>
      <c r="U1005" s="83">
        <f>(I1005-Q1003*H1005)/D1005</f>
        <v>6.2829463913316841E-2</v>
      </c>
      <c r="V1005" s="84"/>
      <c r="W1005" s="83">
        <f t="shared" si="619"/>
        <v>-1.0494784761418596</v>
      </c>
      <c r="X1005" s="83">
        <f t="shared" si="620"/>
        <v>-0.98709765640715841</v>
      </c>
      <c r="Y1005" s="83">
        <f t="shared" si="621"/>
        <v>-2.7673311449398774</v>
      </c>
      <c r="Z1005" s="83">
        <f t="shared" ref="Z1005:Z1008" si="622">LN(N1005)</f>
        <v>-1.4988741621107655</v>
      </c>
      <c r="AA1005" s="77"/>
      <c r="AB1005" s="20">
        <v>5.3684140186099202E-3</v>
      </c>
      <c r="AC1005" s="60">
        <v>8.0491720964279805E-3</v>
      </c>
      <c r="AD1005" s="20">
        <v>7.8110978158763148E-3</v>
      </c>
      <c r="AE1005" s="60">
        <v>1.1711628492897287E-2</v>
      </c>
      <c r="AF1005" s="20">
        <v>2.0128595004393547E-2</v>
      </c>
      <c r="AG1005" s="20">
        <v>3.0179960913598973E-2</v>
      </c>
      <c r="AI1005" s="27"/>
      <c r="AJ1005" s="82"/>
      <c r="AK1005" s="82"/>
      <c r="AL1005" s="82"/>
      <c r="AM1005" s="82"/>
      <c r="AN1005" s="82"/>
      <c r="BB1005" s="76"/>
      <c r="BC1005" s="76"/>
      <c r="BE1005" s="76"/>
      <c r="BF1005" s="76"/>
      <c r="BH1005" s="76"/>
      <c r="BI1005" s="76"/>
      <c r="BK1005" s="76"/>
      <c r="BL1005" s="76"/>
      <c r="BN1005" s="76"/>
      <c r="BO1005" s="76"/>
      <c r="BQ1005" s="76"/>
      <c r="BR1005" s="76"/>
      <c r="BW1005" s="85"/>
      <c r="BX1005" s="85"/>
      <c r="BY1005" s="83"/>
      <c r="BZ1005" s="83"/>
      <c r="CA1005" s="83"/>
      <c r="CB1005" s="83"/>
      <c r="CC1005" s="83"/>
    </row>
    <row r="1006" spans="1:100">
      <c r="A1006" s="7">
        <v>125</v>
      </c>
      <c r="B1006" s="7"/>
      <c r="C1006" s="7" t="s">
        <v>3</v>
      </c>
      <c r="D1006" s="32">
        <v>27.398334999999999</v>
      </c>
      <c r="E1006" s="32">
        <v>6.1183842999999998</v>
      </c>
      <c r="F1006" s="32">
        <v>9.5866673999999996</v>
      </c>
      <c r="G1006" s="32">
        <v>10.197229</v>
      </c>
      <c r="H1006" s="93">
        <v>1.5115589999999999E-4</v>
      </c>
      <c r="I1006" s="32">
        <v>1.7182523000000001</v>
      </c>
      <c r="J1006" s="32"/>
      <c r="K1006" s="66">
        <v>0.34989878000000002</v>
      </c>
      <c r="L1006" s="66">
        <v>0.37218251000000002</v>
      </c>
      <c r="M1006" s="66">
        <v>6.2713257999999994E-2</v>
      </c>
      <c r="N1006" s="66">
        <v>0.22331197999999999</v>
      </c>
      <c r="O1006" s="66"/>
      <c r="P1006" s="66"/>
      <c r="Q1006" s="66"/>
      <c r="R1006" s="76"/>
      <c r="S1006" s="83">
        <f>(F1006-O1003*H1006)/D1006</f>
        <v>0.34989487284777265</v>
      </c>
      <c r="T1006" s="83">
        <f>(G1006-P1003*H1006)/D1006</f>
        <v>0.37218113459404556</v>
      </c>
      <c r="U1006" s="83">
        <f>(I1006-Q1003*H1006)/D1006</f>
        <v>6.2707825334398865E-2</v>
      </c>
      <c r="V1006" s="84"/>
      <c r="W1006" s="83">
        <f t="shared" si="619"/>
        <v>-1.0501225329088442</v>
      </c>
      <c r="X1006" s="83">
        <f t="shared" si="620"/>
        <v>-0.98837462226479411</v>
      </c>
      <c r="Y1006" s="83">
        <f t="shared" si="621"/>
        <v>-2.7692690331596057</v>
      </c>
      <c r="Z1006" s="83">
        <f t="shared" si="622"/>
        <v>-1.4991854717766464</v>
      </c>
      <c r="AA1006" s="28"/>
      <c r="AB1006" s="47">
        <f t="shared" ref="AB1006:AG1006" si="623">ABS(AB1005/AB1004)</f>
        <v>2.6684625864688595E-3</v>
      </c>
      <c r="AC1006" s="47">
        <f t="shared" si="623"/>
        <v>4.0943038018570899E-3</v>
      </c>
      <c r="AD1006" s="47">
        <f t="shared" si="623"/>
        <v>1.9359068888373733E-3</v>
      </c>
      <c r="AE1006" s="47">
        <f t="shared" si="623"/>
        <v>2.3142685469453531E-3</v>
      </c>
      <c r="AF1006" s="47">
        <f t="shared" si="623"/>
        <v>3.322201290085286E-3</v>
      </c>
      <c r="AG1006" s="47">
        <f t="shared" si="623"/>
        <v>4.7798299225937282E-3</v>
      </c>
      <c r="AI1006" s="27"/>
      <c r="AJ1006" s="82"/>
      <c r="AK1006" s="82"/>
      <c r="AL1006" s="82"/>
      <c r="AM1006" s="82"/>
      <c r="AN1006" s="82"/>
      <c r="BB1006" s="76"/>
      <c r="BC1006" s="76"/>
      <c r="BE1006" s="76"/>
      <c r="BF1006" s="76"/>
      <c r="BH1006" s="76"/>
      <c r="BI1006" s="76"/>
      <c r="BK1006" s="76"/>
      <c r="BL1006" s="76"/>
      <c r="BN1006" s="76"/>
      <c r="BO1006" s="76"/>
      <c r="BQ1006" s="76"/>
      <c r="BR1006" s="76"/>
      <c r="BW1006" s="85"/>
      <c r="BX1006" s="85"/>
      <c r="BY1006" s="83"/>
      <c r="BZ1006" s="83"/>
      <c r="CA1006" s="83"/>
      <c r="CB1006" s="83"/>
      <c r="CC1006" s="83"/>
      <c r="CD1006" s="76"/>
      <c r="CE1006" s="76"/>
      <c r="CF1006" s="76"/>
      <c r="CG1006" s="76"/>
      <c r="CH1006" s="76"/>
      <c r="CI1006" s="76"/>
      <c r="CJ1006" s="76"/>
      <c r="CK1006" s="76"/>
      <c r="CL1006" s="76"/>
      <c r="CM1006" s="76"/>
      <c r="CN1006" s="76"/>
      <c r="CO1006" s="76"/>
      <c r="CP1006" s="76"/>
      <c r="CQ1006" s="76"/>
      <c r="CR1006" s="76"/>
      <c r="CS1006" s="76"/>
      <c r="CT1006" s="76"/>
      <c r="CU1006" s="76"/>
      <c r="CV1006" s="76"/>
    </row>
    <row r="1007" spans="1:100">
      <c r="A1007" s="7">
        <v>125</v>
      </c>
      <c r="B1007" s="7"/>
      <c r="C1007" s="7" t="s">
        <v>4</v>
      </c>
      <c r="D1007" s="32">
        <v>24.641672</v>
      </c>
      <c r="E1007" s="32">
        <v>5.4977223999999998</v>
      </c>
      <c r="F1007" s="32">
        <v>8.6062408999999995</v>
      </c>
      <c r="G1007" s="32">
        <v>9.1372584999999997</v>
      </c>
      <c r="H1007" s="93">
        <v>1.3721801E-4</v>
      </c>
      <c r="I1007" s="32">
        <v>1.536832</v>
      </c>
      <c r="J1007" s="32"/>
      <c r="K1007" s="66">
        <v>0.34925511999999997</v>
      </c>
      <c r="L1007" s="66">
        <v>0.37080413000000001</v>
      </c>
      <c r="M1007" s="66">
        <v>6.2366961999999998E-2</v>
      </c>
      <c r="N1007" s="66">
        <v>0.22310658</v>
      </c>
      <c r="O1007" s="66"/>
      <c r="P1007" s="66"/>
      <c r="Q1007" s="66"/>
      <c r="R1007" s="76"/>
      <c r="S1007" s="83">
        <f>(F1007-O1003*H1007)/D1007</f>
        <v>0.34925075175561332</v>
      </c>
      <c r="T1007" s="83">
        <f>(G1007-P1003*H1007)/D1007</f>
        <v>0.37080198124434199</v>
      </c>
      <c r="U1007" s="83">
        <f>(I1007-Q1003*H1007)/D1007</f>
        <v>6.2361217639247381E-2</v>
      </c>
      <c r="V1007" s="84"/>
      <c r="W1007" s="83">
        <f t="shared" si="619"/>
        <v>-1.0519651283617324</v>
      </c>
      <c r="X1007" s="83">
        <f t="shared" si="620"/>
        <v>-0.99208710214305573</v>
      </c>
      <c r="Y1007" s="83">
        <f t="shared" si="621"/>
        <v>-2.7748117090170683</v>
      </c>
      <c r="Z1007" s="83">
        <f t="shared" si="622"/>
        <v>-1.5001056844779026</v>
      </c>
      <c r="AA1007" s="60"/>
      <c r="AB1007" s="88"/>
      <c r="AD1007" s="88"/>
      <c r="AF1007" s="88"/>
      <c r="AI1007" s="27"/>
      <c r="AJ1007" s="82"/>
      <c r="AK1007" s="82"/>
      <c r="AL1007" s="82"/>
      <c r="AM1007" s="82"/>
      <c r="AN1007" s="82"/>
      <c r="BB1007" s="76"/>
      <c r="BC1007" s="76"/>
      <c r="BE1007" s="76"/>
      <c r="BF1007" s="76"/>
      <c r="BH1007" s="76"/>
      <c r="BI1007" s="76"/>
      <c r="BK1007" s="76"/>
      <c r="BL1007" s="76"/>
      <c r="BN1007" s="76"/>
      <c r="BO1007" s="76"/>
      <c r="BQ1007" s="76"/>
      <c r="BR1007" s="76"/>
      <c r="BW1007" s="85"/>
      <c r="BX1007" s="85"/>
      <c r="BY1007" s="83"/>
      <c r="BZ1007" s="83"/>
      <c r="CA1007" s="83"/>
      <c r="CB1007" s="83"/>
      <c r="CD1007" s="76"/>
      <c r="CE1007" s="76"/>
      <c r="CF1007" s="76"/>
      <c r="CG1007" s="76"/>
      <c r="CH1007" s="76"/>
      <c r="CI1007" s="76"/>
      <c r="CJ1007" s="76"/>
      <c r="CK1007" s="76"/>
      <c r="CL1007" s="76"/>
      <c r="CM1007" s="76"/>
      <c r="CN1007" s="76"/>
      <c r="CO1007" s="76"/>
      <c r="CP1007" s="76"/>
      <c r="CQ1007" s="76"/>
      <c r="CR1007" s="76"/>
      <c r="CS1007" s="76"/>
      <c r="CT1007" s="76"/>
      <c r="CU1007" s="76"/>
      <c r="CV1007" s="76"/>
    </row>
    <row r="1008" spans="1:100">
      <c r="A1008" s="7">
        <v>125</v>
      </c>
      <c r="B1008" s="7"/>
      <c r="C1008" s="7" t="s">
        <v>5</v>
      </c>
      <c r="D1008" s="32">
        <v>24.051545999999998</v>
      </c>
      <c r="E1008" s="32">
        <v>5.3643160999999999</v>
      </c>
      <c r="F1008" s="32">
        <v>8.3945717999999996</v>
      </c>
      <c r="G1008" s="32">
        <v>8.9067226000000002</v>
      </c>
      <c r="H1008" s="93">
        <v>1.2826679E-4</v>
      </c>
      <c r="I1008" s="32">
        <v>1.4969976</v>
      </c>
      <c r="J1008" s="32"/>
      <c r="K1008" s="66">
        <v>0.34902430000000001</v>
      </c>
      <c r="L1008" s="66">
        <v>0.37031832999999997</v>
      </c>
      <c r="M1008" s="66">
        <v>6.2241286999999999E-2</v>
      </c>
      <c r="N1008" s="66">
        <v>0.22303421000000001</v>
      </c>
      <c r="O1008" s="66"/>
      <c r="P1008" s="66"/>
      <c r="Q1008" s="66"/>
      <c r="R1008" s="76"/>
      <c r="S1008" s="83">
        <f>(F1008-O1003*H1008)/D1008</f>
        <v>0.34901960547952976</v>
      </c>
      <c r="T1008" s="83">
        <f>(G1008-P1003*H1008)/D1008</f>
        <v>0.37031507111855805</v>
      </c>
      <c r="U1008" s="83">
        <f>(I1008-Q1003*H1008)/D1008</f>
        <v>6.2235495440077677E-2</v>
      </c>
      <c r="V1008" s="84"/>
      <c r="W1008" s="83">
        <f t="shared" si="619"/>
        <v>-1.0526271821984201</v>
      </c>
      <c r="X1008" s="83">
        <f t="shared" si="620"/>
        <v>-0.99340109213772276</v>
      </c>
      <c r="Y1008" s="83">
        <f t="shared" si="621"/>
        <v>-2.7768297757658695</v>
      </c>
      <c r="Z1008" s="83">
        <f t="shared" si="622"/>
        <v>-1.5004301112160843</v>
      </c>
      <c r="AB1008" s="28"/>
      <c r="AD1008" s="28"/>
      <c r="AF1008" s="28"/>
      <c r="AJ1008" s="82"/>
      <c r="AK1008" s="82"/>
      <c r="AL1008" s="82"/>
      <c r="AM1008" s="82"/>
      <c r="AN1008" s="82"/>
      <c r="BB1008" s="76"/>
      <c r="BC1008" s="76"/>
      <c r="BE1008" s="76"/>
      <c r="BF1008" s="76"/>
      <c r="BH1008" s="76"/>
      <c r="BI1008" s="76"/>
      <c r="BK1008" s="76"/>
      <c r="BL1008" s="76"/>
      <c r="BN1008" s="76"/>
      <c r="BO1008" s="76"/>
      <c r="BQ1008" s="76"/>
      <c r="BR1008" s="76"/>
      <c r="BW1008" s="85"/>
      <c r="BX1008" s="85"/>
      <c r="BY1008" s="83"/>
      <c r="BZ1008" s="83"/>
      <c r="CA1008" s="83"/>
      <c r="CB1008" s="83"/>
      <c r="CC1008" s="83"/>
    </row>
    <row r="1009" spans="1:100">
      <c r="C1009" s="7"/>
      <c r="D1009" s="89"/>
      <c r="E1009" s="89"/>
      <c r="F1009" s="33"/>
      <c r="G1009" s="33"/>
      <c r="H1009" s="99"/>
      <c r="I1009" s="33"/>
      <c r="J1009" s="5"/>
      <c r="K1009" s="84"/>
      <c r="L1009" s="84"/>
      <c r="M1009" s="84"/>
      <c r="N1009" s="84"/>
      <c r="O1009" s="83"/>
      <c r="P1009" s="83"/>
      <c r="Q1009" s="83"/>
      <c r="R1009" s="84"/>
      <c r="S1009" s="84"/>
      <c r="T1009" s="84"/>
      <c r="U1009" s="84"/>
      <c r="V1009" s="84"/>
      <c r="W1009" s="84"/>
      <c r="X1009" s="84"/>
      <c r="Y1009" s="84"/>
      <c r="Z1009" s="90"/>
      <c r="AA1009" s="28"/>
      <c r="AB1009" s="91"/>
      <c r="AC1009" s="91"/>
      <c r="AD1009" s="91"/>
      <c r="AE1009" s="92"/>
      <c r="AF1009" s="92"/>
      <c r="AG1009" s="92"/>
      <c r="AJ1009" s="76"/>
      <c r="AK1009" s="76"/>
      <c r="AL1009" s="76"/>
      <c r="AM1009" s="76"/>
      <c r="AN1009" s="76"/>
      <c r="BB1009" s="76"/>
      <c r="BC1009" s="76"/>
      <c r="BE1009" s="76"/>
      <c r="BF1009" s="76"/>
      <c r="BH1009" s="76"/>
      <c r="BI1009" s="76"/>
      <c r="BK1009" s="76"/>
      <c r="BL1009" s="76"/>
      <c r="BN1009" s="76"/>
      <c r="BO1009" s="76"/>
      <c r="BQ1009" s="76"/>
      <c r="BR1009" s="76"/>
      <c r="BW1009" s="85"/>
      <c r="BX1009" s="85"/>
      <c r="BY1009" s="83"/>
      <c r="BZ1009" s="83"/>
      <c r="CA1009" s="83"/>
      <c r="CB1009" s="83"/>
      <c r="CC1009" s="83"/>
      <c r="CD1009" s="76"/>
      <c r="CE1009" s="76"/>
      <c r="CF1009" s="76"/>
      <c r="CG1009" s="76"/>
      <c r="CH1009" s="76"/>
      <c r="CI1009" s="76"/>
      <c r="CJ1009" s="76"/>
      <c r="CK1009" s="76"/>
      <c r="CL1009" s="76"/>
      <c r="CM1009" s="76"/>
      <c r="CN1009" s="76"/>
      <c r="CO1009" s="76"/>
      <c r="CP1009" s="76"/>
      <c r="CQ1009" s="76"/>
      <c r="CR1009" s="76"/>
      <c r="CS1009" s="76"/>
      <c r="CT1009" s="76"/>
      <c r="CU1009" s="76"/>
      <c r="CV1009" s="76"/>
    </row>
    <row r="1010" spans="1:100">
      <c r="A1010" s="7">
        <v>126</v>
      </c>
      <c r="B1010" s="31">
        <v>43665</v>
      </c>
      <c r="C1010" s="7" t="s">
        <v>0</v>
      </c>
      <c r="D1010" s="32">
        <v>1.0939213E-3</v>
      </c>
      <c r="E1010" s="32">
        <v>2.2639762E-4</v>
      </c>
      <c r="F1010" s="32">
        <v>3.6392020000000001E-4</v>
      </c>
      <c r="G1010" s="32">
        <v>3.2995262000000002E-4</v>
      </c>
      <c r="H1010" s="93">
        <v>-5.5777571999999999E-6</v>
      </c>
      <c r="I1010" s="32">
        <v>7.0256977999999995E-5</v>
      </c>
      <c r="J1010" s="32"/>
      <c r="K1010" s="32">
        <v>0.33291938999999998</v>
      </c>
      <c r="L1010" s="32">
        <v>0.30195139999999998</v>
      </c>
      <c r="M1010" s="32">
        <v>6.4361031999999999E-2</v>
      </c>
      <c r="N1010" s="32">
        <v>0.20711481000000001</v>
      </c>
      <c r="O1010" s="66"/>
      <c r="P1010" s="66"/>
      <c r="Q1010" s="66"/>
      <c r="AG1010" s="78"/>
      <c r="BZ1010" s="80"/>
      <c r="CA1010" s="78"/>
      <c r="CB1010" s="78"/>
      <c r="CC1010" s="78"/>
      <c r="CE1010" s="81"/>
      <c r="CF1010" s="74"/>
      <c r="CG1010" s="74"/>
      <c r="CH1010" s="74"/>
      <c r="CI1010" s="74"/>
      <c r="CJ1010" s="74"/>
      <c r="CK1010" s="74"/>
      <c r="CL1010" s="74"/>
      <c r="CM1010" s="74"/>
      <c r="CN1010" s="74"/>
    </row>
    <row r="1011" spans="1:100">
      <c r="A1011" s="7">
        <v>126</v>
      </c>
      <c r="B1011" s="7"/>
      <c r="C1011" s="98" t="s">
        <v>6</v>
      </c>
      <c r="D1011" s="32"/>
      <c r="E1011" s="32"/>
      <c r="F1011" s="32"/>
      <c r="G1011" s="32"/>
      <c r="H1011" s="93">
        <v>2.9346751000000002</v>
      </c>
      <c r="I1011" s="32"/>
      <c r="J1011" s="32"/>
      <c r="K1011" s="32"/>
      <c r="L1011" s="32"/>
      <c r="M1011" s="32"/>
      <c r="N1011" s="32"/>
      <c r="O1011" s="66">
        <v>0.86307537000000001</v>
      </c>
      <c r="P1011" s="66">
        <v>0.56626114000000005</v>
      </c>
      <c r="Q1011" s="66">
        <v>1.0736886000000001</v>
      </c>
      <c r="AB1011" s="9"/>
      <c r="AC1011" s="9"/>
      <c r="AD1011" s="9"/>
      <c r="AE1011" s="9"/>
      <c r="AF1011" s="9"/>
      <c r="AG1011" s="9"/>
      <c r="AI1011" s="27"/>
      <c r="AJ1011" s="20"/>
      <c r="AK1011" s="20"/>
      <c r="AL1011" s="20"/>
      <c r="AM1011" s="20"/>
      <c r="AN1011" s="82"/>
      <c r="BB1011" s="78"/>
      <c r="BE1011" s="78"/>
      <c r="BH1011" s="78"/>
      <c r="BK1011" s="78"/>
      <c r="BN1011" s="78"/>
      <c r="BQ1011" s="78"/>
    </row>
    <row r="1012" spans="1:100">
      <c r="A1012" s="7">
        <v>126</v>
      </c>
      <c r="B1012" s="7"/>
      <c r="C1012" s="7" t="s">
        <v>1</v>
      </c>
      <c r="D1012" s="32">
        <v>28.718401</v>
      </c>
      <c r="E1012" s="32">
        <v>6.4183225000000004</v>
      </c>
      <c r="F1012" s="32">
        <v>10.064665</v>
      </c>
      <c r="G1012" s="32">
        <v>10.722897</v>
      </c>
      <c r="H1012" s="93">
        <v>1.4092535000000001E-4</v>
      </c>
      <c r="I1012" s="32">
        <v>1.8097335000000001</v>
      </c>
      <c r="J1012" s="32"/>
      <c r="K1012" s="66">
        <v>0.35046042999999999</v>
      </c>
      <c r="L1012" s="66">
        <v>0.37338057000000002</v>
      </c>
      <c r="M1012" s="66">
        <v>6.3016449000000002E-2</v>
      </c>
      <c r="N1012" s="66">
        <v>0.22349161000000001</v>
      </c>
      <c r="O1012" s="66"/>
      <c r="P1012" s="66"/>
      <c r="Q1012" s="66"/>
      <c r="R1012" s="76"/>
      <c r="S1012" s="83">
        <f>(F1012-O1011*H1012)/D1012</f>
        <v>0.35045625871723868</v>
      </c>
      <c r="T1012" s="83">
        <f>(G1012-P1011*H1012)/D1012</f>
        <v>0.37337793282608783</v>
      </c>
      <c r="U1012" s="83">
        <f>(I1012-Q1011*H1012)/D1012</f>
        <v>6.3011244604400302E-2</v>
      </c>
      <c r="V1012" s="84"/>
      <c r="W1012" s="83">
        <f t="shared" ref="W1012:W1016" si="624">LN(S1012)</f>
        <v>-1.0485193771077055</v>
      </c>
      <c r="X1012" s="83">
        <f t="shared" ref="X1012:X1016" si="625">LN(T1012)</f>
        <v>-0.98516414756921278</v>
      </c>
      <c r="Y1012" s="83">
        <f t="shared" ref="Y1012:Y1016" si="626">LN(U1012)</f>
        <v>-2.7644420827331651</v>
      </c>
      <c r="Z1012" s="83">
        <f>LN(N1012)</f>
        <v>-1.4983814047830131</v>
      </c>
      <c r="AA1012" s="77"/>
      <c r="AB1012" s="20">
        <f t="array" ref="AB1012:AC1013">LINEST(W1012:W1016,Z1012:Z1016,TRUE,TRUE)</f>
        <v>2.0020099913365108</v>
      </c>
      <c r="AC1012" s="60">
        <v>1.9512546037362406</v>
      </c>
      <c r="AD1012" s="20">
        <f t="array" ref="AD1012:AE1013">LINEST(X1012:X1016,Z1012:Z1016,TRUE,TRUE)</f>
        <v>4.0123569527690526</v>
      </c>
      <c r="AE1012" s="60">
        <v>5.0268826895071346</v>
      </c>
      <c r="AF1012" s="20">
        <f t="array" ref="AF1012:AG1013">LINEST(Y1012:Y1016,Z1012:Z1016,TRUE,TRUE)</f>
        <v>6.0208247178599343</v>
      </c>
      <c r="AG1012" s="20">
        <v>6.2570585420088003</v>
      </c>
      <c r="AI1012" s="41">
        <f>EXP(AC1012)*$AI$4^AB1012</f>
        <v>0.33299970463235218</v>
      </c>
      <c r="AJ1012" s="41">
        <f>AI1012*SQRT(AC1013^2+(LN($AI$4))^2*AB1013^2+(AB1012/$AI$4)^2*$AJ$4^2-2*LN($AI$4)*AVERAGE(Z1012:Z1016)*AB1013^2)</f>
        <v>5.2138464691358277E-4</v>
      </c>
      <c r="AK1012" s="59"/>
      <c r="AL1012" s="41">
        <f>EXP(AE1012)*$AI$4^AD1012</f>
        <v>0.33703833528054</v>
      </c>
      <c r="AM1012" s="41">
        <f>AL1012*SQRT(AE1013^2+(LN($AI$4))^2*AD1013^2+(AD1012/$AI$4)^2*$AJ$4^2-2*LN($AI$4)*AVERAGE(Z1012:Z1016)*AD1013^2)</f>
        <v>1.0569706453840723E-3</v>
      </c>
      <c r="AN1012" s="83"/>
      <c r="AO1012" s="41">
        <f>EXP(AG1012)*$AI$4^AF1012</f>
        <v>5.4036688515905387E-2</v>
      </c>
      <c r="AP1012" s="41">
        <f>AO1012*SQRT(AG1013^2+(LN($AI$4))^2*AF1013^2+(AF1012/$AI$4)^2*$AJ$4^2-2*LN($AI$4)*AVERAGE(Z1012:Z1016)*AF1013^2)</f>
        <v>2.5456274619302686E-4</v>
      </c>
      <c r="BB1012" s="69"/>
      <c r="BC1012" s="69"/>
      <c r="BE1012" s="69"/>
      <c r="BF1012" s="69"/>
      <c r="BH1012" s="69"/>
      <c r="BI1012" s="69"/>
      <c r="BK1012" s="69"/>
      <c r="BL1012" s="69"/>
      <c r="BN1012" s="69"/>
      <c r="BO1012" s="69"/>
      <c r="BQ1012" s="69"/>
      <c r="BR1012" s="69"/>
      <c r="BY1012" s="69"/>
      <c r="BZ1012" s="69"/>
      <c r="CD1012" s="86"/>
      <c r="CM1012" s="78"/>
      <c r="CN1012" s="78"/>
    </row>
    <row r="1013" spans="1:100">
      <c r="A1013" s="7">
        <v>126</v>
      </c>
      <c r="B1013" s="7"/>
      <c r="C1013" s="7" t="s">
        <v>2</v>
      </c>
      <c r="D1013" s="32">
        <v>28.43946</v>
      </c>
      <c r="E1013" s="32">
        <v>6.3538727000000002</v>
      </c>
      <c r="F1013" s="32">
        <v>9.9602187999999998</v>
      </c>
      <c r="G1013" s="32">
        <v>10.604623</v>
      </c>
      <c r="H1013" s="93">
        <v>1.4598517E-4</v>
      </c>
      <c r="I1013" s="32">
        <v>1.7885735</v>
      </c>
      <c r="J1013" s="32"/>
      <c r="K1013" s="66">
        <v>0.35022515999999998</v>
      </c>
      <c r="L1013" s="66">
        <v>0.37288373000000002</v>
      </c>
      <c r="M1013" s="66">
        <v>6.2890501000000001E-2</v>
      </c>
      <c r="N1013" s="66">
        <v>0.22341743999999999</v>
      </c>
      <c r="O1013" s="66"/>
      <c r="P1013" s="66"/>
      <c r="Q1013" s="66"/>
      <c r="R1013" s="76"/>
      <c r="S1013" s="83">
        <f>(F1013-O1011*H1013)/D1013</f>
        <v>0.35022088337104107</v>
      </c>
      <c r="T1013" s="83">
        <f>(G1013-P1011*H1013)/D1013</f>
        <v>0.37288121273298486</v>
      </c>
      <c r="U1013" s="83">
        <f>(I1013-Q1011*H1013)/D1013</f>
        <v>6.2885046248670057E-2</v>
      </c>
      <c r="V1013" s="84"/>
      <c r="W1013" s="83">
        <f t="shared" si="624"/>
        <v>-1.0491912282097691</v>
      </c>
      <c r="X1013" s="83">
        <f t="shared" si="625"/>
        <v>-0.98649537458174519</v>
      </c>
      <c r="Y1013" s="83">
        <f t="shared" si="626"/>
        <v>-2.7664468820349297</v>
      </c>
      <c r="Z1013" s="83">
        <f t="shared" ref="Z1013:Z1016" si="627">LN(N1013)</f>
        <v>-1.4987133291451669</v>
      </c>
      <c r="AA1013" s="77"/>
      <c r="AB1013" s="20">
        <v>4.285121021646748E-3</v>
      </c>
      <c r="AC1013" s="60">
        <v>6.4252783884408164E-3</v>
      </c>
      <c r="AD1013" s="20">
        <v>7.3335262506993059E-3</v>
      </c>
      <c r="AE1013" s="60">
        <v>1.0996176652106251E-2</v>
      </c>
      <c r="AF1013" s="20">
        <v>1.416027089140485E-2</v>
      </c>
      <c r="AG1013" s="20">
        <v>2.1232465098044447E-2</v>
      </c>
      <c r="AI1013" s="27"/>
      <c r="AJ1013" s="82"/>
      <c r="AK1013" s="82"/>
      <c r="AL1013" s="82"/>
      <c r="AM1013" s="82"/>
      <c r="AN1013" s="82"/>
      <c r="BB1013" s="76"/>
      <c r="BC1013" s="76"/>
      <c r="BE1013" s="76"/>
      <c r="BF1013" s="76"/>
      <c r="BH1013" s="76"/>
      <c r="BI1013" s="76"/>
      <c r="BK1013" s="76"/>
      <c r="BL1013" s="76"/>
      <c r="BN1013" s="76"/>
      <c r="BO1013" s="76"/>
      <c r="BQ1013" s="76"/>
      <c r="BR1013" s="76"/>
      <c r="BW1013" s="85"/>
      <c r="BX1013" s="85"/>
      <c r="BY1013" s="83"/>
      <c r="BZ1013" s="83"/>
      <c r="CA1013" s="83"/>
      <c r="CB1013" s="83"/>
      <c r="CC1013" s="83"/>
    </row>
    <row r="1014" spans="1:100">
      <c r="A1014" s="7">
        <v>126</v>
      </c>
      <c r="B1014" s="7"/>
      <c r="C1014" s="7" t="s">
        <v>3</v>
      </c>
      <c r="D1014" s="32">
        <v>26.598585</v>
      </c>
      <c r="E1014" s="32">
        <v>5.9380078999999997</v>
      </c>
      <c r="F1014" s="32">
        <v>9.3012326000000005</v>
      </c>
      <c r="G1014" s="32">
        <v>9.8877016999999991</v>
      </c>
      <c r="H1014" s="93">
        <v>1.4173804000000001E-4</v>
      </c>
      <c r="I1014" s="32">
        <v>1.6651349</v>
      </c>
      <c r="J1014" s="32"/>
      <c r="K1014" s="66">
        <v>0.34968880000000002</v>
      </c>
      <c r="L1014" s="66">
        <v>0.37173742999999998</v>
      </c>
      <c r="M1014" s="66">
        <v>6.2602273E-2</v>
      </c>
      <c r="N1014" s="66">
        <v>0.22324519000000001</v>
      </c>
      <c r="O1014" s="66"/>
      <c r="P1014" s="66"/>
      <c r="Q1014" s="66"/>
      <c r="R1014" s="76"/>
      <c r="S1014" s="83">
        <f>(F1014-O1011*H1014)/D1014</f>
        <v>0.34968440123370043</v>
      </c>
      <c r="T1014" s="83">
        <f>(G1014-P1011*H1014)/D1014</f>
        <v>0.37173486631923797</v>
      </c>
      <c r="U1014" s="83">
        <f>(I1014-Q1011*H1014)/D1014</f>
        <v>6.2596665103886756E-2</v>
      </c>
      <c r="V1014" s="84"/>
      <c r="W1014" s="83">
        <f t="shared" si="624"/>
        <v>-1.0507242420452354</v>
      </c>
      <c r="X1014" s="83">
        <f t="shared" si="625"/>
        <v>-0.98957440376644867</v>
      </c>
      <c r="Y1014" s="83">
        <f t="shared" si="626"/>
        <v>-2.7710432753959968</v>
      </c>
      <c r="Z1014" s="83">
        <f t="shared" si="627"/>
        <v>-1.4994846048103765</v>
      </c>
      <c r="AA1014" s="28"/>
      <c r="AB1014" s="47">
        <f t="shared" ref="AB1014:AG1014" si="628">ABS(AB1013/AB1012)</f>
        <v>2.1404094086393982E-3</v>
      </c>
      <c r="AC1014" s="47">
        <f t="shared" si="628"/>
        <v>3.2928959532691248E-3</v>
      </c>
      <c r="AD1014" s="47">
        <f t="shared" si="628"/>
        <v>1.8277352531255254E-3</v>
      </c>
      <c r="AE1014" s="47">
        <f t="shared" si="628"/>
        <v>2.1874742919820119E-3</v>
      </c>
      <c r="AF1014" s="47">
        <f t="shared" si="628"/>
        <v>2.3518822677897244E-3</v>
      </c>
      <c r="AG1014" s="47">
        <f t="shared" si="628"/>
        <v>3.3933620654966511E-3</v>
      </c>
      <c r="AI1014" s="27"/>
      <c r="AJ1014" s="82"/>
      <c r="AK1014" s="82"/>
      <c r="AL1014" s="82"/>
      <c r="AM1014" s="82"/>
      <c r="AN1014" s="82"/>
      <c r="BB1014" s="76"/>
      <c r="BC1014" s="76"/>
      <c r="BE1014" s="76"/>
      <c r="BF1014" s="76"/>
      <c r="BH1014" s="76"/>
      <c r="BI1014" s="76"/>
      <c r="BK1014" s="76"/>
      <c r="BL1014" s="76"/>
      <c r="BN1014" s="76"/>
      <c r="BO1014" s="76"/>
      <c r="BQ1014" s="76"/>
      <c r="BR1014" s="76"/>
      <c r="BW1014" s="85"/>
      <c r="BX1014" s="85"/>
      <c r="BY1014" s="83"/>
      <c r="BZ1014" s="83"/>
      <c r="CA1014" s="83"/>
      <c r="CB1014" s="83"/>
      <c r="CC1014" s="83"/>
      <c r="CD1014" s="76"/>
      <c r="CE1014" s="76"/>
      <c r="CF1014" s="76"/>
      <c r="CG1014" s="76"/>
      <c r="CH1014" s="76"/>
      <c r="CI1014" s="76"/>
      <c r="CJ1014" s="76"/>
      <c r="CK1014" s="76"/>
      <c r="CL1014" s="76"/>
      <c r="CM1014" s="76"/>
      <c r="CN1014" s="76"/>
      <c r="CO1014" s="76"/>
      <c r="CP1014" s="76"/>
      <c r="CQ1014" s="76"/>
      <c r="CR1014" s="76"/>
      <c r="CS1014" s="76"/>
      <c r="CT1014" s="76"/>
      <c r="CU1014" s="76"/>
      <c r="CV1014" s="76"/>
    </row>
    <row r="1015" spans="1:100">
      <c r="A1015" s="7">
        <v>126</v>
      </c>
      <c r="B1015" s="7"/>
      <c r="C1015" s="7" t="s">
        <v>4</v>
      </c>
      <c r="D1015" s="32">
        <v>25.517961</v>
      </c>
      <c r="E1015" s="32">
        <v>5.6943073000000002</v>
      </c>
      <c r="F1015" s="32">
        <v>8.9156817999999998</v>
      </c>
      <c r="G1015" s="32">
        <v>9.4696064</v>
      </c>
      <c r="H1015" s="93">
        <v>1.4119723E-4</v>
      </c>
      <c r="I1015" s="32">
        <v>1.5933143000000001</v>
      </c>
      <c r="J1015" s="32"/>
      <c r="K1015" s="32">
        <v>0.34938780000000003</v>
      </c>
      <c r="L1015" s="32">
        <v>0.37109428</v>
      </c>
      <c r="M1015" s="32">
        <v>6.2438535000000003E-2</v>
      </c>
      <c r="N1015" s="32">
        <v>0.22314877999999999</v>
      </c>
      <c r="O1015" s="66"/>
      <c r="P1015" s="66"/>
      <c r="Q1015" s="66"/>
      <c r="R1015" s="76"/>
      <c r="S1015" s="83">
        <f>(F1015-O1011*H1015)/D1015</f>
        <v>0.34938371197246026</v>
      </c>
      <c r="T1015" s="83">
        <f>(G1015-P1011*H1015)/D1015</f>
        <v>0.37109259809181366</v>
      </c>
      <c r="U1015" s="83">
        <f>(I1015-Q1011*H1015)/D1015</f>
        <v>6.2432993691925363E-2</v>
      </c>
      <c r="V1015" s="84"/>
      <c r="W1015" s="83">
        <f t="shared" si="624"/>
        <v>-1.0515844995054269</v>
      </c>
      <c r="X1015" s="83">
        <f t="shared" si="625"/>
        <v>-0.99130365697326783</v>
      </c>
      <c r="Y1015" s="83">
        <f t="shared" si="626"/>
        <v>-2.7736613982802649</v>
      </c>
      <c r="Z1015" s="83">
        <f t="shared" si="627"/>
        <v>-1.4999165550963496</v>
      </c>
      <c r="AA1015" s="60"/>
      <c r="AB1015" s="88"/>
      <c r="AD1015" s="88"/>
      <c r="AF1015" s="88"/>
      <c r="AI1015" s="27"/>
      <c r="AJ1015" s="82"/>
      <c r="AK1015" s="82"/>
      <c r="AL1015" s="82"/>
      <c r="AM1015" s="82"/>
      <c r="AN1015" s="82"/>
      <c r="BB1015" s="76"/>
      <c r="BC1015" s="76"/>
      <c r="BE1015" s="76"/>
      <c r="BF1015" s="76"/>
      <c r="BH1015" s="76"/>
      <c r="BI1015" s="76"/>
      <c r="BK1015" s="76"/>
      <c r="BL1015" s="76"/>
      <c r="BN1015" s="76"/>
      <c r="BO1015" s="76"/>
      <c r="BQ1015" s="76"/>
      <c r="BR1015" s="76"/>
      <c r="BW1015" s="85"/>
      <c r="BX1015" s="85"/>
      <c r="BY1015" s="83"/>
      <c r="BZ1015" s="83"/>
      <c r="CA1015" s="83"/>
      <c r="CB1015" s="83"/>
      <c r="CD1015" s="76"/>
      <c r="CE1015" s="76"/>
      <c r="CF1015" s="76"/>
      <c r="CG1015" s="76"/>
      <c r="CH1015" s="76"/>
      <c r="CI1015" s="76"/>
      <c r="CJ1015" s="76"/>
      <c r="CK1015" s="76"/>
      <c r="CL1015" s="76"/>
      <c r="CM1015" s="76"/>
      <c r="CN1015" s="76"/>
      <c r="CO1015" s="76"/>
      <c r="CP1015" s="76"/>
      <c r="CQ1015" s="76"/>
      <c r="CR1015" s="76"/>
      <c r="CS1015" s="76"/>
      <c r="CT1015" s="76"/>
      <c r="CU1015" s="76"/>
      <c r="CV1015" s="76"/>
    </row>
    <row r="1016" spans="1:100">
      <c r="A1016" s="7">
        <v>126</v>
      </c>
      <c r="B1016" s="7"/>
      <c r="C1016" s="7" t="s">
        <v>5</v>
      </c>
      <c r="D1016" s="32">
        <v>23.566573999999999</v>
      </c>
      <c r="E1016" s="32">
        <v>5.2547423000000002</v>
      </c>
      <c r="F1016" s="32">
        <v>8.2208749000000001</v>
      </c>
      <c r="G1016" s="32">
        <v>8.7178032000000005</v>
      </c>
      <c r="H1016" s="93">
        <v>1.3140914000000001E-4</v>
      </c>
      <c r="I1016" s="32">
        <v>1.4645036</v>
      </c>
      <c r="J1016" s="32"/>
      <c r="K1016" s="32">
        <v>0.34883594000000001</v>
      </c>
      <c r="L1016" s="32">
        <v>0.36992178999999997</v>
      </c>
      <c r="M1016" s="32">
        <v>6.2143134000000003E-2</v>
      </c>
      <c r="N1016" s="32">
        <v>0.22297427</v>
      </c>
      <c r="O1016" s="66"/>
      <c r="P1016" s="66"/>
      <c r="Q1016" s="66"/>
      <c r="R1016" s="76"/>
      <c r="S1016" s="83">
        <f>(F1016-O1011*H1016)/D1016</f>
        <v>0.34883142046900301</v>
      </c>
      <c r="T1016" s="83">
        <f>(G1016-P1011*H1016)/D1016</f>
        <v>0.36991922492045631</v>
      </c>
      <c r="U1016" s="83">
        <f>(I1016-Q1011*H1016)/D1016</f>
        <v>6.2137267279683772E-2</v>
      </c>
      <c r="V1016" s="84"/>
      <c r="W1016" s="83">
        <f t="shared" si="624"/>
        <v>-1.0531665093845699</v>
      </c>
      <c r="X1016" s="83">
        <f t="shared" si="625"/>
        <v>-0.9944706082029815</v>
      </c>
      <c r="Y1016" s="83">
        <f t="shared" si="626"/>
        <v>-2.7784093528158547</v>
      </c>
      <c r="Z1016" s="83">
        <f t="shared" si="627"/>
        <v>-1.5006988953448563</v>
      </c>
      <c r="AB1016" s="28"/>
      <c r="AD1016" s="28"/>
      <c r="AF1016" s="28"/>
      <c r="AJ1016" s="82"/>
      <c r="AK1016" s="82"/>
      <c r="AL1016" s="82"/>
      <c r="AM1016" s="82"/>
      <c r="AN1016" s="82"/>
      <c r="BB1016" s="76"/>
      <c r="BC1016" s="76"/>
      <c r="BE1016" s="76"/>
      <c r="BF1016" s="76"/>
      <c r="BH1016" s="76"/>
      <c r="BI1016" s="76"/>
      <c r="BK1016" s="76"/>
      <c r="BL1016" s="76"/>
      <c r="BN1016" s="76"/>
      <c r="BO1016" s="76"/>
      <c r="BQ1016" s="76"/>
      <c r="BR1016" s="76"/>
      <c r="BW1016" s="85"/>
      <c r="BX1016" s="85"/>
      <c r="BY1016" s="83"/>
      <c r="BZ1016" s="83"/>
      <c r="CA1016" s="83"/>
      <c r="CB1016" s="83"/>
      <c r="CC1016" s="83"/>
    </row>
    <row r="1017" spans="1:100">
      <c r="C1017" s="7"/>
      <c r="D1017" s="89"/>
      <c r="E1017" s="89"/>
      <c r="F1017" s="33"/>
      <c r="G1017" s="33"/>
      <c r="H1017" s="99"/>
      <c r="I1017" s="33"/>
      <c r="J1017" s="5"/>
      <c r="K1017" s="84"/>
      <c r="L1017" s="84"/>
      <c r="M1017" s="84"/>
      <c r="N1017" s="84"/>
      <c r="O1017" s="83"/>
      <c r="P1017" s="83"/>
      <c r="Q1017" s="83"/>
      <c r="R1017" s="84"/>
      <c r="S1017" s="84"/>
      <c r="T1017" s="84"/>
      <c r="U1017" s="84"/>
      <c r="V1017" s="84"/>
      <c r="W1017" s="84"/>
      <c r="X1017" s="84"/>
      <c r="Y1017" s="84"/>
      <c r="Z1017" s="90"/>
      <c r="AA1017" s="28"/>
      <c r="AB1017" s="91"/>
      <c r="AC1017" s="91"/>
      <c r="AD1017" s="91"/>
      <c r="AE1017" s="92"/>
      <c r="AF1017" s="92"/>
      <c r="AG1017" s="92"/>
      <c r="AJ1017" s="76"/>
      <c r="AK1017" s="76"/>
      <c r="AL1017" s="76"/>
      <c r="AM1017" s="76"/>
      <c r="AN1017" s="76"/>
      <c r="BB1017" s="76"/>
      <c r="BC1017" s="76"/>
      <c r="BE1017" s="76"/>
      <c r="BF1017" s="76"/>
      <c r="BH1017" s="76"/>
      <c r="BI1017" s="76"/>
      <c r="BK1017" s="76"/>
      <c r="BL1017" s="76"/>
      <c r="BN1017" s="76"/>
      <c r="BO1017" s="76"/>
      <c r="BQ1017" s="76"/>
      <c r="BR1017" s="76"/>
      <c r="BW1017" s="85"/>
      <c r="BX1017" s="85"/>
      <c r="BY1017" s="83"/>
      <c r="BZ1017" s="83"/>
      <c r="CA1017" s="83"/>
      <c r="CB1017" s="83"/>
      <c r="CC1017" s="83"/>
      <c r="CD1017" s="76"/>
      <c r="CE1017" s="76"/>
      <c r="CF1017" s="76"/>
      <c r="CG1017" s="76"/>
      <c r="CH1017" s="76"/>
      <c r="CI1017" s="76"/>
      <c r="CJ1017" s="76"/>
      <c r="CK1017" s="76"/>
      <c r="CL1017" s="76"/>
      <c r="CM1017" s="76"/>
      <c r="CN1017" s="76"/>
      <c r="CO1017" s="76"/>
      <c r="CP1017" s="76"/>
      <c r="CQ1017" s="76"/>
      <c r="CR1017" s="76"/>
      <c r="CS1017" s="76"/>
      <c r="CT1017" s="76"/>
      <c r="CU1017" s="76"/>
      <c r="CV1017" s="76"/>
    </row>
    <row r="1018" spans="1:100">
      <c r="A1018" s="7">
        <v>127</v>
      </c>
      <c r="B1018" s="31">
        <v>43665</v>
      </c>
      <c r="C1018" s="7" t="s">
        <v>0</v>
      </c>
      <c r="D1018" s="32">
        <v>1.0939213E-3</v>
      </c>
      <c r="E1018" s="32">
        <v>2.2639762E-4</v>
      </c>
      <c r="F1018" s="32">
        <v>3.6392020000000001E-4</v>
      </c>
      <c r="G1018" s="32">
        <v>3.2995262000000002E-4</v>
      </c>
      <c r="H1018" s="93">
        <v>-5.5777571999999999E-6</v>
      </c>
      <c r="I1018" s="32">
        <v>7.0256977999999995E-5</v>
      </c>
      <c r="J1018" s="32"/>
      <c r="K1018" s="32">
        <v>0.33291938999999998</v>
      </c>
      <c r="L1018" s="32">
        <v>0.30195139999999998</v>
      </c>
      <c r="M1018" s="32">
        <v>6.4361031999999999E-2</v>
      </c>
      <c r="N1018" s="32">
        <v>0.20711481000000001</v>
      </c>
      <c r="O1018" s="66"/>
      <c r="P1018" s="66"/>
      <c r="Q1018" s="66"/>
      <c r="AG1018" s="78"/>
      <c r="BZ1018" s="80"/>
      <c r="CA1018" s="78"/>
      <c r="CB1018" s="78"/>
      <c r="CC1018" s="78"/>
      <c r="CE1018" s="81"/>
      <c r="CF1018" s="74"/>
      <c r="CG1018" s="74"/>
      <c r="CH1018" s="74"/>
      <c r="CI1018" s="74"/>
      <c r="CJ1018" s="74"/>
      <c r="CK1018" s="74"/>
      <c r="CL1018" s="74"/>
      <c r="CM1018" s="74"/>
      <c r="CN1018" s="74"/>
    </row>
    <row r="1019" spans="1:100">
      <c r="A1019" s="7">
        <v>127</v>
      </c>
      <c r="C1019" s="98" t="s">
        <v>6</v>
      </c>
      <c r="D1019" s="32"/>
      <c r="E1019" s="32"/>
      <c r="F1019" s="32"/>
      <c r="G1019" s="32"/>
      <c r="H1019" s="93">
        <v>2.9346751000000002</v>
      </c>
      <c r="I1019" s="32"/>
      <c r="J1019" s="32"/>
      <c r="K1019" s="32"/>
      <c r="L1019" s="32"/>
      <c r="M1019" s="32"/>
      <c r="N1019" s="32"/>
      <c r="O1019" s="66">
        <v>0.86307537000000001</v>
      </c>
      <c r="P1019" s="66">
        <v>0.56626114000000005</v>
      </c>
      <c r="Q1019" s="66">
        <v>1.0736886000000001</v>
      </c>
      <c r="AB1019" s="9"/>
      <c r="AC1019" s="9"/>
      <c r="AD1019" s="9"/>
      <c r="AE1019" s="9"/>
      <c r="AF1019" s="9"/>
      <c r="AG1019" s="9"/>
      <c r="AI1019" s="27"/>
      <c r="AJ1019" s="20"/>
      <c r="AK1019" s="20"/>
      <c r="AL1019" s="20"/>
      <c r="AM1019" s="20"/>
      <c r="AN1019" s="82"/>
      <c r="BB1019" s="78"/>
      <c r="BE1019" s="78"/>
      <c r="BH1019" s="78"/>
      <c r="BK1019" s="78"/>
      <c r="BN1019" s="78"/>
      <c r="BQ1019" s="78"/>
    </row>
    <row r="1020" spans="1:100">
      <c r="A1020" s="7">
        <v>127</v>
      </c>
      <c r="B1020" s="7"/>
      <c r="C1020" s="7" t="s">
        <v>1</v>
      </c>
      <c r="D1020" s="32">
        <v>29.517372000000002</v>
      </c>
      <c r="E1020" s="32">
        <v>6.5972723000000002</v>
      </c>
      <c r="F1020" s="32">
        <v>10.346071</v>
      </c>
      <c r="G1020" s="32">
        <v>11.024267999999999</v>
      </c>
      <c r="H1020" s="93">
        <v>1.5631886E-4</v>
      </c>
      <c r="I1020" s="32">
        <v>1.8608688</v>
      </c>
      <c r="J1020" s="32"/>
      <c r="K1020" s="32">
        <v>0.35050757999999999</v>
      </c>
      <c r="L1020" s="32">
        <v>0.37348347999999998</v>
      </c>
      <c r="M1020" s="32">
        <v>6.3043010999999996E-2</v>
      </c>
      <c r="N1020" s="32">
        <v>0.2235046</v>
      </c>
      <c r="O1020" s="66"/>
      <c r="P1020" s="66"/>
      <c r="Q1020" s="66"/>
      <c r="R1020" s="76"/>
      <c r="S1020" s="83">
        <f>(F1020-O1019*H1020)/D1020</f>
        <v>0.35050329294362881</v>
      </c>
      <c r="T1020" s="83">
        <f>(G1020-P1019*H1020)/D1020</f>
        <v>0.37348106337868198</v>
      </c>
      <c r="U1020" s="83">
        <f>(I1020-Q1019*H1020)/D1020</f>
        <v>6.3037487287894489E-2</v>
      </c>
      <c r="V1020" s="84"/>
      <c r="W1020" s="83">
        <f t="shared" ref="W1020:W1024" si="629">LN(S1020)</f>
        <v>-1.0483851775626696</v>
      </c>
      <c r="X1020" s="83">
        <f t="shared" ref="X1020:X1024" si="630">LN(T1020)</f>
        <v>-0.98488797615325951</v>
      </c>
      <c r="Y1020" s="83">
        <f t="shared" ref="Y1020:Y1024" si="631">LN(U1020)</f>
        <v>-2.764025693238731</v>
      </c>
      <c r="Z1020" s="83">
        <f>LN(N1020)</f>
        <v>-1.4983232834848319</v>
      </c>
      <c r="AA1020" s="77"/>
      <c r="AB1020" s="20">
        <f t="array" ref="AB1020:AC1021">LINEST(W1020:W1024,Z1020:Z1024,TRUE,TRUE)</f>
        <v>2.0048268046993583</v>
      </c>
      <c r="AC1020" s="60">
        <v>1.9554923630442973</v>
      </c>
      <c r="AD1020" s="20">
        <f t="array" ref="AD1020:AE1021">LINEST(X1020:X1024,Z1020:Z1024,TRUE,TRUE)</f>
        <v>4.02321055850022</v>
      </c>
      <c r="AE1020" s="60">
        <v>5.0431766349689076</v>
      </c>
      <c r="AF1020" s="20">
        <f t="array" ref="AF1020:AG1021">LINEST(Y1020:Y1024,Z1020:Z1024,TRUE,TRUE)</f>
        <v>6.0443023679491903</v>
      </c>
      <c r="AG1020" s="20">
        <v>6.2922967861528267</v>
      </c>
      <c r="AI1020" s="41">
        <f>EXP(AC1020)*$AI$4^AB1020</f>
        <v>0.33298146008906204</v>
      </c>
      <c r="AJ1020" s="41">
        <f>AI1020*SQRT(AC1021^2+(LN($AI$4))^2*AB1021^2+(AB1020/$AI$4)^2*$AJ$4^2-2*LN($AI$4)*AVERAGE(Z1020:Z1024)*AB1021^2)</f>
        <v>5.2249032487193265E-4</v>
      </c>
      <c r="AK1020" s="59"/>
      <c r="AL1020" s="41">
        <f>EXP(AE1020)*$AI$4^AD1020</f>
        <v>0.33695547017051458</v>
      </c>
      <c r="AM1020" s="41">
        <f>AL1020*SQRT(AE1021^2+(LN($AI$4))^2*AD1021^2+(AD1020/$AI$4)^2*$AJ$4^2-2*LN($AI$4)*AVERAGE(Z1020:Z1024)*AD1021^2)</f>
        <v>1.061972392979115E-3</v>
      </c>
      <c r="AN1020" s="83"/>
      <c r="AO1020" s="41">
        <f>EXP(AG1020)*$AI$4^AF1020</f>
        <v>5.4007548529931747E-2</v>
      </c>
      <c r="AP1020" s="41">
        <f>AO1020*SQRT(AG1021^2+(LN($AI$4))^2*AF1021^2+(AF1020/$AI$4)^2*$AJ$4^2-2*LN($AI$4)*AVERAGE(Z1020:Z1024)*AF1021^2)</f>
        <v>2.5646286994683001E-4</v>
      </c>
      <c r="BB1020" s="69"/>
      <c r="BC1020" s="69"/>
      <c r="BE1020" s="69"/>
      <c r="BF1020" s="69"/>
      <c r="BH1020" s="69"/>
      <c r="BI1020" s="69"/>
      <c r="BK1020" s="69"/>
      <c r="BL1020" s="69"/>
      <c r="BN1020" s="69"/>
      <c r="BO1020" s="69"/>
      <c r="BQ1020" s="69"/>
      <c r="BR1020" s="69"/>
      <c r="BY1020" s="69"/>
      <c r="BZ1020" s="69"/>
      <c r="CD1020" s="86"/>
      <c r="CM1020" s="78"/>
      <c r="CN1020" s="78"/>
    </row>
    <row r="1021" spans="1:100">
      <c r="A1021" s="7">
        <v>127</v>
      </c>
      <c r="B1021" s="7"/>
      <c r="C1021" s="7" t="s">
        <v>2</v>
      </c>
      <c r="D1021" s="32">
        <v>28.475719999999999</v>
      </c>
      <c r="E1021" s="32">
        <v>6.3609042000000002</v>
      </c>
      <c r="F1021" s="32">
        <v>9.9698367000000001</v>
      </c>
      <c r="G1021" s="32">
        <v>10.611357</v>
      </c>
      <c r="H1021" s="93">
        <v>1.4769035999999999E-4</v>
      </c>
      <c r="I1021" s="32">
        <v>1.7892064999999999</v>
      </c>
      <c r="J1021" s="32"/>
      <c r="K1021" s="32">
        <v>0.35011664999999997</v>
      </c>
      <c r="L1021" s="32">
        <v>0.37264472999999998</v>
      </c>
      <c r="M1021" s="32">
        <v>6.2832466000000003E-2</v>
      </c>
      <c r="N1021" s="32">
        <v>0.22337978</v>
      </c>
      <c r="O1021" s="66"/>
      <c r="P1021" s="66"/>
      <c r="Q1021" s="66"/>
      <c r="R1021" s="76"/>
      <c r="S1021" s="83">
        <f>(F1021-O1019*H1021)/D1021</f>
        <v>0.35011263041243196</v>
      </c>
      <c r="T1021" s="83">
        <f>(G1021-P1019*H1021)/D1021</f>
        <v>0.3726428469126814</v>
      </c>
      <c r="U1021" s="83">
        <f>(I1021-Q1019*H1021)/D1021</f>
        <v>6.2827135768441969E-2</v>
      </c>
      <c r="V1021" s="84"/>
      <c r="W1021" s="83">
        <f t="shared" si="629"/>
        <v>-1.0495003750871943</v>
      </c>
      <c r="X1021" s="83">
        <f t="shared" si="630"/>
        <v>-0.98713483302803384</v>
      </c>
      <c r="Y1021" s="83">
        <f t="shared" si="631"/>
        <v>-2.7673682006119398</v>
      </c>
      <c r="Z1021" s="83">
        <f t="shared" ref="Z1021:Z1024" si="632">LN(N1021)</f>
        <v>-1.4988819067387749</v>
      </c>
      <c r="AA1021" s="77"/>
      <c r="AB1021" s="20">
        <v>4.9733404686961944E-3</v>
      </c>
      <c r="AC1021" s="60">
        <v>7.4572636704446577E-3</v>
      </c>
      <c r="AD1021" s="20">
        <v>1.1363095097583329E-2</v>
      </c>
      <c r="AE1021" s="60">
        <v>1.7038366222538282E-2</v>
      </c>
      <c r="AF1021" s="20">
        <v>2.2553188047649747E-2</v>
      </c>
      <c r="AG1021" s="20">
        <v>3.3817324781815379E-2</v>
      </c>
      <c r="AI1021" s="62"/>
      <c r="AJ1021" s="82"/>
      <c r="AK1021" s="82"/>
      <c r="AL1021" s="82"/>
      <c r="AM1021" s="82"/>
      <c r="AN1021" s="82"/>
      <c r="BB1021" s="76"/>
      <c r="BC1021" s="76"/>
      <c r="BE1021" s="76"/>
      <c r="BF1021" s="76"/>
      <c r="BH1021" s="76"/>
      <c r="BI1021" s="76"/>
      <c r="BK1021" s="76"/>
      <c r="BL1021" s="76"/>
      <c r="BN1021" s="76"/>
      <c r="BO1021" s="76"/>
      <c r="BQ1021" s="76"/>
      <c r="BR1021" s="76"/>
      <c r="BW1021" s="85"/>
      <c r="BX1021" s="85"/>
      <c r="BY1021" s="83"/>
      <c r="BZ1021" s="83"/>
      <c r="CA1021" s="83"/>
      <c r="CB1021" s="83"/>
      <c r="CC1021" s="83"/>
    </row>
    <row r="1022" spans="1:100">
      <c r="A1022" s="7">
        <v>127</v>
      </c>
      <c r="B1022" s="7"/>
      <c r="C1022" s="7" t="s">
        <v>3</v>
      </c>
      <c r="D1022" s="32">
        <v>27.200125</v>
      </c>
      <c r="E1022" s="32">
        <v>6.0721996999999996</v>
      </c>
      <c r="F1022" s="32">
        <v>9.5112351000000004</v>
      </c>
      <c r="G1022" s="32">
        <v>10.110431</v>
      </c>
      <c r="H1022" s="93">
        <v>1.4379424999999999E-4</v>
      </c>
      <c r="I1022" s="32">
        <v>1.7025292000000001</v>
      </c>
      <c r="J1022" s="32"/>
      <c r="K1022" s="32">
        <v>0.34967577</v>
      </c>
      <c r="L1022" s="32">
        <v>0.37170439999999999</v>
      </c>
      <c r="M1022" s="32">
        <v>6.2592481000000005E-2</v>
      </c>
      <c r="N1022" s="32">
        <v>0.22324152</v>
      </c>
      <c r="O1022" s="66"/>
      <c r="P1022" s="66"/>
      <c r="Q1022" s="66"/>
      <c r="R1022" s="76"/>
      <c r="S1022" s="83">
        <f>(F1022-O1019*H1022)/D1022</f>
        <v>0.3496715913888071</v>
      </c>
      <c r="T1022" s="83">
        <f>(G1022-P1019*H1022)/D1022</f>
        <v>0.37170232029831002</v>
      </c>
      <c r="U1022" s="83">
        <f>(I1022-Q1019*H1022)/D1022</f>
        <v>6.2587021557916719E-2</v>
      </c>
      <c r="V1022" s="84"/>
      <c r="W1022" s="83">
        <f t="shared" si="629"/>
        <v>-1.0507608753050628</v>
      </c>
      <c r="X1022" s="83">
        <f t="shared" si="630"/>
        <v>-0.98966195930317613</v>
      </c>
      <c r="Y1022" s="83">
        <f t="shared" si="631"/>
        <v>-2.7711973457265051</v>
      </c>
      <c r="Z1022" s="83">
        <f t="shared" si="632"/>
        <v>-1.4995010442694596</v>
      </c>
      <c r="AA1022" s="28"/>
      <c r="AB1022" s="47">
        <f t="shared" ref="AB1022:AG1022" si="633">ABS(AB1021/AB1020)</f>
        <v>2.4806833473288441E-3</v>
      </c>
      <c r="AC1022" s="47">
        <f t="shared" si="633"/>
        <v>3.813496698517012E-3</v>
      </c>
      <c r="AD1022" s="47">
        <f t="shared" si="633"/>
        <v>2.8243848867356533E-3</v>
      </c>
      <c r="AE1022" s="47">
        <f t="shared" si="633"/>
        <v>3.3784988025991136E-3</v>
      </c>
      <c r="AF1022" s="47">
        <f t="shared" si="633"/>
        <v>3.7313136694221934E-3</v>
      </c>
      <c r="AG1022" s="47">
        <f t="shared" si="633"/>
        <v>5.3744007841835494E-3</v>
      </c>
      <c r="AI1022" s="27"/>
      <c r="AJ1022" s="82"/>
      <c r="AK1022" s="82"/>
      <c r="AL1022" s="82"/>
      <c r="AM1022" s="82"/>
      <c r="AN1022" s="82"/>
      <c r="BB1022" s="76"/>
      <c r="BC1022" s="76"/>
      <c r="BE1022" s="76"/>
      <c r="BF1022" s="76"/>
      <c r="BH1022" s="76"/>
      <c r="BI1022" s="76"/>
      <c r="BK1022" s="76"/>
      <c r="BL1022" s="76"/>
      <c r="BN1022" s="76"/>
      <c r="BO1022" s="76"/>
      <c r="BQ1022" s="76"/>
      <c r="BR1022" s="76"/>
      <c r="BW1022" s="85"/>
      <c r="BX1022" s="85"/>
      <c r="BY1022" s="83"/>
      <c r="BZ1022" s="83"/>
      <c r="CA1022" s="83"/>
      <c r="CB1022" s="83"/>
      <c r="CC1022" s="83"/>
      <c r="CD1022" s="76"/>
      <c r="CE1022" s="76"/>
      <c r="CF1022" s="76"/>
      <c r="CG1022" s="76"/>
      <c r="CH1022" s="76"/>
      <c r="CI1022" s="76"/>
      <c r="CJ1022" s="76"/>
      <c r="CK1022" s="76"/>
      <c r="CL1022" s="76"/>
      <c r="CM1022" s="76"/>
      <c r="CN1022" s="76"/>
      <c r="CO1022" s="76"/>
      <c r="CP1022" s="76"/>
      <c r="CQ1022" s="76"/>
      <c r="CR1022" s="76"/>
      <c r="CS1022" s="76"/>
      <c r="CT1022" s="76"/>
      <c r="CU1022" s="76"/>
      <c r="CV1022" s="76"/>
    </row>
    <row r="1023" spans="1:100">
      <c r="A1023" s="7">
        <v>127</v>
      </c>
      <c r="B1023" s="7"/>
      <c r="C1023" s="7" t="s">
        <v>4</v>
      </c>
      <c r="D1023" s="32">
        <v>26.09911</v>
      </c>
      <c r="E1023" s="32">
        <v>5.8239454000000004</v>
      </c>
      <c r="F1023" s="32">
        <v>9.1186384</v>
      </c>
      <c r="G1023" s="32">
        <v>9.6851082000000002</v>
      </c>
      <c r="H1023" s="93">
        <v>1.3232131E-4</v>
      </c>
      <c r="I1023" s="32">
        <v>1.6295681</v>
      </c>
      <c r="J1023" s="32"/>
      <c r="K1023" s="32">
        <v>0.34938430999999998</v>
      </c>
      <c r="L1023" s="32">
        <v>0.37108806999999999</v>
      </c>
      <c r="M1023" s="32">
        <v>6.2437279999999998E-2</v>
      </c>
      <c r="N1023" s="32">
        <v>0.22314703999999999</v>
      </c>
      <c r="O1023" s="66"/>
      <c r="P1023" s="66"/>
      <c r="Q1023" s="66"/>
      <c r="R1023" s="76"/>
      <c r="S1023" s="83">
        <f>(F1023-O1019*H1023)/D1023</f>
        <v>0.34938065691651604</v>
      </c>
      <c r="T1023" s="83">
        <f>(G1023-P1019*H1023)/D1023</f>
        <v>0.37108672562337003</v>
      </c>
      <c r="U1023" s="83">
        <f>(I1023-Q1019*H1023)/D1023</f>
        <v>6.2432244935475417E-2</v>
      </c>
      <c r="V1023" s="84"/>
      <c r="W1023" s="83">
        <f t="shared" si="629"/>
        <v>-1.0515932436717874</v>
      </c>
      <c r="X1023" s="83">
        <f t="shared" si="630"/>
        <v>-0.99131948190467212</v>
      </c>
      <c r="Y1023" s="83">
        <f t="shared" si="631"/>
        <v>-2.7736733913130447</v>
      </c>
      <c r="Z1023" s="83">
        <f t="shared" si="632"/>
        <v>-1.4999243526150448</v>
      </c>
      <c r="AA1023" s="60"/>
      <c r="AB1023" s="88"/>
      <c r="AD1023" s="88"/>
      <c r="AF1023" s="88"/>
      <c r="AI1023" s="27"/>
      <c r="AJ1023" s="82"/>
      <c r="AK1023" s="82"/>
      <c r="AL1023" s="82"/>
      <c r="AM1023" s="82"/>
      <c r="AN1023" s="82"/>
      <c r="BB1023" s="76"/>
      <c r="BC1023" s="76"/>
      <c r="BE1023" s="76"/>
      <c r="BF1023" s="76"/>
      <c r="BH1023" s="76"/>
      <c r="BI1023" s="76"/>
      <c r="BK1023" s="76"/>
      <c r="BL1023" s="76"/>
      <c r="BN1023" s="76"/>
      <c r="BO1023" s="76"/>
      <c r="BQ1023" s="76"/>
      <c r="BR1023" s="76"/>
      <c r="BW1023" s="85"/>
      <c r="BX1023" s="85"/>
      <c r="BY1023" s="83"/>
      <c r="BZ1023" s="83"/>
      <c r="CA1023" s="83"/>
      <c r="CB1023" s="83"/>
      <c r="CD1023" s="76"/>
      <c r="CE1023" s="76"/>
      <c r="CF1023" s="76"/>
      <c r="CG1023" s="76"/>
      <c r="CH1023" s="76"/>
      <c r="CI1023" s="76"/>
      <c r="CJ1023" s="76"/>
      <c r="CK1023" s="76"/>
      <c r="CL1023" s="76"/>
      <c r="CM1023" s="76"/>
      <c r="CN1023" s="76"/>
      <c r="CO1023" s="76"/>
      <c r="CP1023" s="76"/>
      <c r="CQ1023" s="76"/>
      <c r="CR1023" s="76"/>
      <c r="CS1023" s="76"/>
      <c r="CT1023" s="76"/>
      <c r="CU1023" s="76"/>
      <c r="CV1023" s="76"/>
    </row>
    <row r="1024" spans="1:100">
      <c r="A1024" s="7">
        <v>127</v>
      </c>
      <c r="B1024" s="7"/>
      <c r="C1024" s="7" t="s">
        <v>5</v>
      </c>
      <c r="D1024" s="32">
        <v>24.213332999999999</v>
      </c>
      <c r="E1024" s="32">
        <v>5.3994515999999999</v>
      </c>
      <c r="F1024" s="32">
        <v>8.4482168000000009</v>
      </c>
      <c r="G1024" s="32">
        <v>8.9605785999999998</v>
      </c>
      <c r="H1024" s="93">
        <v>1.2283161999999999E-4</v>
      </c>
      <c r="I1024" s="32">
        <v>1.5055693000000001</v>
      </c>
      <c r="J1024" s="32"/>
      <c r="K1024" s="32">
        <v>0.34890734000000001</v>
      </c>
      <c r="L1024" s="32">
        <v>0.37006734000000002</v>
      </c>
      <c r="M1024" s="32">
        <v>6.2179201000000003E-2</v>
      </c>
      <c r="N1024" s="32">
        <v>0.22299484999999999</v>
      </c>
      <c r="O1024" s="66"/>
      <c r="P1024" s="66"/>
      <c r="Q1024" s="66"/>
      <c r="R1024" s="76"/>
      <c r="S1024" s="83">
        <f>(F1024-O1019*H1024)/D1024</f>
        <v>0.34890325867381089</v>
      </c>
      <c r="T1024" s="83">
        <f>(G1024-P1019*H1024)/D1024</f>
        <v>0.37006508130156351</v>
      </c>
      <c r="U1024" s="83">
        <f>(I1024-Q1019*H1024)/D1024</f>
        <v>6.2173902993441117E-2</v>
      </c>
      <c r="V1024" s="84"/>
      <c r="W1024" s="83">
        <f t="shared" si="629"/>
        <v>-1.0529605909826065</v>
      </c>
      <c r="X1024" s="83">
        <f t="shared" si="630"/>
        <v>-0.99407639340201959</v>
      </c>
      <c r="Y1024" s="83">
        <f t="shared" si="631"/>
        <v>-2.7778199333013007</v>
      </c>
      <c r="Z1024" s="83">
        <f t="shared" si="632"/>
        <v>-1.5006066019590965</v>
      </c>
      <c r="AB1024" s="28"/>
      <c r="AD1024" s="28"/>
      <c r="AF1024" s="28"/>
      <c r="AJ1024" s="82"/>
      <c r="AK1024" s="82"/>
      <c r="AL1024" s="82"/>
      <c r="AM1024" s="82"/>
      <c r="AN1024" s="82"/>
      <c r="BB1024" s="76"/>
      <c r="BC1024" s="76"/>
      <c r="BE1024" s="76"/>
      <c r="BF1024" s="76"/>
      <c r="BH1024" s="76"/>
      <c r="BI1024" s="76"/>
      <c r="BK1024" s="76"/>
      <c r="BL1024" s="76"/>
      <c r="BN1024" s="76"/>
      <c r="BO1024" s="76"/>
      <c r="BQ1024" s="76"/>
      <c r="BR1024" s="76"/>
      <c r="BW1024" s="85"/>
      <c r="BX1024" s="85"/>
      <c r="BY1024" s="83"/>
      <c r="BZ1024" s="83"/>
      <c r="CA1024" s="83"/>
      <c r="CB1024" s="83"/>
      <c r="CC1024" s="83"/>
    </row>
    <row r="1025" spans="1:100">
      <c r="C1025" s="7"/>
      <c r="D1025" s="89"/>
      <c r="E1025" s="89"/>
      <c r="F1025" s="33"/>
      <c r="G1025" s="33"/>
      <c r="H1025" s="99"/>
      <c r="I1025" s="33"/>
      <c r="J1025" s="5"/>
      <c r="K1025" s="84"/>
      <c r="L1025" s="84"/>
      <c r="M1025" s="84"/>
      <c r="N1025" s="84"/>
      <c r="O1025" s="83"/>
      <c r="P1025" s="83"/>
      <c r="Q1025" s="83"/>
      <c r="R1025" s="84"/>
      <c r="S1025" s="84"/>
      <c r="T1025" s="84"/>
      <c r="U1025" s="84"/>
      <c r="V1025" s="84"/>
      <c r="W1025" s="84"/>
      <c r="X1025" s="84"/>
      <c r="Y1025" s="84"/>
      <c r="Z1025" s="90"/>
      <c r="AA1025" s="28"/>
      <c r="AB1025" s="91"/>
      <c r="AC1025" s="91"/>
      <c r="AD1025" s="91"/>
      <c r="AE1025" s="92"/>
      <c r="AF1025" s="92"/>
      <c r="AG1025" s="92"/>
      <c r="AJ1025" s="76"/>
      <c r="AK1025" s="76"/>
      <c r="AL1025" s="76"/>
      <c r="AM1025" s="76"/>
      <c r="AN1025" s="76"/>
      <c r="BB1025" s="76"/>
      <c r="BC1025" s="76"/>
      <c r="BE1025" s="76"/>
      <c r="BF1025" s="76"/>
      <c r="BH1025" s="76"/>
      <c r="BI1025" s="76"/>
      <c r="BK1025" s="76"/>
      <c r="BL1025" s="76"/>
      <c r="BN1025" s="76"/>
      <c r="BO1025" s="76"/>
      <c r="BQ1025" s="76"/>
      <c r="BR1025" s="76"/>
      <c r="BW1025" s="85"/>
      <c r="BX1025" s="85"/>
      <c r="BY1025" s="83"/>
      <c r="BZ1025" s="83"/>
      <c r="CA1025" s="83"/>
      <c r="CB1025" s="83"/>
      <c r="CC1025" s="83"/>
      <c r="CD1025" s="76"/>
      <c r="CE1025" s="76"/>
      <c r="CF1025" s="76"/>
      <c r="CG1025" s="76"/>
      <c r="CH1025" s="76"/>
      <c r="CI1025" s="76"/>
      <c r="CJ1025" s="76"/>
      <c r="CK1025" s="76"/>
      <c r="CL1025" s="76"/>
      <c r="CM1025" s="76"/>
      <c r="CN1025" s="76"/>
      <c r="CO1025" s="76"/>
      <c r="CP1025" s="76"/>
      <c r="CQ1025" s="76"/>
      <c r="CR1025" s="76"/>
      <c r="CS1025" s="76"/>
      <c r="CT1025" s="76"/>
      <c r="CU1025" s="76"/>
      <c r="CV1025" s="76"/>
    </row>
    <row r="1026" spans="1:100">
      <c r="A1026" s="7">
        <v>128</v>
      </c>
      <c r="B1026" s="31">
        <v>43668</v>
      </c>
      <c r="C1026" s="7" t="s">
        <v>0</v>
      </c>
      <c r="D1026" s="32">
        <v>1.2152051000000001E-3</v>
      </c>
      <c r="E1026" s="32">
        <v>2.6274007000000001E-4</v>
      </c>
      <c r="F1026" s="32">
        <v>3.9891969999999999E-4</v>
      </c>
      <c r="G1026" s="32">
        <v>3.6005142999999997E-4</v>
      </c>
      <c r="H1026" s="93">
        <v>6.5599609999999999E-6</v>
      </c>
      <c r="I1026" s="32">
        <v>9.0062971000000002E-5</v>
      </c>
      <c r="J1026" s="32"/>
      <c r="K1026" s="32">
        <v>0.32846304999999998</v>
      </c>
      <c r="L1026" s="32">
        <v>0.29652186000000003</v>
      </c>
      <c r="M1026" s="32">
        <v>7.4402853000000005E-2</v>
      </c>
      <c r="N1026" s="32">
        <v>0.21662037000000001</v>
      </c>
      <c r="O1026" s="66"/>
      <c r="P1026" s="66"/>
      <c r="Q1026" s="66"/>
      <c r="AG1026" s="78"/>
      <c r="BZ1026" s="80"/>
      <c r="CA1026" s="78"/>
      <c r="CB1026" s="78"/>
      <c r="CC1026" s="78"/>
      <c r="CE1026" s="81"/>
      <c r="CF1026" s="74"/>
      <c r="CG1026" s="74"/>
      <c r="CH1026" s="74"/>
      <c r="CI1026" s="74"/>
      <c r="CJ1026" s="74"/>
      <c r="CK1026" s="74"/>
      <c r="CL1026" s="74"/>
      <c r="CM1026" s="74"/>
      <c r="CN1026" s="74"/>
    </row>
    <row r="1027" spans="1:100">
      <c r="A1027" s="7">
        <v>128</v>
      </c>
      <c r="B1027" s="7"/>
      <c r="C1027" s="98" t="s">
        <v>6</v>
      </c>
      <c r="D1027" s="32"/>
      <c r="E1027" s="32"/>
      <c r="F1027" s="32"/>
      <c r="G1027" s="32"/>
      <c r="H1027" s="93">
        <v>3.1464528999999999</v>
      </c>
      <c r="I1027" s="32"/>
      <c r="J1027" s="5"/>
      <c r="K1027" s="32"/>
      <c r="L1027" s="32"/>
      <c r="M1027" s="32"/>
      <c r="N1027" s="32"/>
      <c r="O1027" s="66">
        <v>0.86584786000000002</v>
      </c>
      <c r="P1027" s="66">
        <v>0.56684718999999995</v>
      </c>
      <c r="Q1027" s="66">
        <v>1.072535</v>
      </c>
      <c r="AB1027" s="9"/>
      <c r="AC1027" s="9"/>
      <c r="AD1027" s="9"/>
      <c r="AE1027" s="9"/>
      <c r="AF1027" s="9"/>
      <c r="AG1027" s="9"/>
      <c r="AI1027" s="27"/>
      <c r="AJ1027" s="20"/>
      <c r="AK1027" s="20"/>
      <c r="AL1027" s="20"/>
      <c r="AM1027" s="20"/>
      <c r="AN1027" s="82"/>
      <c r="BB1027" s="78"/>
      <c r="BE1027" s="78"/>
      <c r="BH1027" s="78"/>
      <c r="BK1027" s="78"/>
      <c r="BN1027" s="78"/>
      <c r="BQ1027" s="78"/>
    </row>
    <row r="1028" spans="1:100">
      <c r="A1028" s="7">
        <v>128</v>
      </c>
      <c r="B1028" s="7"/>
      <c r="C1028" s="7" t="s">
        <v>1</v>
      </c>
      <c r="D1028" s="32">
        <v>31.232220999999999</v>
      </c>
      <c r="E1028" s="32">
        <v>6.9726372000000003</v>
      </c>
      <c r="F1028" s="32">
        <v>10.922143999999999</v>
      </c>
      <c r="G1028" s="32">
        <v>11.611433999999999</v>
      </c>
      <c r="H1028" s="93">
        <v>1.2998900000000001E-4</v>
      </c>
      <c r="I1028" s="32">
        <v>1.9555134999999999</v>
      </c>
      <c r="J1028" s="32"/>
      <c r="K1028" s="66">
        <v>0.34970752999999999</v>
      </c>
      <c r="L1028" s="66">
        <v>0.37177737999999999</v>
      </c>
      <c r="M1028" s="66">
        <v>6.2612063999999995E-2</v>
      </c>
      <c r="N1028" s="66">
        <v>0.22325138999999999</v>
      </c>
      <c r="O1028" s="66"/>
      <c r="P1028" s="66"/>
      <c r="Q1028" s="66"/>
      <c r="R1028" s="76"/>
      <c r="S1028" s="83">
        <f>(F1028-O1027*H1028)/D1028</f>
        <v>0.34970396275380244</v>
      </c>
      <c r="T1028" s="83">
        <f>(G1028-P1027*H1028)/D1028</f>
        <v>0.37177504334708117</v>
      </c>
      <c r="U1028" s="83">
        <f>(I1028-Q1027*H1028)/D1028</f>
        <v>6.2607589842806413E-2</v>
      </c>
      <c r="V1028" s="84"/>
      <c r="W1028" s="83">
        <f t="shared" ref="W1028:W1032" si="634">LN(S1028)</f>
        <v>-1.0506683031102622</v>
      </c>
      <c r="X1028" s="83">
        <f t="shared" ref="X1028:X1032" si="635">LN(T1028)</f>
        <v>-0.98946632981246374</v>
      </c>
      <c r="Y1028" s="83">
        <f t="shared" ref="Y1028:Y1032" si="636">LN(U1028)</f>
        <v>-2.7708687647301726</v>
      </c>
      <c r="Z1028" s="83">
        <f>LN(N1028)</f>
        <v>-1.499456833041104</v>
      </c>
      <c r="AA1028" s="77"/>
      <c r="AB1028" s="20">
        <f t="array" ref="AB1028:AC1029">LINEST(W1028:W1032,Z1028:Z1032,TRUE,TRUE)</f>
        <v>2.0020570232400638</v>
      </c>
      <c r="AC1028" s="60">
        <v>1.9513293441562765</v>
      </c>
      <c r="AD1028" s="20">
        <f t="array" ref="AD1028:AE1029">LINEST(X1028:X1032,Z1028:Z1032,TRUE,TRUE)</f>
        <v>4.009278632061724</v>
      </c>
      <c r="AE1028" s="60">
        <v>5.0222730617976401</v>
      </c>
      <c r="AF1028" s="20">
        <f t="array" ref="AF1028:AG1029">LINEST(Y1028:Y1032,Z1028:Z1032,TRUE,TRUE)</f>
        <v>6.0094826426065984</v>
      </c>
      <c r="AG1028" s="20">
        <v>6.2400768471838024</v>
      </c>
      <c r="AI1028" s="41">
        <f>EXP(AC1028)*$AI$4^AB1028</f>
        <v>0.33300072640314865</v>
      </c>
      <c r="AJ1028" s="41">
        <f>AI1028*SQRT(AC1029^2+(LN($AI$4))^2*AB1029^2+(AB1028/$AI$4)^2*$AJ$4^2-2*LN($AI$4)*AVERAGE(Z1028:Z1032)*AB1029^2)</f>
        <v>5.2201245415533137E-4</v>
      </c>
      <c r="AK1028" s="59"/>
      <c r="AL1028" s="41">
        <f>EXP(AE1028)*$AI$4^AD1028</f>
        <v>0.33706578254024355</v>
      </c>
      <c r="AM1028" s="41">
        <f>AL1028*SQRT(AE1029^2+(LN($AI$4))^2*AD1029^2+(AD1028/$AI$4)^2*$AJ$4^2-2*LN($AI$4)*AVERAGE(Z1028:Z1032)*AD1029^2)</f>
        <v>1.0563013727732491E-3</v>
      </c>
      <c r="AN1028" s="83"/>
      <c r="AO1028" s="41">
        <f>EXP(AG1028)*$AI$4^AF1028</f>
        <v>5.4053038352640033E-2</v>
      </c>
      <c r="AP1028" s="41">
        <f>AO1028*SQRT(AG1029^2+(LN($AI$4))^2*AF1029^2+(AF1028/$AI$4)^2*$AJ$4^2-2*LN($AI$4)*AVERAGE(Z1028:Z1032)*AF1029^2)</f>
        <v>2.5412995203725331E-4</v>
      </c>
      <c r="BB1028" s="69"/>
      <c r="BC1028" s="69"/>
      <c r="BE1028" s="69"/>
      <c r="BF1028" s="69"/>
      <c r="BH1028" s="69"/>
      <c r="BI1028" s="69"/>
      <c r="BK1028" s="69"/>
      <c r="BL1028" s="69"/>
      <c r="BN1028" s="69"/>
      <c r="BO1028" s="69"/>
      <c r="BQ1028" s="69"/>
      <c r="BR1028" s="69"/>
      <c r="BY1028" s="69"/>
      <c r="BZ1028" s="69"/>
      <c r="CD1028" s="86"/>
      <c r="CM1028" s="78"/>
      <c r="CN1028" s="78"/>
    </row>
    <row r="1029" spans="1:100">
      <c r="A1029" s="7">
        <v>128</v>
      </c>
      <c r="B1029" s="7"/>
      <c r="C1029" s="7" t="s">
        <v>2</v>
      </c>
      <c r="D1029" s="32">
        <v>30.451951999999999</v>
      </c>
      <c r="E1029" s="32">
        <v>6.7968264999999999</v>
      </c>
      <c r="F1029" s="32">
        <v>10.644299</v>
      </c>
      <c r="G1029" s="32">
        <v>11.310638000000001</v>
      </c>
      <c r="H1029" s="93">
        <v>1.3305194000000001E-4</v>
      </c>
      <c r="I1029" s="32">
        <v>1.9039212000000001</v>
      </c>
      <c r="J1029" s="32"/>
      <c r="K1029" s="66">
        <v>0.34954369000000002</v>
      </c>
      <c r="L1029" s="66">
        <v>0.37142496000000003</v>
      </c>
      <c r="M1029" s="66">
        <v>6.2521944999999995E-2</v>
      </c>
      <c r="N1029" s="66">
        <v>0.22319824999999999</v>
      </c>
      <c r="O1029" s="66"/>
      <c r="P1029" s="66"/>
      <c r="Q1029" s="66"/>
      <c r="R1029" s="76"/>
      <c r="S1029" s="83">
        <f>(F1029-O1027*H1029)/D1029</f>
        <v>0.34954027897004702</v>
      </c>
      <c r="T1029" s="83">
        <f>(G1029-P1027*H1029)/D1029</f>
        <v>0.37142323683820627</v>
      </c>
      <c r="U1029" s="83">
        <f>(I1029-Q1027*H1029)/D1029</f>
        <v>6.2517453631134465E-2</v>
      </c>
      <c r="V1029" s="84"/>
      <c r="W1029" s="83">
        <f t="shared" si="634"/>
        <v>-1.0511364765380236</v>
      </c>
      <c r="X1029" s="83">
        <f t="shared" si="635"/>
        <v>-0.99041306648969207</v>
      </c>
      <c r="Y1029" s="83">
        <f t="shared" si="636"/>
        <v>-2.7723095031269147</v>
      </c>
      <c r="Z1029" s="83">
        <f t="shared" ref="Z1029:Z1032" si="637">LN(N1029)</f>
        <v>-1.4996948890075104</v>
      </c>
      <c r="AA1029" s="77"/>
      <c r="AB1029" s="20">
        <v>5.497851272950275E-3</v>
      </c>
      <c r="AC1029" s="60">
        <v>8.2487253095857201E-3</v>
      </c>
      <c r="AD1029" s="20">
        <v>7.7344119252532083E-3</v>
      </c>
      <c r="AE1029" s="60">
        <v>1.1604358909542074E-2</v>
      </c>
      <c r="AF1029" s="20">
        <v>1.4358387609291107E-2</v>
      </c>
      <c r="AG1029" s="20">
        <v>2.1542669926399222E-2</v>
      </c>
      <c r="AI1029" s="27"/>
      <c r="AJ1029" s="82"/>
      <c r="AK1029" s="82"/>
      <c r="AL1029" s="82"/>
      <c r="AM1029" s="82"/>
      <c r="AN1029" s="82"/>
      <c r="BB1029" s="76"/>
      <c r="BC1029" s="76"/>
      <c r="BE1029" s="76"/>
      <c r="BF1029" s="76"/>
      <c r="BH1029" s="76"/>
      <c r="BI1029" s="76"/>
      <c r="BK1029" s="76"/>
      <c r="BL1029" s="76"/>
      <c r="BN1029" s="76"/>
      <c r="BO1029" s="76"/>
      <c r="BQ1029" s="76"/>
      <c r="BR1029" s="76"/>
      <c r="BW1029" s="85"/>
      <c r="BX1029" s="85"/>
      <c r="BY1029" s="83"/>
      <c r="BZ1029" s="83"/>
      <c r="CA1029" s="83"/>
      <c r="CB1029" s="83"/>
      <c r="CC1029" s="83"/>
    </row>
    <row r="1030" spans="1:100">
      <c r="A1030" s="7">
        <v>128</v>
      </c>
      <c r="B1030" s="7"/>
      <c r="C1030" s="7" t="s">
        <v>3</v>
      </c>
      <c r="D1030" s="32">
        <v>29.001754999999999</v>
      </c>
      <c r="E1030" s="32">
        <v>6.4698887000000003</v>
      </c>
      <c r="F1030" s="32">
        <v>10.126970999999999</v>
      </c>
      <c r="G1030" s="32">
        <v>10.750021</v>
      </c>
      <c r="H1030" s="93">
        <v>1.3007338E-4</v>
      </c>
      <c r="I1030" s="32">
        <v>1.8077135</v>
      </c>
      <c r="J1030" s="32"/>
      <c r="K1030" s="66">
        <v>0.34918473</v>
      </c>
      <c r="L1030" s="66">
        <v>0.37066789999999999</v>
      </c>
      <c r="M1030" s="66">
        <v>6.2331151000000001E-2</v>
      </c>
      <c r="N1030" s="66">
        <v>0.22308608999999999</v>
      </c>
      <c r="O1030" s="66"/>
      <c r="P1030" s="66"/>
      <c r="Q1030" s="66"/>
      <c r="R1030" s="76"/>
      <c r="S1030" s="83">
        <f>(F1030-O1027*H1030)/D1030</f>
        <v>0.34918088151018045</v>
      </c>
      <c r="T1030" s="83">
        <f>(G1030-P1027*H1030)/D1030</f>
        <v>0.37066540518910163</v>
      </c>
      <c r="U1030" s="83">
        <f>(I1030-Q1027*H1030)/D1030</f>
        <v>6.2326365826736403E-2</v>
      </c>
      <c r="V1030" s="84"/>
      <c r="W1030" s="83">
        <f t="shared" si="634"/>
        <v>-1.0521652059136015</v>
      </c>
      <c r="X1030" s="83">
        <f t="shared" si="635"/>
        <v>-0.99245549611232231</v>
      </c>
      <c r="Y1030" s="83">
        <f t="shared" si="636"/>
        <v>-2.7753707352240058</v>
      </c>
      <c r="Z1030" s="83">
        <f t="shared" si="637"/>
        <v>-1.5001975282099587</v>
      </c>
      <c r="AA1030" s="28"/>
      <c r="AB1030" s="47">
        <f t="shared" ref="AB1030:AG1030" si="638">ABS(AB1029/AB1028)</f>
        <v>2.7461012394405888E-3</v>
      </c>
      <c r="AC1030" s="47">
        <f t="shared" si="638"/>
        <v>4.2272337749076063E-3</v>
      </c>
      <c r="AD1030" s="47">
        <f t="shared" si="638"/>
        <v>1.9291280639369978E-3</v>
      </c>
      <c r="AE1030" s="47">
        <f t="shared" si="638"/>
        <v>2.3105790479238668E-3</v>
      </c>
      <c r="AF1030" s="47">
        <f t="shared" si="638"/>
        <v>2.3892884734355753E-3</v>
      </c>
      <c r="AG1030" s="47">
        <f t="shared" si="638"/>
        <v>3.4523084336888581E-3</v>
      </c>
      <c r="AI1030" s="27"/>
      <c r="AJ1030" s="82"/>
      <c r="AK1030" s="82"/>
      <c r="AL1030" s="82"/>
      <c r="AM1030" s="82"/>
      <c r="AN1030" s="82"/>
      <c r="BB1030" s="76"/>
      <c r="BC1030" s="76"/>
      <c r="BE1030" s="76"/>
      <c r="BF1030" s="76"/>
      <c r="BH1030" s="76"/>
      <c r="BI1030" s="76"/>
      <c r="BK1030" s="76"/>
      <c r="BL1030" s="76"/>
      <c r="BN1030" s="76"/>
      <c r="BO1030" s="76"/>
      <c r="BQ1030" s="76"/>
      <c r="BR1030" s="76"/>
      <c r="BW1030" s="85"/>
      <c r="BX1030" s="85"/>
      <c r="BY1030" s="83"/>
      <c r="BZ1030" s="83"/>
      <c r="CA1030" s="83"/>
      <c r="CB1030" s="83"/>
      <c r="CC1030" s="83"/>
      <c r="CD1030" s="76"/>
      <c r="CE1030" s="76"/>
      <c r="CF1030" s="76"/>
      <c r="CG1030" s="76"/>
      <c r="CH1030" s="76"/>
      <c r="CI1030" s="76"/>
      <c r="CJ1030" s="76"/>
      <c r="CK1030" s="76"/>
      <c r="CL1030" s="76"/>
      <c r="CM1030" s="76"/>
      <c r="CN1030" s="76"/>
      <c r="CO1030" s="76"/>
      <c r="CP1030" s="76"/>
      <c r="CQ1030" s="76"/>
      <c r="CR1030" s="76"/>
      <c r="CS1030" s="76"/>
      <c r="CT1030" s="76"/>
      <c r="CU1030" s="76"/>
      <c r="CV1030" s="76"/>
    </row>
    <row r="1031" spans="1:100">
      <c r="A1031" s="7">
        <v>128</v>
      </c>
      <c r="B1031" s="7"/>
      <c r="C1031" s="7" t="s">
        <v>4</v>
      </c>
      <c r="D1031" s="32">
        <v>26.648769000000001</v>
      </c>
      <c r="E1031" s="32">
        <v>5.9411354999999997</v>
      </c>
      <c r="F1031" s="32">
        <v>9.2934657999999999</v>
      </c>
      <c r="G1031" s="32">
        <v>9.8526038000000007</v>
      </c>
      <c r="H1031" s="93">
        <v>1.1847229999999999E-4</v>
      </c>
      <c r="I1031" s="32">
        <v>1.6547069999999999</v>
      </c>
      <c r="J1031" s="32"/>
      <c r="K1031" s="66">
        <v>0.34873887999999997</v>
      </c>
      <c r="L1031" s="66">
        <v>0.36972048000000002</v>
      </c>
      <c r="M1031" s="66">
        <v>6.2093119000000002E-2</v>
      </c>
      <c r="N1031" s="66">
        <v>0.22294214000000001</v>
      </c>
      <c r="O1031" s="66"/>
      <c r="P1031" s="66"/>
      <c r="Q1031" s="66"/>
      <c r="R1031" s="76"/>
      <c r="S1031" s="83">
        <f>(F1031-O1027*H1031)/D1031</f>
        <v>0.34873517876238763</v>
      </c>
      <c r="T1031" s="83">
        <f>(G1031-P1027*H1031)/D1031</f>
        <v>0.36971826519677709</v>
      </c>
      <c r="U1031" s="83">
        <f>(I1031-Q1027*H1031)/D1031</f>
        <v>6.2088418955176479E-2</v>
      </c>
      <c r="V1031" s="84"/>
      <c r="W1031" s="83">
        <f t="shared" si="634"/>
        <v>-1.0534424449219999</v>
      </c>
      <c r="X1031" s="83">
        <f t="shared" si="635"/>
        <v>-0.99501400880478819</v>
      </c>
      <c r="Y1031" s="83">
        <f t="shared" si="636"/>
        <v>-2.7791957976889807</v>
      </c>
      <c r="Z1031" s="83">
        <f t="shared" si="637"/>
        <v>-1.5008430030714843</v>
      </c>
      <c r="AA1031" s="60"/>
      <c r="AB1031" s="88"/>
      <c r="AD1031" s="88"/>
      <c r="AF1031" s="88"/>
      <c r="AI1031" s="27"/>
      <c r="AJ1031" s="82"/>
      <c r="AK1031" s="82"/>
      <c r="AL1031" s="82"/>
      <c r="AM1031" s="82"/>
      <c r="AN1031" s="82"/>
      <c r="BB1031" s="76"/>
      <c r="BC1031" s="76"/>
      <c r="BE1031" s="76"/>
      <c r="BF1031" s="76"/>
      <c r="BH1031" s="76"/>
      <c r="BI1031" s="76"/>
      <c r="BK1031" s="76"/>
      <c r="BL1031" s="76"/>
      <c r="BN1031" s="76"/>
      <c r="BO1031" s="76"/>
      <c r="BQ1031" s="76"/>
      <c r="BR1031" s="76"/>
      <c r="BW1031" s="85"/>
      <c r="BX1031" s="85"/>
      <c r="BY1031" s="83"/>
      <c r="BZ1031" s="83"/>
      <c r="CA1031" s="83"/>
      <c r="CB1031" s="83"/>
      <c r="CD1031" s="76"/>
      <c r="CE1031" s="76"/>
      <c r="CF1031" s="76"/>
      <c r="CG1031" s="76"/>
      <c r="CH1031" s="76"/>
      <c r="CI1031" s="76"/>
      <c r="CJ1031" s="76"/>
      <c r="CK1031" s="76"/>
      <c r="CL1031" s="76"/>
      <c r="CM1031" s="76"/>
      <c r="CN1031" s="76"/>
      <c r="CO1031" s="76"/>
      <c r="CP1031" s="76"/>
      <c r="CQ1031" s="76"/>
      <c r="CR1031" s="76"/>
      <c r="CS1031" s="76"/>
      <c r="CT1031" s="76"/>
      <c r="CU1031" s="76"/>
      <c r="CV1031" s="76"/>
    </row>
    <row r="1032" spans="1:100">
      <c r="A1032" s="7">
        <v>128</v>
      </c>
      <c r="B1032" s="7"/>
      <c r="C1032" s="7" t="s">
        <v>5</v>
      </c>
      <c r="D1032" s="32">
        <v>24.639970000000002</v>
      </c>
      <c r="E1032" s="32">
        <v>5.4892531</v>
      </c>
      <c r="F1032" s="32">
        <v>8.5802844999999994</v>
      </c>
      <c r="G1032" s="32">
        <v>9.0829684000000004</v>
      </c>
      <c r="H1032" s="93">
        <v>1.1143506E-4</v>
      </c>
      <c r="I1032" s="32">
        <v>1.5232025</v>
      </c>
      <c r="J1032" s="32"/>
      <c r="K1032" s="66">
        <v>0.34822554999999999</v>
      </c>
      <c r="L1032" s="66">
        <v>0.36862598000000002</v>
      </c>
      <c r="M1032" s="66">
        <v>6.1818021000000001E-2</v>
      </c>
      <c r="N1032" s="66">
        <v>0.22277817999999999</v>
      </c>
      <c r="O1032" s="66"/>
      <c r="P1032" s="66"/>
      <c r="Q1032" s="66"/>
      <c r="R1032" s="76"/>
      <c r="S1032" s="83">
        <f>(F1032-O1027*H1032)/D1032</f>
        <v>0.34822234013238523</v>
      </c>
      <c r="T1032" s="83">
        <f>(G1032-P1027*H1032)/D1032</f>
        <v>0.36862484951683672</v>
      </c>
      <c r="U1032" s="83">
        <f>(I1032-Q1027*H1032)/D1032</f>
        <v>6.1813507970907552E-2</v>
      </c>
      <c r="V1032" s="84"/>
      <c r="W1032" s="83">
        <f t="shared" si="634"/>
        <v>-1.0549140947963638</v>
      </c>
      <c r="X1032" s="83">
        <f t="shared" si="635"/>
        <v>-0.99797582007509689</v>
      </c>
      <c r="Y1032" s="83">
        <f t="shared" si="636"/>
        <v>-2.7836333628216257</v>
      </c>
      <c r="Z1032" s="83">
        <f t="shared" si="637"/>
        <v>-1.5015787110930325</v>
      </c>
      <c r="AB1032" s="28"/>
      <c r="AD1032" s="28"/>
      <c r="AF1032" s="28"/>
      <c r="AJ1032" s="82"/>
      <c r="AK1032" s="82"/>
      <c r="AL1032" s="82"/>
      <c r="AM1032" s="82"/>
      <c r="AN1032" s="82"/>
      <c r="BB1032" s="76"/>
      <c r="BC1032" s="76"/>
      <c r="BE1032" s="76"/>
      <c r="BF1032" s="76"/>
      <c r="BH1032" s="76"/>
      <c r="BI1032" s="76"/>
      <c r="BK1032" s="76"/>
      <c r="BL1032" s="76"/>
      <c r="BN1032" s="76"/>
      <c r="BO1032" s="76"/>
      <c r="BQ1032" s="76"/>
      <c r="BR1032" s="76"/>
      <c r="BW1032" s="85"/>
      <c r="BX1032" s="85"/>
      <c r="BY1032" s="83"/>
      <c r="BZ1032" s="83"/>
      <c r="CA1032" s="83"/>
      <c r="CB1032" s="83"/>
      <c r="CC1032" s="83"/>
    </row>
    <row r="1033" spans="1:100">
      <c r="C1033" s="7"/>
      <c r="D1033" s="89"/>
      <c r="E1033" s="89"/>
      <c r="F1033" s="33"/>
      <c r="G1033" s="33"/>
      <c r="H1033" s="99"/>
      <c r="I1033" s="33"/>
      <c r="J1033" s="5"/>
      <c r="K1033" s="84"/>
      <c r="L1033" s="84"/>
      <c r="M1033" s="84"/>
      <c r="N1033" s="84"/>
      <c r="O1033" s="83"/>
      <c r="P1033" s="83"/>
      <c r="Q1033" s="83"/>
      <c r="R1033" s="84"/>
      <c r="S1033" s="84"/>
      <c r="T1033" s="84"/>
      <c r="U1033" s="84"/>
      <c r="V1033" s="84"/>
      <c r="W1033" s="84"/>
      <c r="X1033" s="84"/>
      <c r="Y1033" s="84"/>
      <c r="Z1033" s="90"/>
      <c r="AA1033" s="28"/>
      <c r="AB1033" s="91"/>
      <c r="AC1033" s="91"/>
      <c r="AD1033" s="91"/>
      <c r="AE1033" s="92"/>
      <c r="AF1033" s="92"/>
      <c r="AG1033" s="92"/>
      <c r="AJ1033" s="76"/>
      <c r="AK1033" s="76"/>
      <c r="AL1033" s="76"/>
      <c r="AM1033" s="76"/>
      <c r="AN1033" s="76"/>
      <c r="BB1033" s="76"/>
      <c r="BC1033" s="76"/>
      <c r="BE1033" s="76"/>
      <c r="BF1033" s="76"/>
      <c r="BH1033" s="76"/>
      <c r="BI1033" s="76"/>
      <c r="BK1033" s="76"/>
      <c r="BL1033" s="76"/>
      <c r="BN1033" s="76"/>
      <c r="BO1033" s="76"/>
      <c r="BQ1033" s="76"/>
      <c r="BR1033" s="76"/>
      <c r="BW1033" s="85"/>
      <c r="BX1033" s="85"/>
      <c r="BY1033" s="83"/>
      <c r="BZ1033" s="83"/>
      <c r="CA1033" s="83"/>
      <c r="CB1033" s="83"/>
      <c r="CC1033" s="83"/>
      <c r="CD1033" s="76"/>
      <c r="CE1033" s="76"/>
      <c r="CF1033" s="76"/>
      <c r="CG1033" s="76"/>
      <c r="CH1033" s="76"/>
      <c r="CI1033" s="76"/>
      <c r="CJ1033" s="76"/>
      <c r="CK1033" s="76"/>
      <c r="CL1033" s="76"/>
      <c r="CM1033" s="76"/>
      <c r="CN1033" s="76"/>
      <c r="CO1033" s="76"/>
      <c r="CP1033" s="76"/>
      <c r="CQ1033" s="76"/>
      <c r="CR1033" s="76"/>
      <c r="CS1033" s="76"/>
      <c r="CT1033" s="76"/>
      <c r="CU1033" s="76"/>
      <c r="CV1033" s="76"/>
    </row>
    <row r="1034" spans="1:100">
      <c r="A1034" s="7">
        <v>129</v>
      </c>
      <c r="B1034" s="31">
        <v>43668</v>
      </c>
      <c r="C1034" s="7" t="s">
        <v>0</v>
      </c>
      <c r="D1034" s="32">
        <v>1.2152051000000001E-3</v>
      </c>
      <c r="E1034" s="32">
        <v>2.6274007000000001E-4</v>
      </c>
      <c r="F1034" s="32">
        <v>3.9891969999999999E-4</v>
      </c>
      <c r="G1034" s="32">
        <v>3.6005142999999997E-4</v>
      </c>
      <c r="H1034" s="93">
        <v>6.5599609999999999E-6</v>
      </c>
      <c r="I1034" s="32">
        <v>9.0062971000000002E-5</v>
      </c>
      <c r="J1034" s="32"/>
      <c r="K1034" s="32">
        <v>0.32846304999999998</v>
      </c>
      <c r="L1034" s="32">
        <v>0.29652186000000003</v>
      </c>
      <c r="M1034" s="32">
        <v>7.4402853000000005E-2</v>
      </c>
      <c r="N1034" s="32">
        <v>0.21662037000000001</v>
      </c>
      <c r="O1034" s="66"/>
      <c r="P1034" s="66"/>
      <c r="Q1034" s="66"/>
      <c r="AG1034" s="78"/>
      <c r="BZ1034" s="80"/>
      <c r="CA1034" s="78"/>
      <c r="CB1034" s="78"/>
      <c r="CC1034" s="78"/>
      <c r="CE1034" s="81"/>
      <c r="CF1034" s="74"/>
      <c r="CG1034" s="74"/>
      <c r="CH1034" s="74"/>
      <c r="CI1034" s="74"/>
      <c r="CJ1034" s="74"/>
      <c r="CK1034" s="74"/>
      <c r="CL1034" s="74"/>
      <c r="CM1034" s="74"/>
      <c r="CN1034" s="74"/>
    </row>
    <row r="1035" spans="1:100">
      <c r="A1035" s="7">
        <v>129</v>
      </c>
      <c r="B1035" s="7"/>
      <c r="C1035" s="98" t="s">
        <v>6</v>
      </c>
      <c r="D1035" s="32"/>
      <c r="E1035" s="32"/>
      <c r="F1035" s="32"/>
      <c r="G1035" s="32"/>
      <c r="H1035" s="93">
        <v>3.1464528999999999</v>
      </c>
      <c r="I1035" s="32"/>
      <c r="J1035" s="5"/>
      <c r="K1035" s="32"/>
      <c r="L1035" s="32"/>
      <c r="M1035" s="32"/>
      <c r="N1035" s="32"/>
      <c r="O1035" s="66">
        <v>0.86584786000000002</v>
      </c>
      <c r="P1035" s="66">
        <v>0.56684718999999995</v>
      </c>
      <c r="Q1035" s="66">
        <v>1.072535</v>
      </c>
      <c r="AB1035" s="9"/>
      <c r="AC1035" s="9"/>
      <c r="AD1035" s="9"/>
      <c r="AE1035" s="9"/>
      <c r="AF1035" s="9"/>
      <c r="AG1035" s="9"/>
      <c r="AI1035" s="27"/>
      <c r="AJ1035" s="20"/>
      <c r="AK1035" s="20"/>
      <c r="AL1035" s="20"/>
      <c r="AM1035" s="20"/>
      <c r="AN1035" s="82"/>
      <c r="BB1035" s="78"/>
      <c r="BE1035" s="78"/>
      <c r="BH1035" s="78"/>
      <c r="BK1035" s="78"/>
      <c r="BN1035" s="78"/>
      <c r="BQ1035" s="78"/>
    </row>
    <row r="1036" spans="1:100">
      <c r="A1036" s="7">
        <v>129</v>
      </c>
      <c r="B1036" s="7"/>
      <c r="C1036" s="7" t="s">
        <v>1</v>
      </c>
      <c r="D1036" s="32">
        <v>30.878881</v>
      </c>
      <c r="E1036" s="32">
        <v>6.8947497000000002</v>
      </c>
      <c r="F1036" s="32">
        <v>10.801498</v>
      </c>
      <c r="G1036" s="32">
        <v>11.486307</v>
      </c>
      <c r="H1036" s="93">
        <v>1.4125297E-4</v>
      </c>
      <c r="I1036" s="32">
        <v>1.9349187999999999</v>
      </c>
      <c r="J1036" s="32"/>
      <c r="K1036" s="66">
        <v>0.34980207000000002</v>
      </c>
      <c r="L1036" s="66">
        <v>0.37197929000000002</v>
      </c>
      <c r="M1036" s="66">
        <v>6.2661541000000001E-2</v>
      </c>
      <c r="N1036" s="66">
        <v>0.22328365999999999</v>
      </c>
      <c r="O1036" s="66"/>
      <c r="P1036" s="66"/>
      <c r="Q1036" s="66"/>
      <c r="R1036" s="76"/>
      <c r="S1036" s="83">
        <f>(F1036-O1035*H1036)/D1036</f>
        <v>0.34979815804912773</v>
      </c>
      <c r="T1036" s="83">
        <f>(G1036-P1035*H1036)/D1036</f>
        <v>0.37197678669608775</v>
      </c>
      <c r="U1036" s="83">
        <f>(I1036-Q1035*H1036)/D1036</f>
        <v>6.2656652009048547E-2</v>
      </c>
      <c r="V1036" s="84"/>
      <c r="W1036" s="83">
        <f t="shared" ref="W1036:W1040" si="639">LN(S1036)</f>
        <v>-1.0503989821372635</v>
      </c>
      <c r="X1036" s="83">
        <f t="shared" ref="X1036:X1040" si="640">LN(T1036)</f>
        <v>-0.98892382801063883</v>
      </c>
      <c r="Y1036" s="83">
        <f t="shared" ref="Y1036:Y1040" si="641">LN(U1036)</f>
        <v>-2.7700854259572618</v>
      </c>
      <c r="Z1036" s="83">
        <f>LN(N1036)</f>
        <v>-1.4993122979142144</v>
      </c>
      <c r="AA1036" s="77"/>
      <c r="AB1036" s="20">
        <f t="array" ref="AB1036:AC1037">LINEST(W1036:W1040,Z1036:Z1040,TRUE,TRUE)</f>
        <v>2.0100487597928378</v>
      </c>
      <c r="AC1036" s="60">
        <v>1.9633041295509472</v>
      </c>
      <c r="AD1036" s="20">
        <f t="array" ref="AD1036:AE1037">LINEST(X1036:X1040,Z1036:Z1040,TRUE,TRUE)</f>
        <v>4.0349785740038904</v>
      </c>
      <c r="AE1036" s="60">
        <v>5.0607918142250394</v>
      </c>
      <c r="AF1036" s="20">
        <f t="array" ref="AF1036:AG1037">LINEST(Y1036:Y1040,Z1036:Z1040,TRUE,TRUE)</f>
        <v>6.0525861929624334</v>
      </c>
      <c r="AG1036" s="20">
        <v>6.3046756081995188</v>
      </c>
      <c r="AI1036" s="41">
        <f>EXP(AC1036)*$AI$4^AB1036</f>
        <v>0.3329328534836426</v>
      </c>
      <c r="AJ1036" s="41">
        <f>AI1036*SQRT(AC1037^2+(LN($AI$4))^2*AB1037^2+(AB1036/$AI$4)^2*$AJ$4^2-2*LN($AI$4)*AVERAGE(Z1036:Z1040)*AB1037^2)</f>
        <v>5.2542970188760815E-4</v>
      </c>
      <c r="AK1036" s="59"/>
      <c r="AL1036" s="41">
        <f>EXP(AE1036)*$AI$4^AD1036</f>
        <v>0.3368482914234498</v>
      </c>
      <c r="AM1036" s="41">
        <f>AL1036*SQRT(AE1037^2+(LN($AI$4))^2*AD1037^2+(AD1036/$AI$4)^2*$AJ$4^2-2*LN($AI$4)*AVERAGE(Z1036:Z1040)*AD1037^2)</f>
        <v>1.0650504737373134E-3</v>
      </c>
      <c r="AN1036" s="83"/>
      <c r="AO1036" s="41">
        <f>EXP(AG1036)*$AI$4^AF1036</f>
        <v>5.399432258681542E-2</v>
      </c>
      <c r="AP1036" s="41">
        <f>AO1036*SQRT(AG1037^2+(LN($AI$4))^2*AF1037^2+(AF1036/$AI$4)^2*$AJ$4^2-2*LN($AI$4)*AVERAGE(Z1036:Z1040)*AF1037^2)</f>
        <v>2.5692114223211759E-4</v>
      </c>
      <c r="BB1036" s="69"/>
      <c r="BC1036" s="69"/>
      <c r="BE1036" s="69"/>
      <c r="BF1036" s="69"/>
      <c r="BH1036" s="69"/>
      <c r="BI1036" s="69"/>
      <c r="BK1036" s="69"/>
      <c r="BL1036" s="69"/>
      <c r="BN1036" s="69"/>
      <c r="BO1036" s="69"/>
      <c r="BQ1036" s="69"/>
      <c r="BR1036" s="69"/>
      <c r="BY1036" s="69"/>
      <c r="BZ1036" s="69"/>
      <c r="CD1036" s="86"/>
      <c r="CM1036" s="78"/>
      <c r="CN1036" s="78"/>
    </row>
    <row r="1037" spans="1:100">
      <c r="A1037" s="7">
        <v>129</v>
      </c>
      <c r="B1037" s="7"/>
      <c r="C1037" s="7" t="s">
        <v>2</v>
      </c>
      <c r="D1037" s="32">
        <v>30.331959999999999</v>
      </c>
      <c r="E1037" s="32">
        <v>6.7701843000000004</v>
      </c>
      <c r="F1037" s="32">
        <v>10.602807</v>
      </c>
      <c r="G1037" s="32">
        <v>11.267015000000001</v>
      </c>
      <c r="H1037" s="93">
        <v>1.3932701E-4</v>
      </c>
      <c r="I1037" s="32">
        <v>1.8966951999999999</v>
      </c>
      <c r="J1037" s="32"/>
      <c r="K1037" s="32">
        <v>0.34955867000000002</v>
      </c>
      <c r="L1037" s="32">
        <v>0.37145643</v>
      </c>
      <c r="M1037" s="32">
        <v>6.2531140999999998E-2</v>
      </c>
      <c r="N1037" s="32">
        <v>0.22320292</v>
      </c>
      <c r="O1037" s="66"/>
      <c r="P1037" s="66"/>
      <c r="Q1037" s="66"/>
      <c r="R1037" s="76"/>
      <c r="S1037" s="83">
        <f>(F1037-O1035*H1037)/D1037</f>
        <v>0.34955493690505168</v>
      </c>
      <c r="T1037" s="83">
        <f>(G1037-P1035*H1037)/D1037</f>
        <v>0.37145426879357257</v>
      </c>
      <c r="U1037" s="83">
        <f>(I1037-Q1035*H1037)/D1037</f>
        <v>6.2526317682910365E-2</v>
      </c>
      <c r="V1037" s="84"/>
      <c r="W1037" s="83">
        <f t="shared" si="639"/>
        <v>-1.0510945425219584</v>
      </c>
      <c r="X1037" s="83">
        <f t="shared" si="640"/>
        <v>-0.99032952120759887</v>
      </c>
      <c r="Y1037" s="83">
        <f t="shared" si="641"/>
        <v>-2.7721677279437511</v>
      </c>
      <c r="Z1037" s="83">
        <f t="shared" ref="Z1037:Z1040" si="642">LN(N1037)</f>
        <v>-1.4996739661232796</v>
      </c>
      <c r="AA1037" s="77"/>
      <c r="AB1037" s="20">
        <v>7.4020060681243031E-3</v>
      </c>
      <c r="AC1037" s="60">
        <v>1.1105257084173406E-2</v>
      </c>
      <c r="AD1037" s="20">
        <v>1.2243539259753963E-2</v>
      </c>
      <c r="AE1037" s="60">
        <v>1.8369027240502205E-2</v>
      </c>
      <c r="AF1037" s="20">
        <v>2.4520488450914885E-2</v>
      </c>
      <c r="AG1037" s="20">
        <v>3.678817952467827E-2</v>
      </c>
      <c r="AI1037" s="27"/>
      <c r="AJ1037" s="82"/>
      <c r="AK1037" s="82"/>
      <c r="AL1037" s="82"/>
      <c r="AM1037" s="82"/>
      <c r="AN1037" s="82"/>
      <c r="BB1037" s="76"/>
      <c r="BC1037" s="76"/>
      <c r="BE1037" s="76"/>
      <c r="BF1037" s="76"/>
      <c r="BH1037" s="76"/>
      <c r="BI1037" s="76"/>
      <c r="BK1037" s="76"/>
      <c r="BL1037" s="76"/>
      <c r="BN1037" s="76"/>
      <c r="BO1037" s="76"/>
      <c r="BQ1037" s="76"/>
      <c r="BR1037" s="76"/>
      <c r="BW1037" s="85"/>
      <c r="BX1037" s="85"/>
      <c r="BY1037" s="83"/>
      <c r="BZ1037" s="83"/>
      <c r="CA1037" s="83"/>
      <c r="CB1037" s="83"/>
      <c r="CC1037" s="83"/>
    </row>
    <row r="1038" spans="1:100">
      <c r="A1038" s="7">
        <v>129</v>
      </c>
      <c r="B1038" s="7"/>
      <c r="C1038" s="7" t="s">
        <v>3</v>
      </c>
      <c r="D1038" s="32">
        <v>28.440200000000001</v>
      </c>
      <c r="E1038" s="32">
        <v>6.3451377000000004</v>
      </c>
      <c r="F1038" s="32">
        <v>9.9324718999999995</v>
      </c>
      <c r="G1038" s="32">
        <v>10.545147</v>
      </c>
      <c r="H1038" s="93">
        <v>1.3561361999999999E-4</v>
      </c>
      <c r="I1038" s="32">
        <v>1.7735333</v>
      </c>
      <c r="J1038" s="32"/>
      <c r="K1038" s="32">
        <v>0.34924037000000002</v>
      </c>
      <c r="L1038" s="32">
        <v>0.37078253999999999</v>
      </c>
      <c r="M1038" s="32">
        <v>6.2359952000000003E-2</v>
      </c>
      <c r="N1038" s="32">
        <v>0.22310446</v>
      </c>
      <c r="O1038" s="66"/>
      <c r="P1038" s="66"/>
      <c r="Q1038" s="66"/>
      <c r="R1038" s="76"/>
      <c r="S1038" s="83">
        <f>(F1038-O1035*H1038)/D1038</f>
        <v>0.34923644978717927</v>
      </c>
      <c r="T1038" s="83">
        <f>(G1038-P1035*H1038)/D1038</f>
        <v>0.37078044907562457</v>
      </c>
      <c r="U1038" s="83">
        <f>(I1038-Q1035*H1038)/D1038</f>
        <v>6.2354971119966573E-2</v>
      </c>
      <c r="V1038" s="84"/>
      <c r="W1038" s="83">
        <f t="shared" si="639"/>
        <v>-1.0520060796301434</v>
      </c>
      <c r="X1038" s="83">
        <f t="shared" si="640"/>
        <v>-0.99214517301378602</v>
      </c>
      <c r="Y1038" s="83">
        <f t="shared" si="641"/>
        <v>-2.7749118807645883</v>
      </c>
      <c r="Z1038" s="83">
        <f t="shared" si="642"/>
        <v>-1.5001151867080582</v>
      </c>
      <c r="AA1038" s="28"/>
      <c r="AB1038" s="47">
        <f t="shared" ref="AB1038:AG1038" si="643">ABS(AB1037/AB1036)</f>
        <v>3.6825007513186783E-3</v>
      </c>
      <c r="AC1038" s="47">
        <f t="shared" si="643"/>
        <v>5.6564120234970598E-3</v>
      </c>
      <c r="AD1038" s="47">
        <f t="shared" si="643"/>
        <v>3.0343505015454782E-3</v>
      </c>
      <c r="AE1038" s="47">
        <f t="shared" si="643"/>
        <v>3.629674547937329E-3</v>
      </c>
      <c r="AF1038" s="47">
        <f t="shared" si="643"/>
        <v>4.051241513821937E-3</v>
      </c>
      <c r="AG1038" s="47">
        <f t="shared" si="643"/>
        <v>5.8350630247864877E-3</v>
      </c>
      <c r="AI1038" s="27"/>
      <c r="AJ1038" s="82"/>
      <c r="AK1038" s="82"/>
      <c r="AL1038" s="82"/>
      <c r="AM1038" s="82"/>
      <c r="AN1038" s="82"/>
      <c r="BB1038" s="76"/>
      <c r="BC1038" s="76"/>
      <c r="BE1038" s="76"/>
      <c r="BF1038" s="76"/>
      <c r="BH1038" s="76"/>
      <c r="BI1038" s="76"/>
      <c r="BK1038" s="76"/>
      <c r="BL1038" s="76"/>
      <c r="BN1038" s="76"/>
      <c r="BO1038" s="76"/>
      <c r="BQ1038" s="76"/>
      <c r="BR1038" s="76"/>
      <c r="BW1038" s="85"/>
      <c r="BX1038" s="85"/>
      <c r="BY1038" s="83"/>
      <c r="BZ1038" s="83"/>
      <c r="CA1038" s="83"/>
      <c r="CB1038" s="83"/>
      <c r="CC1038" s="83"/>
      <c r="CD1038" s="76"/>
      <c r="CE1038" s="76"/>
      <c r="CF1038" s="76"/>
      <c r="CG1038" s="76"/>
      <c r="CH1038" s="76"/>
      <c r="CI1038" s="76"/>
      <c r="CJ1038" s="76"/>
      <c r="CK1038" s="76"/>
      <c r="CL1038" s="76"/>
      <c r="CM1038" s="76"/>
      <c r="CN1038" s="76"/>
      <c r="CO1038" s="76"/>
      <c r="CP1038" s="76"/>
      <c r="CQ1038" s="76"/>
      <c r="CR1038" s="76"/>
      <c r="CS1038" s="76"/>
      <c r="CT1038" s="76"/>
      <c r="CU1038" s="76"/>
      <c r="CV1038" s="76"/>
    </row>
    <row r="1039" spans="1:100">
      <c r="A1039" s="7">
        <v>129</v>
      </c>
      <c r="B1039" s="7"/>
      <c r="C1039" s="7" t="s">
        <v>4</v>
      </c>
      <c r="D1039" s="32">
        <v>26.459585000000001</v>
      </c>
      <c r="E1039" s="32">
        <v>5.8990342</v>
      </c>
      <c r="F1039" s="32">
        <v>9.2275305999999997</v>
      </c>
      <c r="G1039" s="32">
        <v>9.7825153</v>
      </c>
      <c r="H1039" s="93">
        <v>1.3043321E-4</v>
      </c>
      <c r="I1039" s="32">
        <v>1.6429088000000001</v>
      </c>
      <c r="J1039" s="32"/>
      <c r="K1039" s="32">
        <v>0.34874006000000002</v>
      </c>
      <c r="L1039" s="32">
        <v>0.36971432999999998</v>
      </c>
      <c r="M1039" s="32">
        <v>6.2090962999999999E-2</v>
      </c>
      <c r="N1039" s="32">
        <v>0.2229449</v>
      </c>
      <c r="O1039" s="66"/>
      <c r="P1039" s="66"/>
      <c r="Q1039" s="66"/>
      <c r="R1039" s="76"/>
      <c r="S1039" s="83">
        <f>(F1039-O1035*H1039)/D1039</f>
        <v>0.34873629592770439</v>
      </c>
      <c r="T1039" s="83">
        <f>(G1039-P1035*H1039)/D1039</f>
        <v>0.36971257728726387</v>
      </c>
      <c r="U1039" s="83">
        <f>(I1039-Q1035*H1039)/D1039</f>
        <v>6.2085966420755E-2</v>
      </c>
      <c r="V1039" s="84"/>
      <c r="W1039" s="83">
        <f t="shared" si="639"/>
        <v>-1.053439241449579</v>
      </c>
      <c r="X1039" s="83">
        <f t="shared" si="640"/>
        <v>-0.99502939336595742</v>
      </c>
      <c r="Y1039" s="83">
        <f t="shared" si="641"/>
        <v>-2.7792352991435583</v>
      </c>
      <c r="Z1039" s="83">
        <f t="shared" si="642"/>
        <v>-1.5008306232543898</v>
      </c>
      <c r="AA1039" s="60"/>
      <c r="AB1039" s="88"/>
      <c r="AD1039" s="88"/>
      <c r="AF1039" s="88"/>
      <c r="AI1039" s="27"/>
      <c r="AJ1039" s="82"/>
      <c r="AK1039" s="82"/>
      <c r="AL1039" s="82"/>
      <c r="AM1039" s="82"/>
      <c r="AN1039" s="82"/>
      <c r="BB1039" s="76"/>
      <c r="BC1039" s="76"/>
      <c r="BE1039" s="76"/>
      <c r="BF1039" s="76"/>
      <c r="BH1039" s="76"/>
      <c r="BI1039" s="76"/>
      <c r="BK1039" s="76"/>
      <c r="BL1039" s="76"/>
      <c r="BN1039" s="76"/>
      <c r="BO1039" s="76"/>
      <c r="BQ1039" s="76"/>
      <c r="BR1039" s="76"/>
      <c r="BW1039" s="85"/>
      <c r="BX1039" s="85"/>
      <c r="BY1039" s="83"/>
      <c r="BZ1039" s="83"/>
      <c r="CA1039" s="83"/>
      <c r="CB1039" s="83"/>
      <c r="CD1039" s="76"/>
      <c r="CE1039" s="76"/>
      <c r="CF1039" s="76"/>
      <c r="CG1039" s="76"/>
      <c r="CH1039" s="76"/>
      <c r="CI1039" s="76"/>
      <c r="CJ1039" s="76"/>
      <c r="CK1039" s="76"/>
      <c r="CL1039" s="76"/>
      <c r="CM1039" s="76"/>
      <c r="CN1039" s="76"/>
      <c r="CO1039" s="76"/>
      <c r="CP1039" s="76"/>
      <c r="CQ1039" s="76"/>
      <c r="CR1039" s="76"/>
      <c r="CS1039" s="76"/>
      <c r="CT1039" s="76"/>
      <c r="CU1039" s="76"/>
      <c r="CV1039" s="76"/>
    </row>
    <row r="1040" spans="1:100">
      <c r="A1040" s="7">
        <v>129</v>
      </c>
      <c r="B1040" s="7"/>
      <c r="C1040" s="7" t="s">
        <v>5</v>
      </c>
      <c r="D1040" s="32">
        <v>24.025842000000001</v>
      </c>
      <c r="E1040" s="32">
        <v>5.3523993000000001</v>
      </c>
      <c r="F1040" s="32">
        <v>8.3660779999999999</v>
      </c>
      <c r="G1040" s="32">
        <v>8.8557071999999994</v>
      </c>
      <c r="H1040" s="93">
        <v>1.1029785E-4</v>
      </c>
      <c r="I1040" s="32">
        <v>1.4849892</v>
      </c>
      <c r="J1040" s="32"/>
      <c r="K1040" s="32">
        <v>0.34821137000000002</v>
      </c>
      <c r="L1040" s="32">
        <v>0.36859044000000002</v>
      </c>
      <c r="M1040" s="32">
        <v>6.1807896000000001E-2</v>
      </c>
      <c r="N1040" s="32">
        <v>0.22277670999999999</v>
      </c>
      <c r="O1040" s="66"/>
      <c r="P1040" s="66"/>
      <c r="Q1040" s="66"/>
      <c r="R1040" s="76"/>
      <c r="S1040" s="83">
        <f>(F1040-O1035*H1040)/D1040</f>
        <v>0.34820767150814586</v>
      </c>
      <c r="T1040" s="83">
        <f>(G1040-P1035*H1040)/D1040</f>
        <v>0.36858831744476073</v>
      </c>
      <c r="U1040" s="83">
        <f>(I1040-Q1035*H1040)/D1040</f>
        <v>6.1803074443569979E-2</v>
      </c>
      <c r="V1040" s="84"/>
      <c r="W1040" s="83">
        <f t="shared" si="639"/>
        <v>-1.054956219989122</v>
      </c>
      <c r="X1040" s="83">
        <f t="shared" si="640"/>
        <v>-0.99807492864706249</v>
      </c>
      <c r="Y1040" s="83">
        <f t="shared" si="641"/>
        <v>-2.7838021674780653</v>
      </c>
      <c r="Z1040" s="83">
        <f t="shared" si="642"/>
        <v>-1.5015853096066298</v>
      </c>
      <c r="AB1040" s="28"/>
      <c r="AD1040" s="28"/>
      <c r="AF1040" s="28"/>
      <c r="AJ1040" s="82"/>
      <c r="AK1040" s="82"/>
      <c r="AL1040" s="82"/>
      <c r="AM1040" s="82"/>
      <c r="AN1040" s="82"/>
      <c r="BB1040" s="76"/>
      <c r="BC1040" s="76"/>
      <c r="BE1040" s="76"/>
      <c r="BF1040" s="76"/>
      <c r="BH1040" s="76"/>
      <c r="BI1040" s="76"/>
      <c r="BK1040" s="76"/>
      <c r="BL1040" s="76"/>
      <c r="BN1040" s="76"/>
      <c r="BO1040" s="76"/>
      <c r="BQ1040" s="76"/>
      <c r="BR1040" s="76"/>
      <c r="BW1040" s="85"/>
      <c r="BX1040" s="85"/>
      <c r="BY1040" s="83"/>
      <c r="BZ1040" s="83"/>
      <c r="CA1040" s="83"/>
      <c r="CB1040" s="83"/>
      <c r="CC1040" s="83"/>
    </row>
    <row r="1041" spans="1:100">
      <c r="C1041" s="7"/>
      <c r="D1041" s="89"/>
      <c r="E1041" s="89"/>
      <c r="F1041" s="33"/>
      <c r="G1041" s="33"/>
      <c r="H1041" s="99"/>
      <c r="I1041" s="33"/>
      <c r="J1041" s="5"/>
      <c r="K1041" s="84"/>
      <c r="L1041" s="84"/>
      <c r="M1041" s="84"/>
      <c r="N1041" s="84"/>
      <c r="O1041" s="83"/>
      <c r="P1041" s="83"/>
      <c r="Q1041" s="83"/>
      <c r="R1041" s="84"/>
      <c r="S1041" s="84"/>
      <c r="T1041" s="84"/>
      <c r="U1041" s="84"/>
      <c r="V1041" s="84"/>
      <c r="W1041" s="84"/>
      <c r="X1041" s="84"/>
      <c r="Y1041" s="84"/>
      <c r="Z1041" s="90"/>
      <c r="AA1041" s="28"/>
      <c r="AB1041" s="91"/>
      <c r="AC1041" s="91"/>
      <c r="AD1041" s="91"/>
      <c r="AE1041" s="92"/>
      <c r="AF1041" s="92"/>
      <c r="AG1041" s="92"/>
      <c r="AJ1041" s="76"/>
      <c r="AK1041" s="76"/>
      <c r="AL1041" s="76"/>
      <c r="AM1041" s="76"/>
      <c r="AN1041" s="76"/>
      <c r="BB1041" s="76"/>
      <c r="BC1041" s="76"/>
      <c r="BE1041" s="76"/>
      <c r="BF1041" s="76"/>
      <c r="BH1041" s="76"/>
      <c r="BI1041" s="76"/>
      <c r="BK1041" s="76"/>
      <c r="BL1041" s="76"/>
      <c r="BN1041" s="76"/>
      <c r="BO1041" s="76"/>
      <c r="BQ1041" s="76"/>
      <c r="BR1041" s="76"/>
      <c r="BW1041" s="85"/>
      <c r="BX1041" s="85"/>
      <c r="BY1041" s="83"/>
      <c r="BZ1041" s="83"/>
      <c r="CA1041" s="83"/>
      <c r="CB1041" s="83"/>
      <c r="CC1041" s="83"/>
      <c r="CD1041" s="76"/>
      <c r="CE1041" s="76"/>
      <c r="CF1041" s="76"/>
      <c r="CG1041" s="76"/>
      <c r="CH1041" s="76"/>
      <c r="CI1041" s="76"/>
      <c r="CJ1041" s="76"/>
      <c r="CK1041" s="76"/>
      <c r="CL1041" s="76"/>
      <c r="CM1041" s="76"/>
      <c r="CN1041" s="76"/>
      <c r="CO1041" s="76"/>
      <c r="CP1041" s="76"/>
      <c r="CQ1041" s="76"/>
      <c r="CR1041" s="76"/>
      <c r="CS1041" s="76"/>
      <c r="CT1041" s="76"/>
      <c r="CU1041" s="76"/>
      <c r="CV1041" s="76"/>
    </row>
    <row r="1042" spans="1:100">
      <c r="A1042" s="7">
        <v>130</v>
      </c>
      <c r="B1042" s="31">
        <v>43668</v>
      </c>
      <c r="C1042" s="7" t="s">
        <v>0</v>
      </c>
      <c r="D1042" s="32">
        <v>1.2152051000000001E-3</v>
      </c>
      <c r="E1042" s="32">
        <v>2.6274007000000001E-4</v>
      </c>
      <c r="F1042" s="32">
        <v>3.9891969999999999E-4</v>
      </c>
      <c r="G1042" s="32">
        <v>3.6005142999999997E-4</v>
      </c>
      <c r="H1042" s="93">
        <v>6.5599609999999999E-6</v>
      </c>
      <c r="I1042" s="32">
        <v>9.0062971000000002E-5</v>
      </c>
      <c r="J1042" s="32"/>
      <c r="K1042" s="32">
        <v>0.32846304999999998</v>
      </c>
      <c r="L1042" s="32">
        <v>0.29652186000000003</v>
      </c>
      <c r="M1042" s="32">
        <v>7.4402853000000005E-2</v>
      </c>
      <c r="N1042" s="32">
        <v>0.21662037000000001</v>
      </c>
      <c r="O1042" s="66"/>
      <c r="P1042" s="66"/>
      <c r="Q1042" s="66"/>
      <c r="AG1042" s="78"/>
      <c r="BZ1042" s="80"/>
      <c r="CA1042" s="78"/>
      <c r="CB1042" s="78"/>
      <c r="CC1042" s="78"/>
      <c r="CE1042" s="81"/>
      <c r="CF1042" s="74"/>
      <c r="CG1042" s="74"/>
      <c r="CH1042" s="74"/>
      <c r="CI1042" s="74"/>
      <c r="CJ1042" s="74"/>
      <c r="CK1042" s="74"/>
      <c r="CL1042" s="74"/>
      <c r="CM1042" s="74"/>
      <c r="CN1042" s="74"/>
    </row>
    <row r="1043" spans="1:100">
      <c r="A1043" s="7">
        <v>130</v>
      </c>
      <c r="C1043" s="98" t="s">
        <v>6</v>
      </c>
      <c r="D1043" s="32"/>
      <c r="E1043" s="32"/>
      <c r="F1043" s="32"/>
      <c r="G1043" s="32"/>
      <c r="H1043" s="93">
        <v>3.1464528999999999</v>
      </c>
      <c r="I1043" s="32"/>
      <c r="J1043" s="5"/>
      <c r="K1043" s="32"/>
      <c r="L1043" s="32"/>
      <c r="M1043" s="32"/>
      <c r="N1043" s="32"/>
      <c r="O1043" s="66">
        <v>0.86584786000000002</v>
      </c>
      <c r="P1043" s="66">
        <v>0.56684718999999995</v>
      </c>
      <c r="Q1043" s="66">
        <v>1.072535</v>
      </c>
      <c r="AB1043" s="9"/>
      <c r="AC1043" s="9"/>
      <c r="AD1043" s="9"/>
      <c r="AE1043" s="9"/>
      <c r="AF1043" s="9"/>
      <c r="AG1043" s="9"/>
      <c r="AI1043" s="27"/>
      <c r="AJ1043" s="20"/>
      <c r="AK1043" s="20"/>
      <c r="AL1043" s="20"/>
      <c r="AM1043" s="20"/>
      <c r="AN1043" s="82"/>
      <c r="BB1043" s="78"/>
      <c r="BE1043" s="78"/>
      <c r="BH1043" s="78"/>
      <c r="BK1043" s="78"/>
      <c r="BN1043" s="78"/>
      <c r="BQ1043" s="78"/>
    </row>
    <row r="1044" spans="1:100">
      <c r="A1044" s="7">
        <v>130</v>
      </c>
      <c r="B1044" s="7"/>
      <c r="C1044" s="7" t="s">
        <v>1</v>
      </c>
      <c r="D1044" s="32">
        <v>30.610372999999999</v>
      </c>
      <c r="E1044" s="32">
        <v>6.8350879000000004</v>
      </c>
      <c r="F1044" s="32">
        <v>10.708593</v>
      </c>
      <c r="G1044" s="32">
        <v>11.388436</v>
      </c>
      <c r="H1044" s="93">
        <v>1.554584E-4</v>
      </c>
      <c r="I1044" s="32">
        <v>1.9186472000000001</v>
      </c>
      <c r="J1044" s="32"/>
      <c r="K1044" s="32">
        <v>0.34983532000000001</v>
      </c>
      <c r="L1044" s="32">
        <v>0.37204472</v>
      </c>
      <c r="M1044" s="32">
        <v>6.2679577E-2</v>
      </c>
      <c r="N1044" s="32">
        <v>0.22329317000000001</v>
      </c>
      <c r="O1044" s="66"/>
      <c r="P1044" s="66"/>
      <c r="Q1044" s="66"/>
      <c r="R1044" s="76"/>
      <c r="S1044" s="83">
        <f>(F1044-O1043*H1044)/D1044</f>
        <v>0.34983103265932247</v>
      </c>
      <c r="T1044" s="83">
        <f>(G1044-P1043*H1044)/D1044</f>
        <v>0.37204211392140824</v>
      </c>
      <c r="U1044" s="83">
        <f>(I1044-Q1043*H1044)/D1044</f>
        <v>6.2674194313965273E-2</v>
      </c>
      <c r="V1044" s="84"/>
      <c r="W1044" s="83">
        <f t="shared" ref="W1044:W1048" si="644">LN(S1044)</f>
        <v>-1.0503050048971609</v>
      </c>
      <c r="X1044" s="83">
        <f t="shared" ref="X1044:X1048" si="645">LN(T1044)</f>
        <v>-0.98874822165054732</v>
      </c>
      <c r="Y1044" s="83">
        <f t="shared" ref="Y1044:Y1048" si="646">LN(U1044)</f>
        <v>-2.7698054900030105</v>
      </c>
      <c r="Z1044" s="83">
        <f>LN(N1044)</f>
        <v>-1.4992697072585306</v>
      </c>
      <c r="AA1044" s="77"/>
      <c r="AB1044" s="20">
        <f t="array" ref="AB1044:AC1045">LINEST(W1044:W1048,Z1044:Z1048,TRUE,TRUE)</f>
        <v>1.9953319718150211</v>
      </c>
      <c r="AC1044" s="60">
        <v>1.9412316679902419</v>
      </c>
      <c r="AD1044" s="20">
        <f t="array" ref="AD1044:AE1045">LINEST(X1044:X1048,Z1044:Z1048,TRUE,TRUE)</f>
        <v>3.9947574791083187</v>
      </c>
      <c r="AE1044" s="60">
        <v>5.0004509163347244</v>
      </c>
      <c r="AF1044" s="20">
        <f t="array" ref="AF1044:AG1045">LINEST(Y1044:Y1048,Z1044:Z1048,TRUE,TRUE)</f>
        <v>5.9982432022553889</v>
      </c>
      <c r="AG1044" s="20">
        <v>6.223156066042911</v>
      </c>
      <c r="AI1044" s="41">
        <f>EXP(AC1044)*$AI$4^AB1044</f>
        <v>0.33305089585875836</v>
      </c>
      <c r="AJ1044" s="41">
        <f>AI1044*SQRT(AC1045^2+(LN($AI$4))^2*AB1045^2+(AB1044/$AI$4)^2*$AJ$4^2-2*LN($AI$4)*AVERAGE(Z1044:Z1048)*AB1045^2)</f>
        <v>5.2262342035695839E-4</v>
      </c>
      <c r="AK1044" s="59"/>
      <c r="AL1044" s="41">
        <f>EXP(AE1044)*$AI$4^AD1044</f>
        <v>0.3371691689282752</v>
      </c>
      <c r="AM1044" s="41">
        <f>AL1044*SQRT(AE1045^2+(LN($AI$4))^2*AD1045^2+(AD1044/$AI$4)^2*$AJ$4^2-2*LN($AI$4)*AVERAGE(Z1044:Z1048)*AD1045^2)</f>
        <v>1.0616212713712788E-3</v>
      </c>
      <c r="AN1044" s="83"/>
      <c r="AO1044" s="41">
        <f>EXP(AG1044)*$AI$4^AF1044</f>
        <v>5.406423019308168E-2</v>
      </c>
      <c r="AP1044" s="41">
        <f>AO1044*SQRT(AG1045^2+(LN($AI$4))^2*AF1045^2+(AF1044/$AI$4)^2*$AJ$4^2-2*LN($AI$4)*AVERAGE(Z1044:Z1048)*AF1045^2)</f>
        <v>2.5565929802837361E-4</v>
      </c>
      <c r="BB1044" s="69"/>
      <c r="BC1044" s="69"/>
      <c r="BE1044" s="69"/>
      <c r="BF1044" s="69"/>
      <c r="BH1044" s="69"/>
      <c r="BI1044" s="69"/>
      <c r="BK1044" s="69"/>
      <c r="BL1044" s="69"/>
      <c r="BN1044" s="69"/>
      <c r="BO1044" s="69"/>
      <c r="BQ1044" s="69"/>
      <c r="BR1044" s="69"/>
      <c r="BY1044" s="69"/>
      <c r="BZ1044" s="69"/>
      <c r="CD1044" s="86"/>
      <c r="CM1044" s="78"/>
      <c r="CN1044" s="78"/>
    </row>
    <row r="1045" spans="1:100">
      <c r="A1045" s="7">
        <v>130</v>
      </c>
      <c r="B1045" s="7"/>
      <c r="C1045" s="7" t="s">
        <v>2</v>
      </c>
      <c r="D1045" s="32">
        <v>29.895772999999998</v>
      </c>
      <c r="E1045" s="32">
        <v>6.6727955999999997</v>
      </c>
      <c r="F1045" s="32">
        <v>10.449843</v>
      </c>
      <c r="G1045" s="32">
        <v>11.103709</v>
      </c>
      <c r="H1045" s="93">
        <v>1.4764479000000001E-4</v>
      </c>
      <c r="I1045" s="32">
        <v>1.8691013000000001</v>
      </c>
      <c r="J1045" s="32"/>
      <c r="K1045" s="32">
        <v>0.34954246999999999</v>
      </c>
      <c r="L1045" s="32">
        <v>0.37141395999999999</v>
      </c>
      <c r="M1045" s="32">
        <v>6.2520581000000006E-2</v>
      </c>
      <c r="N1045" s="32">
        <v>0.22320197</v>
      </c>
      <c r="O1045" s="66"/>
      <c r="P1045" s="66"/>
      <c r="Q1045" s="66"/>
      <c r="R1045" s="76"/>
      <c r="S1045" s="83">
        <f>(F1045-O1043*H1045)/D1045</f>
        <v>0.34953821605731816</v>
      </c>
      <c r="T1045" s="83">
        <f>(G1045-P1043*H1045)/D1045</f>
        <v>0.37141121281479061</v>
      </c>
      <c r="U1045" s="83">
        <f>(I1045-Q1043*H1045)/D1045</f>
        <v>6.2515290900662032E-2</v>
      </c>
      <c r="V1045" s="84"/>
      <c r="W1045" s="83">
        <f t="shared" si="644"/>
        <v>-1.0511423783437395</v>
      </c>
      <c r="X1045" s="83">
        <f t="shared" si="645"/>
        <v>-0.99044543984938838</v>
      </c>
      <c r="Y1045" s="83">
        <f t="shared" si="646"/>
        <v>-2.7723440977521987</v>
      </c>
      <c r="Z1045" s="83">
        <f t="shared" ref="Z1045:Z1048" si="647">LN(N1045)</f>
        <v>-1.499678222349057</v>
      </c>
      <c r="AA1045" s="77"/>
      <c r="AB1045" s="20">
        <v>8.2744002463966682E-3</v>
      </c>
      <c r="AC1045" s="60">
        <v>1.2414147462005275E-2</v>
      </c>
      <c r="AD1045" s="20">
        <v>1.8803083185838204E-2</v>
      </c>
      <c r="AE1045" s="60">
        <v>2.8210412895000921E-2</v>
      </c>
      <c r="AF1045" s="20">
        <v>2.8546193820971368E-2</v>
      </c>
      <c r="AG1045" s="20">
        <v>4.2828078050351284E-2</v>
      </c>
      <c r="AI1045" s="62"/>
      <c r="AJ1045" s="82"/>
      <c r="AK1045" s="82"/>
      <c r="AL1045" s="82"/>
      <c r="AM1045" s="82"/>
      <c r="AN1045" s="82"/>
      <c r="BB1045" s="76"/>
      <c r="BC1045" s="76"/>
      <c r="BE1045" s="76"/>
      <c r="BF1045" s="76"/>
      <c r="BH1045" s="76"/>
      <c r="BI1045" s="76"/>
      <c r="BK1045" s="76"/>
      <c r="BL1045" s="76"/>
      <c r="BN1045" s="76"/>
      <c r="BO1045" s="76"/>
      <c r="BQ1045" s="76"/>
      <c r="BR1045" s="76"/>
      <c r="BW1045" s="85"/>
      <c r="BX1045" s="85"/>
      <c r="BY1045" s="83"/>
      <c r="BZ1045" s="83"/>
      <c r="CA1045" s="83"/>
      <c r="CB1045" s="83"/>
      <c r="CC1045" s="83"/>
    </row>
    <row r="1046" spans="1:100">
      <c r="A1046" s="7">
        <v>130</v>
      </c>
      <c r="B1046" s="7"/>
      <c r="C1046" s="7" t="s">
        <v>3</v>
      </c>
      <c r="D1046" s="32">
        <v>28.315918</v>
      </c>
      <c r="E1046" s="32">
        <v>6.3165247000000004</v>
      </c>
      <c r="F1046" s="32">
        <v>9.8864984000000007</v>
      </c>
      <c r="G1046" s="32">
        <v>10.4933</v>
      </c>
      <c r="H1046" s="93">
        <v>1.3244162E-4</v>
      </c>
      <c r="I1046" s="32">
        <v>1.7643548</v>
      </c>
      <c r="J1046" s="32"/>
      <c r="K1046" s="32">
        <v>0.34914888999999999</v>
      </c>
      <c r="L1046" s="32">
        <v>0.37057751999999999</v>
      </c>
      <c r="M1046" s="32">
        <v>6.2309092000000003E-2</v>
      </c>
      <c r="N1046" s="32">
        <v>0.22307294999999999</v>
      </c>
      <c r="O1046" s="66"/>
      <c r="P1046" s="66"/>
      <c r="Q1046" s="66"/>
      <c r="R1046" s="76"/>
      <c r="S1046" s="83">
        <f>(F1046-O1043*H1046)/D1046</f>
        <v>0.34914579586318722</v>
      </c>
      <c r="T1046" s="83">
        <f>(G1046-P1043*H1046)/D1046</f>
        <v>0.37057689338695865</v>
      </c>
      <c r="U1046" s="83">
        <f>(I1046-Q1043*H1046)/D1046</f>
        <v>6.2304628503553845E-2</v>
      </c>
      <c r="V1046" s="84"/>
      <c r="W1046" s="83">
        <f t="shared" si="644"/>
        <v>-1.0522656908246313</v>
      </c>
      <c r="X1046" s="83">
        <f t="shared" si="645"/>
        <v>-0.99269431627337823</v>
      </c>
      <c r="Y1046" s="83">
        <f t="shared" si="646"/>
        <v>-2.7757195621513651</v>
      </c>
      <c r="Z1046" s="83">
        <f t="shared" si="647"/>
        <v>-1.5002564309725421</v>
      </c>
      <c r="AA1046" s="28"/>
      <c r="AB1046" s="47">
        <f t="shared" ref="AB1046:AG1046" si="648">ABS(AB1045/AB1044)</f>
        <v>4.1468789972176883E-3</v>
      </c>
      <c r="AC1046" s="47">
        <f t="shared" si="648"/>
        <v>6.3949850328053051E-3</v>
      </c>
      <c r="AD1046" s="47">
        <f t="shared" si="648"/>
        <v>4.7069398540897896E-3</v>
      </c>
      <c r="AE1046" s="47">
        <f t="shared" si="648"/>
        <v>5.6415738034438787E-3</v>
      </c>
      <c r="AF1046" s="47">
        <f t="shared" si="648"/>
        <v>4.7590924306366508E-3</v>
      </c>
      <c r="AG1046" s="47">
        <f t="shared" si="648"/>
        <v>6.8820511000914318E-3</v>
      </c>
      <c r="AI1046" s="27"/>
      <c r="AJ1046" s="82"/>
      <c r="AK1046" s="82"/>
      <c r="AL1046" s="82"/>
      <c r="AM1046" s="82"/>
      <c r="AN1046" s="82"/>
      <c r="BB1046" s="76"/>
      <c r="BC1046" s="76"/>
      <c r="BE1046" s="76"/>
      <c r="BF1046" s="76"/>
      <c r="BH1046" s="76"/>
      <c r="BI1046" s="76"/>
      <c r="BK1046" s="76"/>
      <c r="BL1046" s="76"/>
      <c r="BN1046" s="76"/>
      <c r="BO1046" s="76"/>
      <c r="BQ1046" s="76"/>
      <c r="BR1046" s="76"/>
      <c r="BW1046" s="85"/>
      <c r="BX1046" s="85"/>
      <c r="BY1046" s="83"/>
      <c r="BZ1046" s="83"/>
      <c r="CA1046" s="83"/>
      <c r="CB1046" s="83"/>
      <c r="CC1046" s="83"/>
      <c r="CD1046" s="76"/>
      <c r="CE1046" s="76"/>
      <c r="CF1046" s="76"/>
      <c r="CG1046" s="76"/>
      <c r="CH1046" s="76"/>
      <c r="CI1046" s="76"/>
      <c r="CJ1046" s="76"/>
      <c r="CK1046" s="76"/>
      <c r="CL1046" s="76"/>
      <c r="CM1046" s="76"/>
      <c r="CN1046" s="76"/>
      <c r="CO1046" s="76"/>
      <c r="CP1046" s="76"/>
      <c r="CQ1046" s="76"/>
      <c r="CR1046" s="76"/>
      <c r="CS1046" s="76"/>
      <c r="CT1046" s="76"/>
      <c r="CU1046" s="76"/>
      <c r="CV1046" s="76"/>
    </row>
    <row r="1047" spans="1:100">
      <c r="A1047" s="7">
        <v>130</v>
      </c>
      <c r="B1047" s="7"/>
      <c r="C1047" s="7" t="s">
        <v>4</v>
      </c>
      <c r="D1047" s="32">
        <v>27.161946</v>
      </c>
      <c r="E1047" s="32">
        <v>6.0561385999999997</v>
      </c>
      <c r="F1047" s="32">
        <v>9.4743396999999998</v>
      </c>
      <c r="G1047" s="32">
        <v>10.046143000000001</v>
      </c>
      <c r="H1047" s="93">
        <v>1.3000287000000001E-4</v>
      </c>
      <c r="I1047" s="32">
        <v>1.6875309999999999</v>
      </c>
      <c r="J1047" s="32"/>
      <c r="K1047" s="32">
        <v>0.34880918</v>
      </c>
      <c r="L1047" s="32">
        <v>0.36986067</v>
      </c>
      <c r="M1047" s="32">
        <v>6.212844E-2</v>
      </c>
      <c r="N1047" s="32">
        <v>0.22296405999999999</v>
      </c>
      <c r="O1047" s="66"/>
      <c r="P1047" s="66"/>
      <c r="Q1047" s="66"/>
      <c r="R1047" s="76"/>
      <c r="S1047" s="83">
        <f>(F1047-O1043*H1047)/D1047</f>
        <v>0.34880516798366418</v>
      </c>
      <c r="T1047" s="83">
        <f>(G1047-P1043*H1047)/D1047</f>
        <v>0.36985823137408669</v>
      </c>
      <c r="U1047" s="83">
        <f>(I1047-Q1043*H1047)/D1047</f>
        <v>6.2123368015378003E-2</v>
      </c>
      <c r="V1047" s="84"/>
      <c r="W1047" s="83">
        <f t="shared" si="644"/>
        <v>-1.0532417705901482</v>
      </c>
      <c r="X1047" s="83">
        <f t="shared" si="645"/>
        <v>-0.99463550521623556</v>
      </c>
      <c r="Y1047" s="83">
        <f t="shared" si="646"/>
        <v>-2.7786330642805632</v>
      </c>
      <c r="Z1047" s="83">
        <f t="shared" si="647"/>
        <v>-1.5007446864299232</v>
      </c>
      <c r="AA1047" s="60"/>
      <c r="AB1047" s="88"/>
      <c r="AD1047" s="88"/>
      <c r="AF1047" s="88"/>
      <c r="AI1047" s="27"/>
      <c r="AJ1047" s="82"/>
      <c r="AK1047" s="82"/>
      <c r="AL1047" s="82"/>
      <c r="AM1047" s="82"/>
      <c r="AN1047" s="82"/>
      <c r="BB1047" s="76"/>
      <c r="BC1047" s="76"/>
      <c r="BE1047" s="76"/>
      <c r="BF1047" s="76"/>
      <c r="BH1047" s="76"/>
      <c r="BI1047" s="76"/>
      <c r="BK1047" s="76"/>
      <c r="BL1047" s="76"/>
      <c r="BN1047" s="76"/>
      <c r="BO1047" s="76"/>
      <c r="BQ1047" s="76"/>
      <c r="BR1047" s="76"/>
      <c r="BW1047" s="85"/>
      <c r="BX1047" s="85"/>
      <c r="BY1047" s="83"/>
      <c r="BZ1047" s="83"/>
      <c r="CA1047" s="83"/>
      <c r="CB1047" s="83"/>
      <c r="CD1047" s="76"/>
      <c r="CE1047" s="76"/>
      <c r="CF1047" s="76"/>
      <c r="CG1047" s="76"/>
      <c r="CH1047" s="76"/>
      <c r="CI1047" s="76"/>
      <c r="CJ1047" s="76"/>
      <c r="CK1047" s="76"/>
      <c r="CL1047" s="76"/>
      <c r="CM1047" s="76"/>
      <c r="CN1047" s="76"/>
      <c r="CO1047" s="76"/>
      <c r="CP1047" s="76"/>
      <c r="CQ1047" s="76"/>
      <c r="CR1047" s="76"/>
      <c r="CS1047" s="76"/>
      <c r="CT1047" s="76"/>
      <c r="CU1047" s="76"/>
      <c r="CV1047" s="76"/>
    </row>
    <row r="1048" spans="1:100">
      <c r="A1048" s="7">
        <v>130</v>
      </c>
      <c r="B1048" s="7"/>
      <c r="C1048" s="7" t="s">
        <v>5</v>
      </c>
      <c r="D1048" s="32">
        <v>24.260574999999999</v>
      </c>
      <c r="E1048" s="32">
        <v>5.4046775</v>
      </c>
      <c r="F1048" s="32">
        <v>8.4479120999999999</v>
      </c>
      <c r="G1048" s="32">
        <v>8.9424808000000002</v>
      </c>
      <c r="H1048" s="93">
        <v>1.1919392000000001E-4</v>
      </c>
      <c r="I1048" s="32">
        <v>1.4995586999999999</v>
      </c>
      <c r="J1048" s="32"/>
      <c r="K1048" s="32">
        <v>0.34821502999999998</v>
      </c>
      <c r="L1048" s="32">
        <v>0.36859996</v>
      </c>
      <c r="M1048" s="32">
        <v>6.1810154999999999E-2</v>
      </c>
      <c r="N1048" s="32">
        <v>0.22277589</v>
      </c>
      <c r="O1048" s="66"/>
      <c r="P1048" s="66"/>
      <c r="Q1048" s="66"/>
      <c r="R1048" s="76"/>
      <c r="S1048" s="83">
        <f>(F1048-O1043*H1048)/D1048</f>
        <v>0.34821140456066868</v>
      </c>
      <c r="T1048" s="83">
        <f>(G1048-P1043*H1048)/D1048</f>
        <v>0.36859856929447815</v>
      </c>
      <c r="U1048" s="83">
        <f>(I1048-Q1043*H1048)/D1048</f>
        <v>6.1805248241190193E-2</v>
      </c>
      <c r="V1048" s="84"/>
      <c r="W1048" s="83">
        <f t="shared" si="644"/>
        <v>-1.0549454992818608</v>
      </c>
      <c r="X1048" s="83">
        <f t="shared" si="645"/>
        <v>-0.99804711521222655</v>
      </c>
      <c r="Y1048" s="83">
        <f t="shared" si="646"/>
        <v>-2.7837669951276403</v>
      </c>
      <c r="Z1048" s="83">
        <f t="shared" si="647"/>
        <v>-1.5015889904290511</v>
      </c>
      <c r="AB1048" s="28"/>
      <c r="AD1048" s="28"/>
      <c r="AF1048" s="28"/>
      <c r="AJ1048" s="82"/>
      <c r="AK1048" s="82"/>
      <c r="AL1048" s="82"/>
      <c r="AM1048" s="82"/>
      <c r="AN1048" s="82"/>
      <c r="BB1048" s="76"/>
      <c r="BC1048" s="76"/>
      <c r="BE1048" s="76"/>
      <c r="BF1048" s="76"/>
      <c r="BH1048" s="76"/>
      <c r="BI1048" s="76"/>
      <c r="BK1048" s="76"/>
      <c r="BL1048" s="76"/>
      <c r="BN1048" s="76"/>
      <c r="BO1048" s="76"/>
      <c r="BQ1048" s="76"/>
      <c r="BR1048" s="76"/>
      <c r="BW1048" s="85"/>
      <c r="BX1048" s="85"/>
      <c r="BY1048" s="83"/>
      <c r="BZ1048" s="83"/>
      <c r="CA1048" s="83"/>
      <c r="CB1048" s="83"/>
      <c r="CC1048" s="83"/>
    </row>
    <row r="1049" spans="1:100">
      <c r="C1049" s="7"/>
      <c r="D1049" s="89"/>
      <c r="E1049" s="89"/>
      <c r="F1049" s="33"/>
      <c r="G1049" s="33"/>
      <c r="H1049" s="99"/>
      <c r="I1049" s="33"/>
      <c r="J1049" s="5"/>
      <c r="K1049" s="84"/>
      <c r="L1049" s="84"/>
      <c r="M1049" s="84"/>
      <c r="N1049" s="84"/>
      <c r="O1049" s="83"/>
      <c r="P1049" s="83"/>
      <c r="Q1049" s="83"/>
      <c r="R1049" s="84"/>
      <c r="S1049" s="84"/>
      <c r="T1049" s="84"/>
      <c r="U1049" s="84"/>
      <c r="V1049" s="84"/>
      <c r="W1049" s="84"/>
      <c r="X1049" s="84"/>
      <c r="Y1049" s="84"/>
      <c r="Z1049" s="90"/>
      <c r="AA1049" s="28"/>
      <c r="AB1049" s="91"/>
      <c r="AC1049" s="91"/>
      <c r="AD1049" s="91"/>
      <c r="AE1049" s="92"/>
      <c r="AF1049" s="92"/>
      <c r="AG1049" s="92"/>
      <c r="AJ1049" s="76"/>
      <c r="AK1049" s="76"/>
      <c r="AL1049" s="76"/>
      <c r="AM1049" s="76"/>
      <c r="AN1049" s="76"/>
      <c r="BB1049" s="76"/>
      <c r="BC1049" s="76"/>
      <c r="BE1049" s="76"/>
      <c r="BF1049" s="76"/>
      <c r="BH1049" s="76"/>
      <c r="BI1049" s="76"/>
      <c r="BK1049" s="76"/>
      <c r="BL1049" s="76"/>
      <c r="BN1049" s="76"/>
      <c r="BO1049" s="76"/>
      <c r="BQ1049" s="76"/>
      <c r="BR1049" s="76"/>
      <c r="BW1049" s="85"/>
      <c r="BX1049" s="85"/>
      <c r="BY1049" s="83"/>
      <c r="BZ1049" s="83"/>
      <c r="CA1049" s="83"/>
      <c r="CB1049" s="83"/>
      <c r="CC1049" s="83"/>
      <c r="CD1049" s="76"/>
      <c r="CE1049" s="76"/>
      <c r="CF1049" s="76"/>
      <c r="CG1049" s="76"/>
      <c r="CH1049" s="76"/>
      <c r="CI1049" s="76"/>
      <c r="CJ1049" s="76"/>
      <c r="CK1049" s="76"/>
      <c r="CL1049" s="76"/>
      <c r="CM1049" s="76"/>
      <c r="CN1049" s="76"/>
      <c r="CO1049" s="76"/>
      <c r="CP1049" s="76"/>
      <c r="CQ1049" s="76"/>
      <c r="CR1049" s="76"/>
      <c r="CS1049" s="76"/>
      <c r="CT1049" s="76"/>
      <c r="CU1049" s="76"/>
      <c r="CV1049" s="76"/>
    </row>
    <row r="1050" spans="1:100">
      <c r="A1050" s="7">
        <v>131</v>
      </c>
      <c r="B1050" s="31">
        <v>43668</v>
      </c>
      <c r="C1050" s="7" t="s">
        <v>0</v>
      </c>
      <c r="D1050" s="32">
        <v>1.2152051000000001E-3</v>
      </c>
      <c r="E1050" s="32">
        <v>2.6274007000000001E-4</v>
      </c>
      <c r="F1050" s="32">
        <v>3.9891969999999999E-4</v>
      </c>
      <c r="G1050" s="32">
        <v>3.6005142999999997E-4</v>
      </c>
      <c r="H1050" s="93">
        <v>6.5599609999999999E-6</v>
      </c>
      <c r="I1050" s="32">
        <v>9.0062971000000002E-5</v>
      </c>
      <c r="J1050" s="32"/>
      <c r="K1050" s="32">
        <v>0.32846304999999998</v>
      </c>
      <c r="L1050" s="32">
        <v>0.29652186000000003</v>
      </c>
      <c r="M1050" s="32">
        <v>7.4402853000000005E-2</v>
      </c>
      <c r="N1050" s="32">
        <v>0.21662037000000001</v>
      </c>
      <c r="O1050" s="66"/>
      <c r="P1050" s="66"/>
      <c r="Q1050" s="66"/>
      <c r="AG1050" s="78"/>
      <c r="BZ1050" s="80"/>
      <c r="CA1050" s="78"/>
      <c r="CB1050" s="78"/>
      <c r="CC1050" s="78"/>
      <c r="CE1050" s="81"/>
      <c r="CF1050" s="74"/>
      <c r="CG1050" s="74"/>
      <c r="CH1050" s="74"/>
      <c r="CI1050" s="74"/>
      <c r="CJ1050" s="74"/>
      <c r="CK1050" s="74"/>
      <c r="CL1050" s="74"/>
      <c r="CM1050" s="74"/>
      <c r="CN1050" s="74"/>
    </row>
    <row r="1051" spans="1:100">
      <c r="A1051" s="7">
        <v>131</v>
      </c>
      <c r="B1051" s="7"/>
      <c r="C1051" s="98" t="s">
        <v>6</v>
      </c>
      <c r="D1051" s="32"/>
      <c r="E1051" s="32"/>
      <c r="F1051" s="32"/>
      <c r="G1051" s="32"/>
      <c r="H1051" s="93">
        <v>3.1464528999999999</v>
      </c>
      <c r="I1051" s="32"/>
      <c r="J1051" s="5"/>
      <c r="K1051" s="32"/>
      <c r="L1051" s="32"/>
      <c r="M1051" s="32"/>
      <c r="N1051" s="32"/>
      <c r="O1051" s="66">
        <v>0.86584786000000002</v>
      </c>
      <c r="P1051" s="66">
        <v>0.56684718999999995</v>
      </c>
      <c r="Q1051" s="66">
        <v>1.072535</v>
      </c>
      <c r="AB1051" s="9"/>
      <c r="AC1051" s="9"/>
      <c r="AD1051" s="9"/>
      <c r="AE1051" s="9"/>
      <c r="AF1051" s="9"/>
      <c r="AG1051" s="9"/>
      <c r="AI1051" s="27"/>
      <c r="AJ1051" s="20"/>
      <c r="AK1051" s="20"/>
      <c r="AL1051" s="20"/>
      <c r="AM1051" s="20"/>
      <c r="AN1051" s="82"/>
      <c r="BB1051" s="78"/>
      <c r="BE1051" s="78"/>
      <c r="BH1051" s="78"/>
      <c r="BK1051" s="78"/>
      <c r="BN1051" s="78"/>
      <c r="BQ1051" s="78"/>
    </row>
    <row r="1052" spans="1:100">
      <c r="A1052" s="7">
        <v>131</v>
      </c>
      <c r="B1052" s="7"/>
      <c r="C1052" s="7" t="s">
        <v>1</v>
      </c>
      <c r="D1052" s="32">
        <v>31.440089</v>
      </c>
      <c r="E1052" s="32">
        <v>7.0204319999999996</v>
      </c>
      <c r="F1052" s="32">
        <v>10.998907000000001</v>
      </c>
      <c r="G1052" s="32">
        <v>11.697177</v>
      </c>
      <c r="H1052" s="93">
        <v>1.5102423000000001E-4</v>
      </c>
      <c r="I1052" s="32">
        <v>1.9706813000000001</v>
      </c>
      <c r="J1052" s="32"/>
      <c r="K1052" s="32">
        <v>0.34983703999999999</v>
      </c>
      <c r="L1052" s="32">
        <v>0.37204660000000001</v>
      </c>
      <c r="M1052" s="32">
        <v>6.2680534999999996E-2</v>
      </c>
      <c r="N1052" s="32">
        <v>0.22329553999999999</v>
      </c>
      <c r="O1052" s="66"/>
      <c r="P1052" s="66"/>
      <c r="Q1052" s="66"/>
      <c r="R1052" s="76"/>
      <c r="S1052" s="83">
        <f>(F1052-O1051*H1052)/D1052</f>
        <v>0.34983285944240322</v>
      </c>
      <c r="T1052" s="83">
        <f>(G1052-P1051*H1052)/D1052</f>
        <v>0.3720438384363226</v>
      </c>
      <c r="U1052" s="83">
        <f>(I1052-Q1051*H1052)/D1052</f>
        <v>6.2675373508881513E-2</v>
      </c>
      <c r="V1052" s="84"/>
      <c r="W1052" s="83">
        <f t="shared" ref="W1052:W1056" si="649">LN(S1052)</f>
        <v>-1.0502997830096192</v>
      </c>
      <c r="X1052" s="83">
        <f t="shared" ref="X1052:X1056" si="650">LN(T1052)</f>
        <v>-0.98874358639326576</v>
      </c>
      <c r="Y1052" s="83">
        <f t="shared" ref="Y1052:Y1056" si="651">LN(U1052)</f>
        <v>-2.7697866754999092</v>
      </c>
      <c r="Z1052" s="83">
        <f>LN(N1052)</f>
        <v>-1.4992590934658085</v>
      </c>
      <c r="AA1052" s="77"/>
      <c r="AB1052" s="20">
        <f t="array" ref="AB1052:AC1053">LINEST(W1052:W1056,Z1052:Z1056,TRUE,TRUE)</f>
        <v>1.9965660142738388</v>
      </c>
      <c r="AC1052" s="60">
        <v>1.9430770605824825</v>
      </c>
      <c r="AD1052" s="20">
        <f t="array" ref="AD1052:AE1053">LINEST(X1052:X1056,Z1052:Z1056,TRUE,TRUE)</f>
        <v>3.9948492529924824</v>
      </c>
      <c r="AE1052" s="60">
        <v>5.0005770002605994</v>
      </c>
      <c r="AF1052" s="20">
        <f t="array" ref="AF1052:AG1053">LINEST(Y1052:Y1056,Z1052:Z1056,TRUE,TRUE)</f>
        <v>5.9965080113054814</v>
      </c>
      <c r="AG1052" s="20">
        <v>6.2205364604695648</v>
      </c>
      <c r="AI1052" s="41">
        <f>EXP(AC1052)*$AI$4^AB1052</f>
        <v>0.33303918334769766</v>
      </c>
      <c r="AJ1052" s="41">
        <f>AI1052*SQRT(AC1053^2+(LN($AI$4))^2*AB1053^2+(AB1052/$AI$4)^2*$AJ$4^2-2*LN($AI$4)*AVERAGE(Z1052:Z1056)*AB1053^2)</f>
        <v>5.2050628063469756E-4</v>
      </c>
      <c r="AK1052" s="59"/>
      <c r="AL1052" s="41">
        <f>EXP(AE1052)*$AI$4^AD1052</f>
        <v>0.33716452595971158</v>
      </c>
      <c r="AM1052" s="41">
        <f>AL1052*SQRT(AE1053^2+(LN($AI$4))^2*AD1053^2+(AD1052/$AI$4)^2*$AJ$4^2-2*LN($AI$4)*AVERAGE(Z1052:Z1056)*AD1053^2)</f>
        <v>1.0523411630817608E-3</v>
      </c>
      <c r="AN1052" s="83"/>
      <c r="AO1052" s="41">
        <f>EXP(AG1052)*$AI$4^AF1052</f>
        <v>5.406556324252762E-2</v>
      </c>
      <c r="AP1052" s="41">
        <f>AO1052*SQRT(AG1053^2+(LN($AI$4))^2*AF1053^2+(AF1052/$AI$4)^2*$AJ$4^2-2*LN($AI$4)*AVERAGE(Z1052:Z1056)*AF1053^2)</f>
        <v>2.534742616147359E-4</v>
      </c>
      <c r="BB1052" s="69"/>
      <c r="BC1052" s="69"/>
      <c r="BE1052" s="69"/>
      <c r="BF1052" s="69"/>
      <c r="BH1052" s="69"/>
      <c r="BI1052" s="69"/>
      <c r="BK1052" s="69"/>
      <c r="BL1052" s="69"/>
      <c r="BN1052" s="69"/>
      <c r="BO1052" s="69"/>
      <c r="BQ1052" s="69"/>
      <c r="BR1052" s="69"/>
      <c r="BY1052" s="69"/>
      <c r="BZ1052" s="69"/>
      <c r="CD1052" s="86"/>
      <c r="CM1052" s="78"/>
      <c r="CN1052" s="78"/>
    </row>
    <row r="1053" spans="1:100">
      <c r="A1053" s="7">
        <v>131</v>
      </c>
      <c r="B1053" s="7"/>
      <c r="C1053" s="7" t="s">
        <v>2</v>
      </c>
      <c r="D1053" s="32">
        <v>30.166031</v>
      </c>
      <c r="E1053" s="32">
        <v>6.7326763999999999</v>
      </c>
      <c r="F1053" s="32">
        <v>10.543060000000001</v>
      </c>
      <c r="G1053" s="32">
        <v>11.201489</v>
      </c>
      <c r="H1053" s="93">
        <v>1.4777360000000001E-4</v>
      </c>
      <c r="I1053" s="32">
        <v>1.8853191</v>
      </c>
      <c r="J1053" s="32"/>
      <c r="K1053" s="32">
        <v>0.34950093999999998</v>
      </c>
      <c r="L1053" s="32">
        <v>0.37132767</v>
      </c>
      <c r="M1053" s="32">
        <v>6.2498003000000003E-2</v>
      </c>
      <c r="N1053" s="32">
        <v>0.22318734000000001</v>
      </c>
      <c r="O1053" s="66"/>
      <c r="P1053" s="66"/>
      <c r="Q1053" s="66"/>
      <c r="R1053" s="76"/>
      <c r="S1053" s="83">
        <f>(F1053-O1051*H1053)/D1053</f>
        <v>0.34949682477435218</v>
      </c>
      <c r="T1053" s="83">
        <f>(G1053-P1051*H1053)/D1053</f>
        <v>0.37132512510346766</v>
      </c>
      <c r="U1053" s="83">
        <f>(I1053-Q1051*H1053)/D1053</f>
        <v>6.2492828693371166E-2</v>
      </c>
      <c r="V1053" s="84"/>
      <c r="W1053" s="83">
        <f t="shared" si="649"/>
        <v>-1.0512608024014665</v>
      </c>
      <c r="X1053" s="83">
        <f t="shared" si="650"/>
        <v>-0.99067725215562275</v>
      </c>
      <c r="Y1053" s="83">
        <f t="shared" si="651"/>
        <v>-2.772703469729084</v>
      </c>
      <c r="Z1053" s="83">
        <f t="shared" ref="Z1053:Z1056" si="652">LN(N1053)</f>
        <v>-1.4997437705137531</v>
      </c>
      <c r="AA1053" s="77"/>
      <c r="AB1053" s="20">
        <v>5.2661130195903825E-3</v>
      </c>
      <c r="AC1053" s="60">
        <v>7.9009204990829283E-3</v>
      </c>
      <c r="AD1053" s="20">
        <v>6.6130079820225871E-3</v>
      </c>
      <c r="AE1053" s="60">
        <v>9.921710782011546E-3</v>
      </c>
      <c r="AF1053" s="20">
        <v>1.237629970562642E-2</v>
      </c>
      <c r="AG1053" s="20">
        <v>1.8568564647817563E-2</v>
      </c>
      <c r="AI1053" s="27"/>
      <c r="AJ1053" s="82"/>
      <c r="AK1053" s="82"/>
      <c r="AL1053" s="82"/>
      <c r="AM1053" s="82"/>
      <c r="AN1053" s="82"/>
      <c r="BB1053" s="76"/>
      <c r="BC1053" s="76"/>
      <c r="BE1053" s="76"/>
      <c r="BF1053" s="76"/>
      <c r="BH1053" s="76"/>
      <c r="BI1053" s="76"/>
      <c r="BK1053" s="76"/>
      <c r="BL1053" s="76"/>
      <c r="BN1053" s="76"/>
      <c r="BO1053" s="76"/>
      <c r="BQ1053" s="76"/>
      <c r="BR1053" s="76"/>
      <c r="BW1053" s="85"/>
      <c r="BX1053" s="85"/>
      <c r="BY1053" s="83"/>
      <c r="BZ1053" s="83"/>
      <c r="CA1053" s="83"/>
      <c r="CB1053" s="83"/>
      <c r="CC1053" s="83"/>
    </row>
    <row r="1054" spans="1:100">
      <c r="A1054" s="7">
        <v>131</v>
      </c>
      <c r="B1054" s="7"/>
      <c r="C1054" s="7" t="s">
        <v>3</v>
      </c>
      <c r="D1054" s="32">
        <v>28.920254</v>
      </c>
      <c r="E1054" s="32">
        <v>6.4511482000000004</v>
      </c>
      <c r="F1054" s="32">
        <v>10.096861000000001</v>
      </c>
      <c r="G1054" s="32">
        <v>10.715916</v>
      </c>
      <c r="H1054" s="93">
        <v>1.4739452999999999E-4</v>
      </c>
      <c r="I1054" s="32">
        <v>1.8016916999999999</v>
      </c>
      <c r="J1054" s="32"/>
      <c r="K1054" s="32">
        <v>0.34912680000000001</v>
      </c>
      <c r="L1054" s="32">
        <v>0.37053132</v>
      </c>
      <c r="M1054" s="32">
        <v>6.2298137000000003E-2</v>
      </c>
      <c r="N1054" s="32">
        <v>0.22306648000000001</v>
      </c>
      <c r="O1054" s="66"/>
      <c r="P1054" s="66"/>
      <c r="Q1054" s="66"/>
      <c r="R1054" s="76"/>
      <c r="S1054" s="83">
        <f>(F1054-O1051*H1054)/D1054</f>
        <v>0.34912326076948097</v>
      </c>
      <c r="T1054" s="83">
        <f>(G1054-P1051*H1054)/D1054</f>
        <v>0.37053037120022697</v>
      </c>
      <c r="U1054" s="83">
        <f>(I1054-Q1051*H1054)/D1054</f>
        <v>6.2293146326023494E-2</v>
      </c>
      <c r="V1054" s="84"/>
      <c r="W1054" s="83">
        <f t="shared" si="649"/>
        <v>-1.0523302364134699</v>
      </c>
      <c r="X1054" s="83">
        <f t="shared" si="650"/>
        <v>-0.99281986405577294</v>
      </c>
      <c r="Y1054" s="83">
        <f t="shared" si="651"/>
        <v>-2.7759038700586061</v>
      </c>
      <c r="Z1054" s="83">
        <f t="shared" si="652"/>
        <v>-1.5002854353580115</v>
      </c>
      <c r="AA1054" s="28"/>
      <c r="AB1054" s="47">
        <f t="shared" ref="AB1054:AG1054" si="653">ABS(AB1053/AB1052)</f>
        <v>2.6375852248019431E-3</v>
      </c>
      <c r="AC1054" s="47">
        <f t="shared" si="653"/>
        <v>4.0661899928531109E-3</v>
      </c>
      <c r="AD1054" s="47">
        <f t="shared" si="653"/>
        <v>1.6553836110508753E-3</v>
      </c>
      <c r="AE1054" s="47">
        <f t="shared" si="653"/>
        <v>1.9841131896368132E-3</v>
      </c>
      <c r="AF1054" s="47">
        <f t="shared" si="653"/>
        <v>2.0639178138831525E-3</v>
      </c>
      <c r="AG1054" s="47">
        <f t="shared" si="653"/>
        <v>2.9850423296796966E-3</v>
      </c>
      <c r="AI1054" s="27"/>
      <c r="AJ1054" s="82"/>
      <c r="AK1054" s="82"/>
      <c r="AL1054" s="82"/>
      <c r="AM1054" s="82"/>
      <c r="AN1054" s="82"/>
      <c r="BB1054" s="76"/>
      <c r="BC1054" s="76"/>
      <c r="BE1054" s="76"/>
      <c r="BF1054" s="76"/>
      <c r="BH1054" s="76"/>
      <c r="BI1054" s="76"/>
      <c r="BK1054" s="76"/>
      <c r="BL1054" s="76"/>
      <c r="BN1054" s="76"/>
      <c r="BO1054" s="76"/>
      <c r="BQ1054" s="76"/>
      <c r="BR1054" s="76"/>
      <c r="BW1054" s="85"/>
      <c r="BX1054" s="85"/>
      <c r="BY1054" s="83"/>
      <c r="BZ1054" s="83"/>
      <c r="CA1054" s="83"/>
      <c r="CB1054" s="83"/>
      <c r="CC1054" s="83"/>
      <c r="CD1054" s="76"/>
      <c r="CE1054" s="76"/>
      <c r="CF1054" s="76"/>
      <c r="CG1054" s="76"/>
      <c r="CH1054" s="76"/>
      <c r="CI1054" s="76"/>
      <c r="CJ1054" s="76"/>
      <c r="CK1054" s="76"/>
      <c r="CL1054" s="76"/>
      <c r="CM1054" s="76"/>
      <c r="CN1054" s="76"/>
      <c r="CO1054" s="76"/>
      <c r="CP1054" s="76"/>
      <c r="CQ1054" s="76"/>
      <c r="CR1054" s="76"/>
      <c r="CS1054" s="76"/>
      <c r="CT1054" s="76"/>
      <c r="CU1054" s="76"/>
      <c r="CV1054" s="76"/>
    </row>
    <row r="1055" spans="1:100">
      <c r="A1055" s="7">
        <v>131</v>
      </c>
      <c r="B1055" s="7"/>
      <c r="C1055" s="7" t="s">
        <v>4</v>
      </c>
      <c r="D1055" s="32">
        <v>26.938908000000001</v>
      </c>
      <c r="E1055" s="32">
        <v>6.0056947999999997</v>
      </c>
      <c r="F1055" s="32">
        <v>9.3941833999999993</v>
      </c>
      <c r="G1055" s="32">
        <v>9.9585460000000001</v>
      </c>
      <c r="H1055" s="93">
        <v>1.3630732999999999E-4</v>
      </c>
      <c r="I1055" s="32">
        <v>1.6723695999999999</v>
      </c>
      <c r="J1055" s="32"/>
      <c r="K1055" s="32">
        <v>0.34872121</v>
      </c>
      <c r="L1055" s="32">
        <v>0.36967033999999999</v>
      </c>
      <c r="M1055" s="32">
        <v>6.2079850999999998E-2</v>
      </c>
      <c r="N1055" s="32">
        <v>0.22293742</v>
      </c>
      <c r="O1055" s="66"/>
      <c r="P1055" s="66"/>
      <c r="Q1055" s="66"/>
      <c r="R1055" s="76"/>
      <c r="S1055" s="83">
        <f>(F1055-O1051*H1055)/D1055</f>
        <v>0.34871737854370399</v>
      </c>
      <c r="T1055" s="83">
        <f>(G1055-P1051*H1055)/D1055</f>
        <v>0.36966861220109637</v>
      </c>
      <c r="U1055" s="83">
        <f>(I1055-Q1051*H1055)/D1055</f>
        <v>6.2074654459557843E-2</v>
      </c>
      <c r="V1055" s="84"/>
      <c r="W1055" s="83">
        <f t="shared" si="649"/>
        <v>-1.0534934884474727</v>
      </c>
      <c r="X1055" s="83">
        <f t="shared" si="650"/>
        <v>-0.99514831737117793</v>
      </c>
      <c r="Y1055" s="83">
        <f t="shared" si="651"/>
        <v>-2.7794175141026694</v>
      </c>
      <c r="Z1055" s="83">
        <f t="shared" si="652"/>
        <v>-1.5008641747080589</v>
      </c>
      <c r="AA1055" s="60"/>
      <c r="AB1055" s="88"/>
      <c r="AD1055" s="88"/>
      <c r="AF1055" s="88"/>
      <c r="AI1055" s="27"/>
      <c r="AJ1055" s="82"/>
      <c r="AK1055" s="82"/>
      <c r="AL1055" s="82"/>
      <c r="AM1055" s="82"/>
      <c r="AN1055" s="82"/>
      <c r="BB1055" s="76"/>
      <c r="BC1055" s="76"/>
      <c r="BE1055" s="76"/>
      <c r="BF1055" s="76"/>
      <c r="BH1055" s="76"/>
      <c r="BI1055" s="76"/>
      <c r="BK1055" s="76"/>
      <c r="BL1055" s="76"/>
      <c r="BN1055" s="76"/>
      <c r="BO1055" s="76"/>
      <c r="BQ1055" s="76"/>
      <c r="BR1055" s="76"/>
      <c r="BW1055" s="85"/>
      <c r="BX1055" s="85"/>
      <c r="BY1055" s="83"/>
      <c r="BZ1055" s="83"/>
      <c r="CA1055" s="83"/>
      <c r="CB1055" s="83"/>
      <c r="CD1055" s="76"/>
      <c r="CE1055" s="76"/>
      <c r="CF1055" s="76"/>
      <c r="CG1055" s="76"/>
      <c r="CH1055" s="76"/>
      <c r="CI1055" s="76"/>
      <c r="CJ1055" s="76"/>
      <c r="CK1055" s="76"/>
      <c r="CL1055" s="76"/>
      <c r="CM1055" s="76"/>
      <c r="CN1055" s="76"/>
      <c r="CO1055" s="76"/>
      <c r="CP1055" s="76"/>
      <c r="CQ1055" s="76"/>
      <c r="CR1055" s="76"/>
      <c r="CS1055" s="76"/>
      <c r="CT1055" s="76"/>
      <c r="CU1055" s="76"/>
      <c r="CV1055" s="76"/>
    </row>
    <row r="1056" spans="1:100">
      <c r="A1056" s="7">
        <v>131</v>
      </c>
      <c r="B1056" s="7"/>
      <c r="C1056" s="7" t="s">
        <v>5</v>
      </c>
      <c r="D1056" s="32">
        <v>25.074911</v>
      </c>
      <c r="E1056" s="32">
        <v>5.5865403999999996</v>
      </c>
      <c r="F1056" s="32">
        <v>8.7328078999999992</v>
      </c>
      <c r="G1056" s="32">
        <v>9.2455517999999994</v>
      </c>
      <c r="H1056" s="93">
        <v>1.1925822E-4</v>
      </c>
      <c r="I1056" s="32">
        <v>1.5506454000000001</v>
      </c>
      <c r="J1056" s="32"/>
      <c r="K1056" s="32">
        <v>0.34826797999999998</v>
      </c>
      <c r="L1056" s="32">
        <v>0.36871556</v>
      </c>
      <c r="M1056" s="32">
        <v>6.1840091999999999E-2</v>
      </c>
      <c r="N1056" s="32">
        <v>0.22279372</v>
      </c>
      <c r="O1056" s="66"/>
      <c r="P1056" s="66"/>
      <c r="Q1056" s="66"/>
      <c r="R1056" s="76"/>
      <c r="S1056" s="83">
        <f>(F1056-O1051*H1056)/D1056</f>
        <v>0.34826463154845994</v>
      </c>
      <c r="T1056" s="83">
        <f>(G1056-P1051*H1056)/D1056</f>
        <v>0.36871453696537976</v>
      </c>
      <c r="U1056" s="83">
        <f>(I1056-Q1051*H1056)/D1056</f>
        <v>6.1835413548826247E-2</v>
      </c>
      <c r="V1056" s="84"/>
      <c r="W1056" s="83">
        <f t="shared" si="649"/>
        <v>-1.0547926527081517</v>
      </c>
      <c r="X1056" s="83">
        <f t="shared" si="650"/>
        <v>-0.99773254689417201</v>
      </c>
      <c r="Y1056" s="83">
        <f t="shared" si="651"/>
        <v>-2.7832790438695696</v>
      </c>
      <c r="Z1056" s="83">
        <f t="shared" si="652"/>
        <v>-1.5015089580408032</v>
      </c>
      <c r="AB1056" s="28"/>
      <c r="AD1056" s="28"/>
      <c r="AF1056" s="28"/>
      <c r="AJ1056" s="82"/>
      <c r="AK1056" s="82"/>
      <c r="AL1056" s="82"/>
      <c r="AM1056" s="82"/>
      <c r="AN1056" s="82"/>
      <c r="BB1056" s="76"/>
      <c r="BC1056" s="76"/>
      <c r="BE1056" s="76"/>
      <c r="BF1056" s="76"/>
      <c r="BH1056" s="76"/>
      <c r="BI1056" s="76"/>
      <c r="BK1056" s="76"/>
      <c r="BL1056" s="76"/>
      <c r="BN1056" s="76"/>
      <c r="BO1056" s="76"/>
      <c r="BQ1056" s="76"/>
      <c r="BR1056" s="76"/>
      <c r="BW1056" s="85"/>
      <c r="BX1056" s="85"/>
      <c r="BY1056" s="83"/>
      <c r="BZ1056" s="83"/>
      <c r="CA1056" s="83"/>
      <c r="CB1056" s="83"/>
      <c r="CC1056" s="83"/>
    </row>
    <row r="1057" spans="1:100">
      <c r="C1057" s="7"/>
      <c r="D1057" s="89"/>
      <c r="E1057" s="89"/>
      <c r="F1057" s="33"/>
      <c r="G1057" s="33"/>
      <c r="H1057" s="99"/>
      <c r="I1057" s="33"/>
      <c r="J1057" s="5"/>
      <c r="K1057" s="84"/>
      <c r="L1057" s="84"/>
      <c r="M1057" s="84"/>
      <c r="N1057" s="84"/>
      <c r="O1057" s="83"/>
      <c r="P1057" s="83"/>
      <c r="Q1057" s="83"/>
      <c r="R1057" s="84"/>
      <c r="S1057" s="84"/>
      <c r="T1057" s="84"/>
      <c r="U1057" s="84"/>
      <c r="V1057" s="84"/>
      <c r="W1057" s="84"/>
      <c r="X1057" s="84"/>
      <c r="Y1057" s="84"/>
      <c r="Z1057" s="90"/>
      <c r="AA1057" s="28"/>
      <c r="AB1057" s="91"/>
      <c r="AC1057" s="91"/>
      <c r="AD1057" s="91"/>
      <c r="AE1057" s="92"/>
      <c r="AF1057" s="92"/>
      <c r="AG1057" s="92"/>
      <c r="AJ1057" s="76"/>
      <c r="AK1057" s="76"/>
      <c r="AL1057" s="76"/>
      <c r="AM1057" s="76"/>
      <c r="AN1057" s="76"/>
      <c r="BB1057" s="76"/>
      <c r="BC1057" s="76"/>
      <c r="BE1057" s="76"/>
      <c r="BF1057" s="76"/>
      <c r="BH1057" s="76"/>
      <c r="BI1057" s="76"/>
      <c r="BK1057" s="76"/>
      <c r="BL1057" s="76"/>
      <c r="BN1057" s="76"/>
      <c r="BO1057" s="76"/>
      <c r="BQ1057" s="76"/>
      <c r="BR1057" s="76"/>
      <c r="BW1057" s="85"/>
      <c r="BX1057" s="85"/>
      <c r="BY1057" s="83"/>
      <c r="BZ1057" s="83"/>
      <c r="CA1057" s="83"/>
      <c r="CB1057" s="83"/>
      <c r="CC1057" s="83"/>
      <c r="CD1057" s="76"/>
      <c r="CE1057" s="76"/>
      <c r="CF1057" s="76"/>
      <c r="CG1057" s="76"/>
      <c r="CH1057" s="76"/>
      <c r="CI1057" s="76"/>
      <c r="CJ1057" s="76"/>
      <c r="CK1057" s="76"/>
      <c r="CL1057" s="76"/>
      <c r="CM1057" s="76"/>
      <c r="CN1057" s="76"/>
      <c r="CO1057" s="76"/>
      <c r="CP1057" s="76"/>
      <c r="CQ1057" s="76"/>
      <c r="CR1057" s="76"/>
      <c r="CS1057" s="76"/>
      <c r="CT1057" s="76"/>
      <c r="CU1057" s="76"/>
      <c r="CV1057" s="76"/>
    </row>
    <row r="1058" spans="1:100">
      <c r="A1058" s="7">
        <v>132</v>
      </c>
      <c r="B1058" s="31">
        <v>43668</v>
      </c>
      <c r="C1058" s="7" t="s">
        <v>0</v>
      </c>
      <c r="D1058" s="32">
        <v>1.2152051000000001E-3</v>
      </c>
      <c r="E1058" s="32">
        <v>2.6274007000000001E-4</v>
      </c>
      <c r="F1058" s="32">
        <v>3.9891969999999999E-4</v>
      </c>
      <c r="G1058" s="32">
        <v>3.6005142999999997E-4</v>
      </c>
      <c r="H1058" s="93">
        <v>6.5599609999999999E-6</v>
      </c>
      <c r="I1058" s="32">
        <v>9.0062971000000002E-5</v>
      </c>
      <c r="J1058" s="32"/>
      <c r="K1058" s="32">
        <v>0.32846304999999998</v>
      </c>
      <c r="L1058" s="32">
        <v>0.29652186000000003</v>
      </c>
      <c r="M1058" s="32">
        <v>7.4402853000000005E-2</v>
      </c>
      <c r="N1058" s="32">
        <v>0.21662037000000001</v>
      </c>
      <c r="O1058" s="66"/>
      <c r="P1058" s="66"/>
      <c r="Q1058" s="66"/>
      <c r="AG1058" s="78"/>
      <c r="BZ1058" s="80"/>
      <c r="CA1058" s="78"/>
      <c r="CB1058" s="78"/>
      <c r="CC1058" s="78"/>
      <c r="CE1058" s="81"/>
      <c r="CF1058" s="74"/>
      <c r="CG1058" s="74"/>
      <c r="CH1058" s="74"/>
      <c r="CI1058" s="74"/>
      <c r="CJ1058" s="74"/>
      <c r="CK1058" s="74"/>
      <c r="CL1058" s="74"/>
      <c r="CM1058" s="74"/>
      <c r="CN1058" s="74"/>
    </row>
    <row r="1059" spans="1:100">
      <c r="A1059" s="7">
        <v>132</v>
      </c>
      <c r="C1059" s="98" t="s">
        <v>6</v>
      </c>
      <c r="D1059" s="32"/>
      <c r="E1059" s="32"/>
      <c r="F1059" s="32"/>
      <c r="G1059" s="32"/>
      <c r="H1059" s="93">
        <v>3.1464528999999999</v>
      </c>
      <c r="I1059" s="32"/>
      <c r="J1059" s="5"/>
      <c r="K1059" s="32"/>
      <c r="L1059" s="32"/>
      <c r="M1059" s="32"/>
      <c r="N1059" s="32"/>
      <c r="O1059" s="66">
        <v>0.86584786000000002</v>
      </c>
      <c r="P1059" s="66">
        <v>0.56684718999999995</v>
      </c>
      <c r="Q1059" s="66">
        <v>1.072535</v>
      </c>
      <c r="AB1059" s="9"/>
      <c r="AC1059" s="9"/>
      <c r="AD1059" s="9"/>
      <c r="AE1059" s="9"/>
      <c r="AF1059" s="9"/>
      <c r="AG1059" s="9"/>
      <c r="AI1059" s="27"/>
      <c r="AJ1059" s="20"/>
      <c r="AK1059" s="20"/>
      <c r="AL1059" s="20"/>
      <c r="AM1059" s="20"/>
      <c r="AN1059" s="82"/>
      <c r="BB1059" s="78"/>
      <c r="BE1059" s="78"/>
      <c r="BH1059" s="78"/>
      <c r="BK1059" s="78"/>
      <c r="BN1059" s="78"/>
      <c r="BQ1059" s="78"/>
    </row>
    <row r="1060" spans="1:100">
      <c r="A1060" s="7">
        <v>132</v>
      </c>
      <c r="B1060" s="7"/>
      <c r="C1060" s="7" t="s">
        <v>1</v>
      </c>
      <c r="D1060" s="32">
        <v>31.526727999999999</v>
      </c>
      <c r="E1060" s="32">
        <v>7.0395111999999997</v>
      </c>
      <c r="F1060" s="32">
        <v>11.028682</v>
      </c>
      <c r="G1060" s="32">
        <v>11.728338000000001</v>
      </c>
      <c r="H1060" s="93">
        <v>1.6178094E-4</v>
      </c>
      <c r="I1060" s="32">
        <v>1.9757868999999999</v>
      </c>
      <c r="J1060" s="32"/>
      <c r="K1060" s="32">
        <v>0.34982010000000002</v>
      </c>
      <c r="L1060" s="32">
        <v>0.37201257999999998</v>
      </c>
      <c r="M1060" s="32">
        <v>6.2670231000000007E-2</v>
      </c>
      <c r="N1060" s="32">
        <v>0.22328711000000001</v>
      </c>
      <c r="O1060" s="66"/>
      <c r="P1060" s="66"/>
      <c r="Q1060" s="66"/>
      <c r="R1060" s="76"/>
      <c r="S1060" s="83">
        <f>(F1060-O1059*H1060)/D1060</f>
        <v>0.34981562064795663</v>
      </c>
      <c r="T1060" s="83">
        <f>(G1060-P1059*H1060)/D1060</f>
        <v>0.37200962608389831</v>
      </c>
      <c r="U1060" s="83">
        <f>(I1060-Q1059*H1060)/D1060</f>
        <v>6.2664713708302275E-2</v>
      </c>
      <c r="V1060" s="84"/>
      <c r="W1060" s="83">
        <f t="shared" ref="W1060:W1064" si="654">LN(S1060)</f>
        <v>-1.0503490614542688</v>
      </c>
      <c r="X1060" s="83">
        <f t="shared" ref="X1060:X1064" si="655">LN(T1060)</f>
        <v>-0.98883554847416399</v>
      </c>
      <c r="Y1060" s="83">
        <f t="shared" ref="Y1060:Y1064" si="656">LN(U1060)</f>
        <v>-2.7699567695351313</v>
      </c>
      <c r="Z1060" s="83">
        <f>LN(N1060)</f>
        <v>-1.4992968468357657</v>
      </c>
      <c r="AA1060" s="77"/>
      <c r="AB1060" s="20">
        <f t="array" ref="AB1060:AC1061">LINEST(W1060:W1064,Z1060:Z1064,TRUE,TRUE)</f>
        <v>2.0129686231119357</v>
      </c>
      <c r="AC1060" s="60">
        <v>1.9676804197047253</v>
      </c>
      <c r="AD1060" s="20">
        <f t="array" ref="AD1060:AE1061">LINEST(X1060:X1064,Z1060:Z1064,TRUE,TRUE)</f>
        <v>4.0349014866995523</v>
      </c>
      <c r="AE1060" s="60">
        <v>5.0606616921081553</v>
      </c>
      <c r="AF1060" s="20">
        <f t="array" ref="AF1060:AG1061">LINEST(Y1060:Y1064,Z1060:Z1064,TRUE,TRUE)</f>
        <v>6.0487255102298585</v>
      </c>
      <c r="AG1060" s="20">
        <v>6.2988700787566048</v>
      </c>
      <c r="AI1060" s="41">
        <f>EXP(AC1060)*$AI$4^AB1060</f>
        <v>0.33290845132506069</v>
      </c>
      <c r="AJ1060" s="41">
        <f>AI1060*SQRT(AC1061^2+(LN($AI$4))^2*AB1061^2+(AB1060/$AI$4)^2*$AJ$4^2-2*LN($AI$4)*AVERAGE(Z1060:Z1064)*AB1061^2)</f>
        <v>5.2511500676236144E-4</v>
      </c>
      <c r="AK1060" s="59"/>
      <c r="AL1060" s="41">
        <f>EXP(AE1060)*$AI$4^AD1060</f>
        <v>0.33684403080069614</v>
      </c>
      <c r="AM1060" s="41">
        <f>AL1060*SQRT(AE1061^2+(LN($AI$4))^2*AD1061^2+(AD1060/$AI$4)^2*$AJ$4^2-2*LN($AI$4)*AVERAGE(Z1060:Z1064)*AD1061^2)</f>
        <v>1.0669054017431888E-3</v>
      </c>
      <c r="AN1060" s="83"/>
      <c r="AO1060" s="41">
        <f>EXP(AG1060)*$AI$4^AF1060</f>
        <v>5.3998522164230726E-2</v>
      </c>
      <c r="AP1060" s="41">
        <f>AO1060*SQRT(AG1061^2+(LN($AI$4))^2*AF1061^2+(AF1060/$AI$4)^2*$AJ$4^2-2*LN($AI$4)*AVERAGE(Z1060:Z1064)*AF1061^2)</f>
        <v>2.5601635612503286E-4</v>
      </c>
      <c r="BB1060" s="69"/>
      <c r="BC1060" s="69"/>
      <c r="BE1060" s="69"/>
      <c r="BF1060" s="69"/>
      <c r="BH1060" s="69"/>
      <c r="BI1060" s="69"/>
      <c r="BK1060" s="69"/>
      <c r="BL1060" s="69"/>
      <c r="BN1060" s="69"/>
      <c r="BO1060" s="69"/>
      <c r="BQ1060" s="69"/>
      <c r="BR1060" s="69"/>
      <c r="BY1060" s="69"/>
      <c r="BZ1060" s="69"/>
      <c r="CD1060" s="86"/>
      <c r="CM1060" s="78"/>
      <c r="CN1060" s="78"/>
    </row>
    <row r="1061" spans="1:100">
      <c r="A1061" s="7">
        <v>132</v>
      </c>
      <c r="B1061" s="7"/>
      <c r="C1061" s="7" t="s">
        <v>2</v>
      </c>
      <c r="D1061" s="32">
        <v>30.219434</v>
      </c>
      <c r="E1061" s="32">
        <v>6.7441148999999996</v>
      </c>
      <c r="F1061" s="32">
        <v>10.560091999999999</v>
      </c>
      <c r="G1061" s="32">
        <v>11.217919</v>
      </c>
      <c r="H1061" s="93">
        <v>1.5489099E-4</v>
      </c>
      <c r="I1061" s="32">
        <v>1.8878538</v>
      </c>
      <c r="J1061" s="32"/>
      <c r="K1061" s="32">
        <v>0.34944659</v>
      </c>
      <c r="L1061" s="32">
        <v>0.37121446000000002</v>
      </c>
      <c r="M1061" s="32">
        <v>6.2471229000000003E-2</v>
      </c>
      <c r="N1061" s="32">
        <v>0.22317128</v>
      </c>
      <c r="O1061" s="66"/>
      <c r="P1061" s="66"/>
      <c r="Q1061" s="66"/>
      <c r="R1061" s="76"/>
      <c r="S1061" s="83">
        <f>(F1061-O1059*H1061)/D1061</f>
        <v>0.3494426099432496</v>
      </c>
      <c r="T1061" s="83">
        <f>(G1061-P1059*H1061)/D1061</f>
        <v>0.37121248533237128</v>
      </c>
      <c r="U1061" s="83">
        <f>(I1061-Q1059*H1061)/D1061</f>
        <v>6.2466016868219315E-2</v>
      </c>
      <c r="V1061" s="84"/>
      <c r="W1061" s="83">
        <f t="shared" si="654"/>
        <v>-1.0514159369625411</v>
      </c>
      <c r="X1061" s="83">
        <f t="shared" si="655"/>
        <v>-0.9909806435808578</v>
      </c>
      <c r="Y1061" s="83">
        <f t="shared" si="656"/>
        <v>-2.7731326002230929</v>
      </c>
      <c r="Z1061" s="83">
        <f t="shared" ref="Z1061:Z1064" si="657">LN(N1061)</f>
        <v>-1.4998157305892947</v>
      </c>
      <c r="AA1061" s="77"/>
      <c r="AB1061" s="20">
        <v>6.1177703148521207E-3</v>
      </c>
      <c r="AC1061" s="60">
        <v>9.1788137401670102E-3</v>
      </c>
      <c r="AD1061" s="20">
        <v>1.4644516400252338E-2</v>
      </c>
      <c r="AE1061" s="60">
        <v>2.1971940990724571E-2</v>
      </c>
      <c r="AF1061" s="20">
        <v>1.9027664026564011E-2</v>
      </c>
      <c r="AG1061" s="20">
        <v>2.8548208746298601E-2</v>
      </c>
      <c r="AI1061" s="27"/>
      <c r="AJ1061" s="82"/>
      <c r="AK1061" s="82"/>
      <c r="AL1061" s="82"/>
      <c r="AM1061" s="82"/>
      <c r="AN1061" s="82"/>
      <c r="BB1061" s="76"/>
      <c r="BC1061" s="76"/>
      <c r="BE1061" s="76"/>
      <c r="BF1061" s="76"/>
      <c r="BH1061" s="76"/>
      <c r="BI1061" s="76"/>
      <c r="BK1061" s="76"/>
      <c r="BL1061" s="76"/>
      <c r="BN1061" s="76"/>
      <c r="BO1061" s="76"/>
      <c r="BQ1061" s="76"/>
      <c r="BR1061" s="76"/>
      <c r="BW1061" s="85"/>
      <c r="BX1061" s="85"/>
      <c r="BY1061" s="83"/>
      <c r="BZ1061" s="83"/>
      <c r="CA1061" s="83"/>
      <c r="CB1061" s="83"/>
      <c r="CC1061" s="83"/>
    </row>
    <row r="1062" spans="1:100">
      <c r="A1062" s="7">
        <v>132</v>
      </c>
      <c r="B1062" s="7"/>
      <c r="C1062" s="7" t="s">
        <v>3</v>
      </c>
      <c r="D1062" s="32">
        <v>29.423458</v>
      </c>
      <c r="E1062" s="32">
        <v>6.5634823000000004</v>
      </c>
      <c r="F1062" s="32">
        <v>10.272679999999999</v>
      </c>
      <c r="G1062" s="32">
        <v>10.902799999999999</v>
      </c>
      <c r="H1062" s="93">
        <v>1.4767034E-4</v>
      </c>
      <c r="I1062" s="32">
        <v>1.8331302</v>
      </c>
      <c r="J1062" s="32"/>
      <c r="K1062" s="32">
        <v>0.34913222999999999</v>
      </c>
      <c r="L1062" s="32">
        <v>0.37054761000000003</v>
      </c>
      <c r="M1062" s="32">
        <v>6.2301609000000001E-2</v>
      </c>
      <c r="N1062" s="32">
        <v>0.22306967</v>
      </c>
      <c r="O1062" s="66"/>
      <c r="P1062" s="66"/>
      <c r="Q1062" s="66"/>
      <c r="R1062" s="76"/>
      <c r="S1062" s="83">
        <f>(F1062-O1059*H1062)/D1062</f>
        <v>0.34912796925338024</v>
      </c>
      <c r="T1062" s="83">
        <f>(G1062-P1059*H1062)/D1062</f>
        <v>0.37054503564750019</v>
      </c>
      <c r="U1062" s="83">
        <f>(I1062-Q1059*H1062)/D1062</f>
        <v>6.2296274570850518E-2</v>
      </c>
      <c r="V1062" s="84"/>
      <c r="W1062" s="83">
        <f t="shared" si="654"/>
        <v>-1.0523167499097679</v>
      </c>
      <c r="X1062" s="83">
        <f t="shared" si="655"/>
        <v>-0.99278028792859441</v>
      </c>
      <c r="Y1062" s="83">
        <f t="shared" si="656"/>
        <v>-2.7758536531974123</v>
      </c>
      <c r="Z1062" s="83">
        <f t="shared" si="657"/>
        <v>-1.5002711347907967</v>
      </c>
      <c r="AA1062" s="28"/>
      <c r="AB1062" s="47">
        <f t="shared" ref="AB1062:AG1062" si="658">ABS(AB1061/AB1060)</f>
        <v>3.0391781792377835E-3</v>
      </c>
      <c r="AC1062" s="47">
        <f t="shared" si="658"/>
        <v>4.664788879458588E-3</v>
      </c>
      <c r="AD1062" s="47">
        <f t="shared" si="658"/>
        <v>3.6294607064201669E-3</v>
      </c>
      <c r="AE1062" s="47">
        <f t="shared" si="658"/>
        <v>4.3417130658998E-3</v>
      </c>
      <c r="AF1062" s="47">
        <f t="shared" si="658"/>
        <v>3.1457311121795206E-3</v>
      </c>
      <c r="AG1062" s="47">
        <f t="shared" si="658"/>
        <v>4.5322745808934056E-3</v>
      </c>
      <c r="AI1062" s="27"/>
      <c r="AJ1062" s="82"/>
      <c r="AK1062" s="82"/>
      <c r="AL1062" s="82"/>
      <c r="AM1062" s="82"/>
      <c r="AN1062" s="82"/>
      <c r="BB1062" s="76"/>
      <c r="BC1062" s="76"/>
      <c r="BE1062" s="76"/>
      <c r="BF1062" s="76"/>
      <c r="BH1062" s="76"/>
      <c r="BI1062" s="76"/>
      <c r="BK1062" s="76"/>
      <c r="BL1062" s="76"/>
      <c r="BN1062" s="76"/>
      <c r="BO1062" s="76"/>
      <c r="BQ1062" s="76"/>
      <c r="BR1062" s="76"/>
      <c r="BW1062" s="85"/>
      <c r="BX1062" s="85"/>
      <c r="BY1062" s="83"/>
      <c r="BZ1062" s="83"/>
      <c r="CA1062" s="83"/>
      <c r="CB1062" s="83"/>
      <c r="CC1062" s="83"/>
      <c r="CD1062" s="76"/>
      <c r="CE1062" s="76"/>
      <c r="CF1062" s="76"/>
      <c r="CG1062" s="76"/>
      <c r="CH1062" s="76"/>
      <c r="CI1062" s="76"/>
      <c r="CJ1062" s="76"/>
      <c r="CK1062" s="76"/>
      <c r="CL1062" s="76"/>
      <c r="CM1062" s="76"/>
      <c r="CN1062" s="76"/>
      <c r="CO1062" s="76"/>
      <c r="CP1062" s="76"/>
      <c r="CQ1062" s="76"/>
      <c r="CR1062" s="76"/>
      <c r="CS1062" s="76"/>
      <c r="CT1062" s="76"/>
      <c r="CU1062" s="76"/>
      <c r="CV1062" s="76"/>
    </row>
    <row r="1063" spans="1:100">
      <c r="A1063" s="7">
        <v>132</v>
      </c>
      <c r="B1063" s="7"/>
      <c r="C1063" s="7" t="s">
        <v>4</v>
      </c>
      <c r="D1063" s="32">
        <v>27.109117000000001</v>
      </c>
      <c r="E1063" s="32">
        <v>6.0435052000000002</v>
      </c>
      <c r="F1063" s="32">
        <v>9.4530093999999991</v>
      </c>
      <c r="G1063" s="32">
        <v>10.020479</v>
      </c>
      <c r="H1063" s="93">
        <v>1.3168537E-4</v>
      </c>
      <c r="I1063" s="32">
        <v>1.6827281999999999</v>
      </c>
      <c r="J1063" s="32"/>
      <c r="K1063" s="32">
        <v>0.34870205999999998</v>
      </c>
      <c r="L1063" s="32">
        <v>0.36963470999999998</v>
      </c>
      <c r="M1063" s="32">
        <v>6.2072361999999999E-2</v>
      </c>
      <c r="N1063" s="32">
        <v>0.22293250000000001</v>
      </c>
      <c r="O1063" s="66"/>
      <c r="P1063" s="66"/>
      <c r="Q1063" s="66"/>
      <c r="R1063" s="76"/>
      <c r="S1063" s="83">
        <f>(F1063-O1059*H1063)/D1063</f>
        <v>0.34869801847489873</v>
      </c>
      <c r="T1063" s="83">
        <f>(G1063-P1059*H1063)/D1063</f>
        <v>0.36963226631535256</v>
      </c>
      <c r="U1063" s="83">
        <f>(I1063-Q1059*H1063)/D1063</f>
        <v>6.2067199120933628E-2</v>
      </c>
      <c r="V1063" s="84"/>
      <c r="W1063" s="83">
        <f t="shared" si="654"/>
        <v>-1.0535490079237935</v>
      </c>
      <c r="X1063" s="83">
        <f t="shared" si="655"/>
        <v>-0.9952466423883104</v>
      </c>
      <c r="Y1063" s="83">
        <f t="shared" si="656"/>
        <v>-2.7795376240964895</v>
      </c>
      <c r="Z1063" s="83">
        <f t="shared" si="657"/>
        <v>-1.5008862439250188</v>
      </c>
      <c r="AA1063" s="60"/>
      <c r="AB1063" s="88"/>
      <c r="AD1063" s="88"/>
      <c r="AF1063" s="88"/>
      <c r="AI1063" s="27"/>
      <c r="AJ1063" s="82"/>
      <c r="AK1063" s="82"/>
      <c r="AL1063" s="82"/>
      <c r="AM1063" s="82"/>
      <c r="AN1063" s="82"/>
      <c r="BB1063" s="76"/>
      <c r="BC1063" s="76"/>
      <c r="BE1063" s="76"/>
      <c r="BF1063" s="76"/>
      <c r="BH1063" s="76"/>
      <c r="BI1063" s="76"/>
      <c r="BK1063" s="76"/>
      <c r="BL1063" s="76"/>
      <c r="BN1063" s="76"/>
      <c r="BO1063" s="76"/>
      <c r="BQ1063" s="76"/>
      <c r="BR1063" s="76"/>
      <c r="BW1063" s="85"/>
      <c r="BX1063" s="85"/>
      <c r="BY1063" s="83"/>
      <c r="BZ1063" s="83"/>
      <c r="CA1063" s="83"/>
      <c r="CB1063" s="83"/>
      <c r="CD1063" s="76"/>
      <c r="CE1063" s="76"/>
      <c r="CF1063" s="76"/>
      <c r="CG1063" s="76"/>
      <c r="CH1063" s="76"/>
      <c r="CI1063" s="76"/>
      <c r="CJ1063" s="76"/>
      <c r="CK1063" s="76"/>
      <c r="CL1063" s="76"/>
      <c r="CM1063" s="76"/>
      <c r="CN1063" s="76"/>
      <c r="CO1063" s="76"/>
      <c r="CP1063" s="76"/>
      <c r="CQ1063" s="76"/>
      <c r="CR1063" s="76"/>
      <c r="CS1063" s="76"/>
      <c r="CT1063" s="76"/>
      <c r="CU1063" s="76"/>
      <c r="CV1063" s="76"/>
    </row>
    <row r="1064" spans="1:100">
      <c r="A1064" s="7">
        <v>132</v>
      </c>
      <c r="B1064" s="7"/>
      <c r="C1064" s="7" t="s">
        <v>5</v>
      </c>
      <c r="D1064" s="32">
        <v>25.579554999999999</v>
      </c>
      <c r="E1064" s="32">
        <v>5.6990553000000004</v>
      </c>
      <c r="F1064" s="32">
        <v>8.9086719999999993</v>
      </c>
      <c r="G1064" s="32">
        <v>9.4317173000000007</v>
      </c>
      <c r="H1064" s="93">
        <v>1.2693386999999999E-4</v>
      </c>
      <c r="I1064" s="32">
        <v>1.5818668</v>
      </c>
      <c r="J1064" s="32"/>
      <c r="K1064" s="32">
        <v>0.34827312999999999</v>
      </c>
      <c r="L1064" s="32">
        <v>0.36872083999999999</v>
      </c>
      <c r="M1064" s="32">
        <v>6.1841024000000001E-2</v>
      </c>
      <c r="N1064" s="32">
        <v>0.22279727999999999</v>
      </c>
      <c r="O1064" s="66"/>
      <c r="P1064" s="66"/>
      <c r="Q1064" s="66"/>
      <c r="R1064" s="76"/>
      <c r="S1064" s="83">
        <f>(F1064-O1059*H1064)/D1064</f>
        <v>0.34826884574732825</v>
      </c>
      <c r="T1064" s="83">
        <f>(G1064-P1059*H1064)/D1064</f>
        <v>0.36871811678868049</v>
      </c>
      <c r="U1064" s="83">
        <f>(I1064-Q1059*H1064)/D1064</f>
        <v>6.1835737915758873E-2</v>
      </c>
      <c r="V1064" s="84"/>
      <c r="W1064" s="83">
        <f t="shared" si="654"/>
        <v>-1.054780552216199</v>
      </c>
      <c r="X1064" s="83">
        <f t="shared" si="655"/>
        <v>-0.99772283801219463</v>
      </c>
      <c r="Y1064" s="83">
        <f t="shared" si="656"/>
        <v>-2.7832737982334002</v>
      </c>
      <c r="Z1064" s="83">
        <f t="shared" si="657"/>
        <v>-1.5014929792620573</v>
      </c>
      <c r="AB1064" s="28"/>
      <c r="AD1064" s="28"/>
      <c r="AF1064" s="28"/>
      <c r="AJ1064" s="82"/>
      <c r="AK1064" s="82"/>
      <c r="AL1064" s="82"/>
      <c r="AM1064" s="82"/>
      <c r="AN1064" s="82"/>
      <c r="BB1064" s="76"/>
      <c r="BC1064" s="76"/>
      <c r="BE1064" s="76"/>
      <c r="BF1064" s="76"/>
      <c r="BH1064" s="76"/>
      <c r="BI1064" s="76"/>
      <c r="BK1064" s="76"/>
      <c r="BL1064" s="76"/>
      <c r="BN1064" s="76"/>
      <c r="BO1064" s="76"/>
      <c r="BQ1064" s="76"/>
      <c r="BR1064" s="76"/>
      <c r="BW1064" s="85"/>
      <c r="BX1064" s="85"/>
      <c r="BY1064" s="83"/>
      <c r="BZ1064" s="83"/>
      <c r="CA1064" s="83"/>
      <c r="CB1064" s="83"/>
      <c r="CC1064" s="83"/>
    </row>
    <row r="1065" spans="1:100">
      <c r="C1065" s="7"/>
      <c r="D1065" s="89"/>
      <c r="E1065" s="89"/>
      <c r="F1065" s="33"/>
      <c r="G1065" s="33"/>
      <c r="H1065" s="99"/>
      <c r="I1065" s="33"/>
      <c r="J1065" s="5"/>
      <c r="K1065" s="84"/>
      <c r="L1065" s="84"/>
      <c r="M1065" s="84"/>
      <c r="N1065" s="84"/>
      <c r="O1065" s="83"/>
      <c r="P1065" s="83"/>
      <c r="Q1065" s="83"/>
      <c r="R1065" s="84"/>
      <c r="S1065" s="84"/>
      <c r="T1065" s="84"/>
      <c r="U1065" s="84"/>
      <c r="V1065" s="84"/>
      <c r="W1065" s="84"/>
      <c r="X1065" s="84"/>
      <c r="Y1065" s="84"/>
      <c r="Z1065" s="90"/>
      <c r="AA1065" s="28"/>
      <c r="AB1065" s="91"/>
      <c r="AC1065" s="91"/>
      <c r="AD1065" s="91"/>
      <c r="AE1065" s="92"/>
      <c r="AF1065" s="92"/>
      <c r="AG1065" s="92"/>
      <c r="AJ1065" s="76"/>
      <c r="AK1065" s="76"/>
      <c r="AL1065" s="76"/>
      <c r="AM1065" s="76"/>
      <c r="AN1065" s="76"/>
      <c r="BB1065" s="76"/>
      <c r="BC1065" s="76"/>
      <c r="BE1065" s="76"/>
      <c r="BF1065" s="76"/>
      <c r="BH1065" s="76"/>
      <c r="BI1065" s="76"/>
      <c r="BK1065" s="76"/>
      <c r="BL1065" s="76"/>
      <c r="BN1065" s="76"/>
      <c r="BO1065" s="76"/>
      <c r="BQ1065" s="76"/>
      <c r="BR1065" s="76"/>
      <c r="BW1065" s="85"/>
      <c r="BX1065" s="85"/>
      <c r="BY1065" s="83"/>
      <c r="BZ1065" s="83"/>
      <c r="CA1065" s="83"/>
      <c r="CB1065" s="83"/>
      <c r="CC1065" s="83"/>
      <c r="CD1065" s="76"/>
      <c r="CE1065" s="76"/>
      <c r="CF1065" s="76"/>
      <c r="CG1065" s="76"/>
      <c r="CH1065" s="76"/>
      <c r="CI1065" s="76"/>
      <c r="CJ1065" s="76"/>
      <c r="CK1065" s="76"/>
      <c r="CL1065" s="76"/>
      <c r="CM1065" s="76"/>
      <c r="CN1065" s="76"/>
      <c r="CO1065" s="76"/>
      <c r="CP1065" s="76"/>
      <c r="CQ1065" s="76"/>
      <c r="CR1065" s="76"/>
      <c r="CS1065" s="76"/>
      <c r="CT1065" s="76"/>
      <c r="CU1065" s="76"/>
      <c r="CV1065" s="76"/>
    </row>
    <row r="1066" spans="1:100">
      <c r="A1066" s="7">
        <v>133</v>
      </c>
      <c r="B1066" s="31">
        <v>43668</v>
      </c>
      <c r="C1066" s="7" t="s">
        <v>0</v>
      </c>
      <c r="D1066" s="32">
        <v>1.2152051000000001E-3</v>
      </c>
      <c r="E1066" s="32">
        <v>2.6274007000000001E-4</v>
      </c>
      <c r="F1066" s="32">
        <v>3.9891969999999999E-4</v>
      </c>
      <c r="G1066" s="32">
        <v>3.6005142999999997E-4</v>
      </c>
      <c r="H1066" s="93">
        <v>6.5599609999999999E-6</v>
      </c>
      <c r="I1066" s="32">
        <v>9.0062971000000002E-5</v>
      </c>
      <c r="J1066" s="32"/>
      <c r="K1066" s="32">
        <v>0.32846304999999998</v>
      </c>
      <c r="L1066" s="32">
        <v>0.29652186000000003</v>
      </c>
      <c r="M1066" s="32">
        <v>7.4402853000000005E-2</v>
      </c>
      <c r="N1066" s="32">
        <v>0.21662037000000001</v>
      </c>
      <c r="O1066" s="66"/>
      <c r="P1066" s="66"/>
      <c r="Q1066" s="66"/>
      <c r="AG1066" s="78"/>
      <c r="BZ1066" s="80"/>
      <c r="CA1066" s="78"/>
      <c r="CB1066" s="78"/>
      <c r="CC1066" s="78"/>
      <c r="CE1066" s="81"/>
      <c r="CF1066" s="74"/>
      <c r="CG1066" s="74"/>
      <c r="CH1066" s="74"/>
      <c r="CI1066" s="74"/>
      <c r="CJ1066" s="74"/>
      <c r="CK1066" s="74"/>
      <c r="CL1066" s="74"/>
      <c r="CM1066" s="74"/>
      <c r="CN1066" s="74"/>
    </row>
    <row r="1067" spans="1:100">
      <c r="A1067" s="7">
        <v>133</v>
      </c>
      <c r="C1067" s="98" t="s">
        <v>6</v>
      </c>
      <c r="D1067" s="32"/>
      <c r="E1067" s="32"/>
      <c r="F1067" s="32"/>
      <c r="G1067" s="32"/>
      <c r="H1067" s="93">
        <v>3.1464528999999999</v>
      </c>
      <c r="I1067" s="32"/>
      <c r="J1067" s="5"/>
      <c r="K1067" s="32"/>
      <c r="L1067" s="32"/>
      <c r="M1067" s="32"/>
      <c r="N1067" s="32"/>
      <c r="O1067" s="66">
        <v>0.86584786000000002</v>
      </c>
      <c r="P1067" s="66">
        <v>0.56684718999999995</v>
      </c>
      <c r="Q1067" s="66">
        <v>1.072535</v>
      </c>
      <c r="AB1067" s="9"/>
      <c r="AC1067" s="9"/>
      <c r="AD1067" s="9"/>
      <c r="AE1067" s="9"/>
      <c r="AF1067" s="9"/>
      <c r="AG1067" s="9"/>
      <c r="AI1067" s="27"/>
      <c r="AJ1067" s="20"/>
      <c r="AK1067" s="20"/>
      <c r="AL1067" s="20"/>
      <c r="AM1067" s="20"/>
      <c r="AN1067" s="82"/>
      <c r="BB1067" s="78"/>
      <c r="BE1067" s="78"/>
      <c r="BH1067" s="78"/>
      <c r="BK1067" s="78"/>
      <c r="BN1067" s="78"/>
      <c r="BQ1067" s="78"/>
    </row>
    <row r="1068" spans="1:100">
      <c r="A1068" s="7">
        <v>133</v>
      </c>
      <c r="B1068" s="7"/>
      <c r="C1068" s="7" t="s">
        <v>1</v>
      </c>
      <c r="D1068" s="32">
        <v>31.691704000000001</v>
      </c>
      <c r="E1068" s="32">
        <v>7.0761702</v>
      </c>
      <c r="F1068" s="32">
        <v>11.085737999999999</v>
      </c>
      <c r="G1068" s="32">
        <v>11.788254999999999</v>
      </c>
      <c r="H1068" s="93">
        <v>1.5777223000000001E-4</v>
      </c>
      <c r="I1068" s="32">
        <v>1.9857914000000001</v>
      </c>
      <c r="J1068" s="32"/>
      <c r="K1068" s="32">
        <v>0.34979927</v>
      </c>
      <c r="L1068" s="32">
        <v>0.37196645</v>
      </c>
      <c r="M1068" s="32">
        <v>6.2659618E-2</v>
      </c>
      <c r="N1068" s="32">
        <v>0.22328144</v>
      </c>
      <c r="O1068" s="66"/>
      <c r="P1068" s="66"/>
      <c r="Q1068" s="66"/>
      <c r="R1068" s="76"/>
      <c r="S1068" s="83">
        <f>(F1068-O1067*H1068)/D1068</f>
        <v>0.34979505656282434</v>
      </c>
      <c r="T1068" s="83">
        <f>(G1068-P1067*H1068)/D1068</f>
        <v>0.37196376588821994</v>
      </c>
      <c r="U1068" s="83">
        <f>(I1068-Q1067*H1068)/D1068</f>
        <v>6.2654320631080521E-2</v>
      </c>
      <c r="V1068" s="84"/>
      <c r="W1068" s="83">
        <f t="shared" ref="W1068:W1072" si="659">LN(S1068)</f>
        <v>-1.0504078486792441</v>
      </c>
      <c r="X1068" s="83">
        <f t="shared" ref="X1068:X1072" si="660">LN(T1068)</f>
        <v>-0.98895883297931253</v>
      </c>
      <c r="Y1068" s="83">
        <f t="shared" ref="Y1068:Y1072" si="661">LN(U1068)</f>
        <v>-2.7701226354357162</v>
      </c>
      <c r="Z1068" s="83">
        <f>LN(N1068)</f>
        <v>-1.4993222404735413</v>
      </c>
      <c r="AA1068" s="77"/>
      <c r="AB1068" s="20">
        <f t="array" ref="AB1068:AC1069">LINEST(W1068:W1072,Z1068:Z1072,TRUE,TRUE)</f>
        <v>2.0074436844216872</v>
      </c>
      <c r="AC1068" s="60">
        <v>1.9593903791847957</v>
      </c>
      <c r="AD1068" s="20">
        <f t="array" ref="AD1068:AE1069">LINEST(X1068:X1072,Z1068:Z1072,TRUE,TRUE)</f>
        <v>4.0189934735180577</v>
      </c>
      <c r="AE1068" s="60">
        <v>5.036784832467867</v>
      </c>
      <c r="AF1068" s="20">
        <f t="array" ref="AF1068:AG1069">LINEST(Y1068:Y1072,Z1068:Z1072,TRUE,TRUE)</f>
        <v>6.022565528537263</v>
      </c>
      <c r="AG1068" s="20">
        <v>6.2596156577134856</v>
      </c>
      <c r="AI1068" s="41">
        <f>EXP(AC1068)*$AI$4^AB1068</f>
        <v>0.33295154180503961</v>
      </c>
      <c r="AJ1068" s="41">
        <f>AI1068*SQRT(AC1069^2+(LN($AI$4))^2*AB1069^2+(AB1068/$AI$4)^2*$AJ$4^2-2*LN($AI$4)*AVERAGE(Z1068:Z1072)*AB1069^2)</f>
        <v>5.2225669355031497E-4</v>
      </c>
      <c r="AK1068" s="59"/>
      <c r="AL1068" s="41">
        <f>EXP(AE1068)*$AI$4^AD1068</f>
        <v>0.33696713724346627</v>
      </c>
      <c r="AM1068" s="41">
        <f>AL1068*SQRT(AE1069^2+(LN($AI$4))^2*AD1069^2+(AD1068/$AI$4)^2*$AJ$4^2-2*LN($AI$4)*AVERAGE(Z1068:Z1072)*AD1069^2)</f>
        <v>1.0604111699298643E-3</v>
      </c>
      <c r="AN1068" s="83"/>
      <c r="AO1068" s="41">
        <f>EXP(AG1068)*$AI$4^AF1068</f>
        <v>5.4031516898163108E-2</v>
      </c>
      <c r="AP1068" s="41">
        <f>AO1068*SQRT(AG1069^2+(LN($AI$4))^2*AF1069^2+(AF1068/$AI$4)^2*$AJ$4^2-2*LN($AI$4)*AVERAGE(Z1068:Z1072)*AF1069^2)</f>
        <v>2.5455939279938927E-4</v>
      </c>
      <c r="BB1068" s="69"/>
      <c r="BC1068" s="69"/>
      <c r="BE1068" s="69"/>
      <c r="BF1068" s="69"/>
      <c r="BH1068" s="69"/>
      <c r="BI1068" s="69"/>
      <c r="BK1068" s="69"/>
      <c r="BL1068" s="69"/>
      <c r="BN1068" s="69"/>
      <c r="BO1068" s="69"/>
      <c r="BQ1068" s="69"/>
      <c r="BR1068" s="69"/>
      <c r="BY1068" s="69"/>
      <c r="BZ1068" s="69"/>
      <c r="CD1068" s="86"/>
      <c r="CM1068" s="78"/>
      <c r="CN1068" s="78"/>
    </row>
    <row r="1069" spans="1:100">
      <c r="A1069" s="7">
        <v>133</v>
      </c>
      <c r="B1069" s="7"/>
      <c r="C1069" s="7" t="s">
        <v>2</v>
      </c>
      <c r="D1069" s="32">
        <v>31.150732999999999</v>
      </c>
      <c r="E1069" s="32">
        <v>6.9523771999999999</v>
      </c>
      <c r="F1069" s="32">
        <v>10.886896999999999</v>
      </c>
      <c r="G1069" s="32">
        <v>11.566379</v>
      </c>
      <c r="H1069" s="93">
        <v>1.5518998000000001E-4</v>
      </c>
      <c r="I1069" s="32">
        <v>1.9467019000000001</v>
      </c>
      <c r="J1069" s="32"/>
      <c r="K1069" s="32">
        <v>0.34949058999999999</v>
      </c>
      <c r="L1069" s="32">
        <v>0.37130303999999997</v>
      </c>
      <c r="M1069" s="32">
        <v>6.2492830999999999E-2</v>
      </c>
      <c r="N1069" s="32">
        <v>0.22318495999999999</v>
      </c>
      <c r="O1069" s="66"/>
      <c r="P1069" s="66"/>
      <c r="Q1069" s="66"/>
      <c r="R1069" s="76"/>
      <c r="S1069" s="83">
        <f>(F1069-O1067*H1069)/D1069</f>
        <v>0.34948656357742602</v>
      </c>
      <c r="T1069" s="83">
        <f>(G1069-P1067*H1069)/D1069</f>
        <v>0.37130076621297869</v>
      </c>
      <c r="U1069" s="83">
        <f>(I1069-Q1067*H1069)/D1069</f>
        <v>6.2487629209713964E-2</v>
      </c>
      <c r="V1069" s="84"/>
      <c r="W1069" s="83">
        <f t="shared" si="659"/>
        <v>-1.051290162747071</v>
      </c>
      <c r="X1069" s="83">
        <f t="shared" si="660"/>
        <v>-0.99074285420581387</v>
      </c>
      <c r="Y1069" s="83">
        <f t="shared" si="661"/>
        <v>-2.7727866744756091</v>
      </c>
      <c r="Z1069" s="83">
        <f t="shared" ref="Z1069:Z1072" si="662">LN(N1069)</f>
        <v>-1.499754434257897</v>
      </c>
      <c r="AA1069" s="77"/>
      <c r="AB1069" s="20">
        <v>3.4640753191098801E-3</v>
      </c>
      <c r="AC1069" s="60">
        <v>5.1973804551747119E-3</v>
      </c>
      <c r="AD1069" s="20">
        <v>1.1079399585238084E-2</v>
      </c>
      <c r="AE1069" s="60">
        <v>1.6623153238534038E-2</v>
      </c>
      <c r="AF1069" s="20">
        <v>1.4149221066249206E-2</v>
      </c>
      <c r="AG1069" s="20">
        <v>2.1229008682341895E-2</v>
      </c>
      <c r="AI1069" s="62"/>
      <c r="AJ1069" s="82"/>
      <c r="AK1069" s="82"/>
      <c r="AL1069" s="82"/>
      <c r="AM1069" s="82"/>
      <c r="AN1069" s="82"/>
      <c r="BB1069" s="76"/>
      <c r="BC1069" s="76"/>
      <c r="BE1069" s="76"/>
      <c r="BF1069" s="76"/>
      <c r="BH1069" s="76"/>
      <c r="BI1069" s="76"/>
      <c r="BK1069" s="76"/>
      <c r="BL1069" s="76"/>
      <c r="BN1069" s="76"/>
      <c r="BO1069" s="76"/>
      <c r="BQ1069" s="76"/>
      <c r="BR1069" s="76"/>
      <c r="BW1069" s="85"/>
      <c r="BX1069" s="85"/>
      <c r="BY1069" s="83"/>
      <c r="BZ1069" s="83"/>
      <c r="CA1069" s="83"/>
      <c r="CB1069" s="83"/>
      <c r="CC1069" s="83"/>
    </row>
    <row r="1070" spans="1:100">
      <c r="A1070" s="7">
        <v>133</v>
      </c>
      <c r="B1070" s="7"/>
      <c r="C1070" s="7" t="s">
        <v>3</v>
      </c>
      <c r="D1070" s="32">
        <v>29.361532</v>
      </c>
      <c r="E1070" s="32">
        <v>6.5495108999999996</v>
      </c>
      <c r="F1070" s="32">
        <v>10.250503999999999</v>
      </c>
      <c r="G1070" s="32">
        <v>10.878532999999999</v>
      </c>
      <c r="H1070" s="93">
        <v>1.4724787999999999E-4</v>
      </c>
      <c r="I1070" s="32">
        <v>1.8289685</v>
      </c>
      <c r="J1070" s="32"/>
      <c r="K1070" s="32">
        <v>0.34911265000000002</v>
      </c>
      <c r="L1070" s="32">
        <v>0.37050126999999999</v>
      </c>
      <c r="M1070" s="32">
        <v>6.2290933E-2</v>
      </c>
      <c r="N1070" s="32">
        <v>0.22306413</v>
      </c>
      <c r="O1070" s="66"/>
      <c r="P1070" s="66"/>
      <c r="Q1070" s="66"/>
      <c r="R1070" s="76"/>
      <c r="S1070" s="83">
        <f>(F1070-O1067*H1070)/D1070</f>
        <v>0.34910904872873155</v>
      </c>
      <c r="T1070" s="83">
        <f>(G1070-P1067*H1070)/D1070</f>
        <v>0.37050006562848931</v>
      </c>
      <c r="U1070" s="83">
        <f>(I1070-Q1067*H1070)/D1070</f>
        <v>6.2285938332339884E-2</v>
      </c>
      <c r="V1070" s="84"/>
      <c r="W1070" s="83">
        <f t="shared" si="659"/>
        <v>-1.0523709450445602</v>
      </c>
      <c r="X1070" s="83">
        <f t="shared" si="660"/>
        <v>-0.99290165711108724</v>
      </c>
      <c r="Y1070" s="83">
        <f t="shared" si="661"/>
        <v>-2.7760195876160343</v>
      </c>
      <c r="Z1070" s="83">
        <f t="shared" si="662"/>
        <v>-1.5002959703894456</v>
      </c>
      <c r="AA1070" s="28"/>
      <c r="AB1070" s="47">
        <f t="shared" ref="AB1070:AG1070" si="663">ABS(AB1069/AB1068)</f>
        <v>1.7256151920933341E-3</v>
      </c>
      <c r="AC1070" s="47">
        <f t="shared" si="663"/>
        <v>2.6525497473030781E-3</v>
      </c>
      <c r="AD1070" s="47">
        <f t="shared" si="663"/>
        <v>2.7567597853150141E-3</v>
      </c>
      <c r="AE1070" s="47">
        <f t="shared" si="663"/>
        <v>3.3003500827310929E-3</v>
      </c>
      <c r="AF1070" s="47">
        <f t="shared" si="663"/>
        <v>2.3493677236394823E-3</v>
      </c>
      <c r="AG1070" s="47">
        <f t="shared" si="663"/>
        <v>3.3914236661131418E-3</v>
      </c>
      <c r="AI1070" s="27"/>
      <c r="AJ1070" s="82"/>
      <c r="AK1070" s="82"/>
      <c r="AL1070" s="82"/>
      <c r="AM1070" s="82"/>
      <c r="AN1070" s="82"/>
      <c r="BB1070" s="76"/>
      <c r="BC1070" s="76"/>
      <c r="BE1070" s="76"/>
      <c r="BF1070" s="76"/>
      <c r="BH1070" s="76"/>
      <c r="BI1070" s="76"/>
      <c r="BK1070" s="76"/>
      <c r="BL1070" s="76"/>
      <c r="BN1070" s="76"/>
      <c r="BO1070" s="76"/>
      <c r="BQ1070" s="76"/>
      <c r="BR1070" s="76"/>
      <c r="BW1070" s="85"/>
      <c r="BX1070" s="85"/>
      <c r="BY1070" s="83"/>
      <c r="BZ1070" s="83"/>
      <c r="CA1070" s="83"/>
      <c r="CB1070" s="83"/>
      <c r="CC1070" s="83"/>
      <c r="CD1070" s="76"/>
      <c r="CE1070" s="76"/>
      <c r="CF1070" s="76"/>
      <c r="CG1070" s="76"/>
      <c r="CH1070" s="76"/>
      <c r="CI1070" s="76"/>
      <c r="CJ1070" s="76"/>
      <c r="CK1070" s="76"/>
      <c r="CL1070" s="76"/>
      <c r="CM1070" s="76"/>
      <c r="CN1070" s="76"/>
      <c r="CO1070" s="76"/>
      <c r="CP1070" s="76"/>
      <c r="CQ1070" s="76"/>
      <c r="CR1070" s="76"/>
      <c r="CS1070" s="76"/>
      <c r="CT1070" s="76"/>
      <c r="CU1070" s="76"/>
      <c r="CV1070" s="76"/>
    </row>
    <row r="1071" spans="1:100">
      <c r="A1071" s="7">
        <v>133</v>
      </c>
      <c r="B1071" s="7"/>
      <c r="C1071" s="7" t="s">
        <v>4</v>
      </c>
      <c r="D1071" s="32">
        <v>27.92672</v>
      </c>
      <c r="E1071" s="32">
        <v>6.2259995999999997</v>
      </c>
      <c r="F1071" s="32">
        <v>9.7387885999999995</v>
      </c>
      <c r="G1071" s="32">
        <v>10.324011</v>
      </c>
      <c r="H1071" s="93">
        <v>1.4354968E-4</v>
      </c>
      <c r="I1071" s="32">
        <v>1.7338125</v>
      </c>
      <c r="J1071" s="32"/>
      <c r="K1071" s="32">
        <v>0.34872627</v>
      </c>
      <c r="L1071" s="32">
        <v>0.3696816</v>
      </c>
      <c r="M1071" s="32">
        <v>6.2084192000000003E-2</v>
      </c>
      <c r="N1071" s="32">
        <v>0.22294052</v>
      </c>
      <c r="O1071" s="66"/>
      <c r="P1071" s="66"/>
      <c r="Q1071" s="66"/>
      <c r="R1071" s="76"/>
      <c r="S1071" s="83">
        <f>(F1071-O1067*H1071)/D1071</f>
        <v>0.34872209510521707</v>
      </c>
      <c r="T1071" s="83">
        <f>(G1071-P1067*H1071)/D1071</f>
        <v>0.36967927595031808</v>
      </c>
      <c r="U1071" s="83">
        <f>(I1071-Q1067*H1071)/D1071</f>
        <v>6.2078845562384737E-2</v>
      </c>
      <c r="V1071" s="84"/>
      <c r="W1071" s="83">
        <f t="shared" si="659"/>
        <v>-1.0534799630830751</v>
      </c>
      <c r="X1071" s="83">
        <f t="shared" si="660"/>
        <v>-0.99511947100698772</v>
      </c>
      <c r="Y1071" s="83">
        <f t="shared" si="661"/>
        <v>-2.7793499992468216</v>
      </c>
      <c r="Z1071" s="83">
        <f t="shared" si="662"/>
        <v>-1.5008502695572454</v>
      </c>
      <c r="AA1071" s="60"/>
      <c r="AB1071" s="88"/>
      <c r="AD1071" s="88"/>
      <c r="AF1071" s="88"/>
      <c r="AI1071" s="27"/>
      <c r="AJ1071" s="82"/>
      <c r="AK1071" s="82"/>
      <c r="AL1071" s="82"/>
      <c r="AM1071" s="82"/>
      <c r="AN1071" s="82"/>
      <c r="BB1071" s="76"/>
      <c r="BC1071" s="76"/>
      <c r="BE1071" s="76"/>
      <c r="BF1071" s="76"/>
      <c r="BH1071" s="76"/>
      <c r="BI1071" s="76"/>
      <c r="BK1071" s="76"/>
      <c r="BL1071" s="76"/>
      <c r="BN1071" s="76"/>
      <c r="BO1071" s="76"/>
      <c r="BQ1071" s="76"/>
      <c r="BR1071" s="76"/>
      <c r="BW1071" s="85"/>
      <c r="BX1071" s="85"/>
      <c r="BY1071" s="83"/>
      <c r="BZ1071" s="83"/>
      <c r="CA1071" s="83"/>
      <c r="CB1071" s="83"/>
      <c r="CD1071" s="76"/>
      <c r="CE1071" s="76"/>
      <c r="CF1071" s="76"/>
      <c r="CG1071" s="76"/>
      <c r="CH1071" s="76"/>
      <c r="CI1071" s="76"/>
      <c r="CJ1071" s="76"/>
      <c r="CK1071" s="76"/>
      <c r="CL1071" s="76"/>
      <c r="CM1071" s="76"/>
      <c r="CN1071" s="76"/>
      <c r="CO1071" s="76"/>
      <c r="CP1071" s="76"/>
      <c r="CQ1071" s="76"/>
      <c r="CR1071" s="76"/>
      <c r="CS1071" s="76"/>
      <c r="CT1071" s="76"/>
      <c r="CU1071" s="76"/>
      <c r="CV1071" s="76"/>
    </row>
    <row r="1072" spans="1:100">
      <c r="A1072" s="7">
        <v>133</v>
      </c>
      <c r="B1072" s="7"/>
      <c r="C1072" s="7" t="s">
        <v>5</v>
      </c>
      <c r="D1072" s="32">
        <v>25.141586</v>
      </c>
      <c r="E1072" s="32">
        <v>5.6008493000000001</v>
      </c>
      <c r="F1072" s="32">
        <v>8.7542449999999992</v>
      </c>
      <c r="G1072" s="32">
        <v>9.2662501000000006</v>
      </c>
      <c r="H1072" s="93">
        <v>1.2763197000000001E-4</v>
      </c>
      <c r="I1072" s="32">
        <v>1.5538187000000001</v>
      </c>
      <c r="J1072" s="32"/>
      <c r="K1072" s="32">
        <v>0.34819754000000003</v>
      </c>
      <c r="L1072" s="32">
        <v>0.36856211</v>
      </c>
      <c r="M1072" s="32">
        <v>6.1802600999999999E-2</v>
      </c>
      <c r="N1072" s="32">
        <v>0.22277221999999999</v>
      </c>
      <c r="O1072" s="66"/>
      <c r="P1072" s="66"/>
      <c r="Q1072" s="66"/>
      <c r="R1072" s="76"/>
      <c r="S1072" s="83">
        <f>(F1072-O1067*H1072)/D1072</f>
        <v>0.3481934071355684</v>
      </c>
      <c r="T1072" s="83">
        <f>(G1072-P1067*H1072)/D1072</f>
        <v>0.36855979380841175</v>
      </c>
      <c r="U1072" s="83">
        <f>(I1072-Q1067*H1072)/D1072</f>
        <v>6.1797287181685999E-2</v>
      </c>
      <c r="V1072" s="84"/>
      <c r="W1072" s="83">
        <f t="shared" si="659"/>
        <v>-1.0549971859583513</v>
      </c>
      <c r="X1072" s="83">
        <f t="shared" si="660"/>
        <v>-0.99815231780652114</v>
      </c>
      <c r="Y1072" s="83">
        <f t="shared" si="661"/>
        <v>-2.7838958122184545</v>
      </c>
      <c r="Z1072" s="83">
        <f t="shared" si="662"/>
        <v>-1.5016054645198069</v>
      </c>
      <c r="AB1072" s="28"/>
      <c r="AD1072" s="28"/>
      <c r="AF1072" s="28"/>
      <c r="AJ1072" s="82"/>
      <c r="AK1072" s="82"/>
      <c r="AL1072" s="82"/>
      <c r="AM1072" s="82"/>
      <c r="AN1072" s="82"/>
      <c r="BB1072" s="76"/>
      <c r="BC1072" s="76"/>
      <c r="BE1072" s="76"/>
      <c r="BF1072" s="76"/>
      <c r="BH1072" s="76"/>
      <c r="BI1072" s="76"/>
      <c r="BK1072" s="76"/>
      <c r="BL1072" s="76"/>
      <c r="BN1072" s="76"/>
      <c r="BO1072" s="76"/>
      <c r="BQ1072" s="76"/>
      <c r="BR1072" s="76"/>
      <c r="BW1072" s="85"/>
      <c r="BX1072" s="85"/>
      <c r="BY1072" s="83"/>
      <c r="BZ1072" s="83"/>
      <c r="CA1072" s="83"/>
      <c r="CB1072" s="83"/>
      <c r="CC1072" s="83"/>
    </row>
    <row r="1073" spans="1:100">
      <c r="C1073" s="7"/>
      <c r="D1073" s="89"/>
      <c r="E1073" s="89"/>
      <c r="F1073" s="33"/>
      <c r="G1073" s="33"/>
      <c r="H1073" s="99"/>
      <c r="I1073" s="33"/>
      <c r="J1073" s="5"/>
      <c r="K1073" s="84"/>
      <c r="L1073" s="84"/>
      <c r="M1073" s="84"/>
      <c r="N1073" s="84"/>
      <c r="O1073" s="83"/>
      <c r="P1073" s="83"/>
      <c r="Q1073" s="83"/>
      <c r="R1073" s="84"/>
      <c r="S1073" s="84"/>
      <c r="T1073" s="84"/>
      <c r="U1073" s="84"/>
      <c r="V1073" s="84"/>
      <c r="W1073" s="84"/>
      <c r="X1073" s="84"/>
      <c r="Y1073" s="84"/>
      <c r="Z1073" s="90"/>
      <c r="AA1073" s="28"/>
      <c r="AB1073" s="91"/>
      <c r="AC1073" s="91"/>
      <c r="AD1073" s="91"/>
      <c r="AE1073" s="92"/>
      <c r="AF1073" s="92"/>
      <c r="AG1073" s="92"/>
      <c r="AJ1073" s="76"/>
      <c r="AK1073" s="76"/>
      <c r="AL1073" s="76"/>
      <c r="AM1073" s="76"/>
      <c r="AN1073" s="76"/>
      <c r="BB1073" s="76"/>
      <c r="BC1073" s="76"/>
      <c r="BE1073" s="76"/>
      <c r="BF1073" s="76"/>
      <c r="BH1073" s="76"/>
      <c r="BI1073" s="76"/>
      <c r="BK1073" s="76"/>
      <c r="BL1073" s="76"/>
      <c r="BN1073" s="76"/>
      <c r="BO1073" s="76"/>
      <c r="BQ1073" s="76"/>
      <c r="BR1073" s="76"/>
      <c r="BW1073" s="85"/>
      <c r="BX1073" s="85"/>
      <c r="BY1073" s="83"/>
      <c r="BZ1073" s="83"/>
      <c r="CA1073" s="83"/>
      <c r="CB1073" s="83"/>
      <c r="CC1073" s="83"/>
      <c r="CD1073" s="76"/>
      <c r="CE1073" s="76"/>
      <c r="CF1073" s="76"/>
      <c r="CG1073" s="76"/>
      <c r="CH1073" s="76"/>
      <c r="CI1073" s="76"/>
      <c r="CJ1073" s="76"/>
      <c r="CK1073" s="76"/>
      <c r="CL1073" s="76"/>
      <c r="CM1073" s="76"/>
      <c r="CN1073" s="76"/>
      <c r="CO1073" s="76"/>
      <c r="CP1073" s="76"/>
      <c r="CQ1073" s="76"/>
      <c r="CR1073" s="76"/>
      <c r="CS1073" s="76"/>
      <c r="CT1073" s="76"/>
      <c r="CU1073" s="76"/>
      <c r="CV1073" s="76"/>
    </row>
    <row r="1074" spans="1:100">
      <c r="A1074" s="7">
        <v>134</v>
      </c>
      <c r="B1074" s="31">
        <v>43668</v>
      </c>
      <c r="C1074" s="7" t="s">
        <v>0</v>
      </c>
      <c r="D1074" s="32">
        <v>1.2152051000000001E-3</v>
      </c>
      <c r="E1074" s="32">
        <v>2.6274007000000001E-4</v>
      </c>
      <c r="F1074" s="32">
        <v>3.9891969999999999E-4</v>
      </c>
      <c r="G1074" s="32">
        <v>3.6005142999999997E-4</v>
      </c>
      <c r="H1074" s="93">
        <v>6.5599609999999999E-6</v>
      </c>
      <c r="I1074" s="32">
        <v>9.0062971000000002E-5</v>
      </c>
      <c r="J1074" s="32"/>
      <c r="K1074" s="32">
        <v>0.32846304999999998</v>
      </c>
      <c r="L1074" s="32">
        <v>0.29652186000000003</v>
      </c>
      <c r="M1074" s="32">
        <v>7.4402853000000005E-2</v>
      </c>
      <c r="N1074" s="32">
        <v>0.21662037000000001</v>
      </c>
      <c r="O1074" s="66"/>
      <c r="P1074" s="66"/>
      <c r="Q1074" s="66"/>
      <c r="AG1074" s="78"/>
      <c r="BZ1074" s="80"/>
      <c r="CA1074" s="78"/>
      <c r="CB1074" s="78"/>
      <c r="CC1074" s="78"/>
      <c r="CE1074" s="81"/>
      <c r="CF1074" s="74"/>
      <c r="CG1074" s="74"/>
      <c r="CH1074" s="74"/>
      <c r="CI1074" s="74"/>
      <c r="CJ1074" s="74"/>
      <c r="CK1074" s="74"/>
      <c r="CL1074" s="74"/>
      <c r="CM1074" s="74"/>
      <c r="CN1074" s="74"/>
    </row>
    <row r="1075" spans="1:100">
      <c r="A1075" s="7">
        <v>134</v>
      </c>
      <c r="B1075" s="7"/>
      <c r="C1075" s="98" t="s">
        <v>6</v>
      </c>
      <c r="D1075" s="32"/>
      <c r="E1075" s="32"/>
      <c r="F1075" s="32"/>
      <c r="G1075" s="32"/>
      <c r="H1075" s="93">
        <v>3.1464528999999999</v>
      </c>
      <c r="I1075" s="32"/>
      <c r="J1075" s="5"/>
      <c r="K1075" s="32"/>
      <c r="L1075" s="32"/>
      <c r="M1075" s="32"/>
      <c r="N1075" s="32"/>
      <c r="O1075" s="66">
        <v>0.86584786000000002</v>
      </c>
      <c r="P1075" s="66">
        <v>0.56684718999999995</v>
      </c>
      <c r="Q1075" s="66">
        <v>1.072535</v>
      </c>
      <c r="AB1075" s="9"/>
      <c r="AC1075" s="9"/>
      <c r="AD1075" s="9"/>
      <c r="AE1075" s="9"/>
      <c r="AF1075" s="9"/>
      <c r="AG1075" s="9"/>
      <c r="AI1075" s="27"/>
      <c r="AJ1075" s="20"/>
      <c r="AK1075" s="20"/>
      <c r="AL1075" s="20"/>
      <c r="AM1075" s="20"/>
      <c r="AN1075" s="82"/>
      <c r="BB1075" s="78"/>
      <c r="BE1075" s="78"/>
      <c r="BH1075" s="78"/>
      <c r="BK1075" s="78"/>
      <c r="BN1075" s="78"/>
      <c r="BQ1075" s="78"/>
    </row>
    <row r="1076" spans="1:100">
      <c r="A1076" s="7">
        <v>134</v>
      </c>
      <c r="B1076" s="7"/>
      <c r="C1076" s="7" t="s">
        <v>1</v>
      </c>
      <c r="D1076" s="32">
        <v>32.262915</v>
      </c>
      <c r="E1076" s="32">
        <v>7.2035660999999998</v>
      </c>
      <c r="F1076" s="32">
        <v>11.285004000000001</v>
      </c>
      <c r="G1076" s="32">
        <v>11.99943</v>
      </c>
      <c r="H1076" s="93">
        <v>1.5896762E-4</v>
      </c>
      <c r="I1076" s="32">
        <v>2.0213157000000002</v>
      </c>
      <c r="J1076" s="32"/>
      <c r="K1076" s="32">
        <v>0.34978251999999999</v>
      </c>
      <c r="L1076" s="32">
        <v>0.37192637000000001</v>
      </c>
      <c r="M1076" s="32">
        <v>6.2651367999999999E-2</v>
      </c>
      <c r="N1076" s="32">
        <v>0.22327696999999999</v>
      </c>
      <c r="O1076" s="66"/>
      <c r="P1076" s="66"/>
      <c r="Q1076" s="66"/>
      <c r="R1076" s="76"/>
      <c r="S1076" s="83">
        <f>(F1076-O1075*H1076)/D1076</f>
        <v>0.34977826269654849</v>
      </c>
      <c r="T1076" s="83">
        <f>(G1076-P1075*H1076)/D1076</f>
        <v>0.37192361228522913</v>
      </c>
      <c r="U1076" s="83">
        <f>(I1076-Q1075*H1076)/D1076</f>
        <v>6.2646081473533413E-2</v>
      </c>
      <c r="V1076" s="84"/>
      <c r="W1076" s="83">
        <f t="shared" ref="W1076:W1080" si="664">LN(S1076)</f>
        <v>-1.0504558604195915</v>
      </c>
      <c r="X1076" s="83">
        <f t="shared" ref="X1076:X1080" si="665">LN(T1076)</f>
        <v>-0.98906678911409296</v>
      </c>
      <c r="Y1076" s="83">
        <f t="shared" ref="Y1076:Y1080" si="666">LN(U1076)</f>
        <v>-2.7702541459084777</v>
      </c>
      <c r="Z1076" s="83">
        <f>LN(N1076)</f>
        <v>-1.499342260251022</v>
      </c>
      <c r="AA1076" s="77"/>
      <c r="AB1076" s="20">
        <f t="array" ref="AB1076:AC1077">LINEST(W1076:W1080,Z1076:Z1080,TRUE,TRUE)</f>
        <v>1.9991129158197958</v>
      </c>
      <c r="AC1076" s="60">
        <v>1.9468950802418878</v>
      </c>
      <c r="AD1076" s="20">
        <f t="array" ref="AD1076:AE1077">LINEST(X1076:X1080,Z1076:Z1080,TRUE,TRUE)</f>
        <v>4.0087586248922369</v>
      </c>
      <c r="AE1076" s="60">
        <v>5.0214341004802359</v>
      </c>
      <c r="AF1076" s="20">
        <f t="array" ref="AF1076:AG1077">LINEST(Y1076:Y1080,Z1076:Z1080,TRUE,TRUE)</f>
        <v>6.0206893886435093</v>
      </c>
      <c r="AG1076" s="20">
        <v>6.25680964035665</v>
      </c>
      <c r="AI1076" s="41">
        <f>EXP(AC1076)*$AI$4^AB1076</f>
        <v>0.33301813250953116</v>
      </c>
      <c r="AJ1076" s="41">
        <f>AI1076*SQRT(AC1077^2+(LN($AI$4))^2*AB1077^2+(AB1076/$AI$4)^2*$AJ$4^2-2*LN($AI$4)*AVERAGE(Z1076:Z1080)*AB1077^2)</f>
        <v>5.2360221887316196E-4</v>
      </c>
      <c r="AK1076" s="59"/>
      <c r="AL1076" s="41">
        <f>EXP(AE1076)*$AI$4^AD1076</f>
        <v>0.33705010225855586</v>
      </c>
      <c r="AM1076" s="41">
        <f>AL1076*SQRT(AE1077^2+(LN($AI$4))^2*AD1077^2+(AD1076/$AI$4)^2*$AJ$4^2-2*LN($AI$4)*AVERAGE(Z1076:Z1080)*AD1077^2)</f>
        <v>1.0597798935099295E-3</v>
      </c>
      <c r="AN1076" s="83"/>
      <c r="AO1076" s="41">
        <f>EXP(AG1076)*$AI$4^AF1076</f>
        <v>5.4034382651871146E-2</v>
      </c>
      <c r="AP1076" s="41">
        <f>AO1076*SQRT(AG1077^2+(LN($AI$4))^2*AF1077^2+(AF1076/$AI$4)^2*$AJ$4^2-2*LN($AI$4)*AVERAGE(Z1076:Z1080)*AF1077^2)</f>
        <v>2.5610519537157728E-4</v>
      </c>
      <c r="BB1076" s="69"/>
      <c r="BC1076" s="69"/>
      <c r="BE1076" s="69"/>
      <c r="BF1076" s="69"/>
      <c r="BH1076" s="69"/>
      <c r="BI1076" s="69"/>
      <c r="BK1076" s="69"/>
      <c r="BL1076" s="69"/>
      <c r="BN1076" s="69"/>
      <c r="BO1076" s="69"/>
      <c r="BQ1076" s="69"/>
      <c r="BR1076" s="69"/>
      <c r="BY1076" s="69"/>
      <c r="BZ1076" s="69"/>
      <c r="CD1076" s="86"/>
      <c r="CM1076" s="78"/>
      <c r="CN1076" s="78"/>
    </row>
    <row r="1077" spans="1:100">
      <c r="A1077" s="7">
        <v>134</v>
      </c>
      <c r="B1077" s="7"/>
      <c r="C1077" s="7" t="s">
        <v>2</v>
      </c>
      <c r="D1077" s="32">
        <v>30.890179</v>
      </c>
      <c r="E1077" s="32">
        <v>6.8942012999999998</v>
      </c>
      <c r="F1077" s="32">
        <v>10.795652</v>
      </c>
      <c r="G1077" s="32">
        <v>11.469472</v>
      </c>
      <c r="H1077" s="93">
        <v>1.5559505999999999E-4</v>
      </c>
      <c r="I1077" s="32">
        <v>1.9303543999999999</v>
      </c>
      <c r="J1077" s="32"/>
      <c r="K1077" s="32">
        <v>0.34948484000000002</v>
      </c>
      <c r="L1077" s="32">
        <v>0.37129804</v>
      </c>
      <c r="M1077" s="32">
        <v>6.2490810000000001E-2</v>
      </c>
      <c r="N1077" s="32">
        <v>0.22318421999999999</v>
      </c>
      <c r="O1077" s="66"/>
      <c r="P1077" s="66"/>
      <c r="Q1077" s="66"/>
      <c r="R1077" s="76"/>
      <c r="S1077" s="83">
        <f>(F1077-O1075*H1077)/D1077</f>
        <v>0.34948056721685794</v>
      </c>
      <c r="T1077" s="83">
        <f>(G1077-P1075*H1077)/D1077</f>
        <v>0.37129547877911168</v>
      </c>
      <c r="U1077" s="83">
        <f>(I1077-Q1075*H1077)/D1077</f>
        <v>6.2485475362649173E-2</v>
      </c>
      <c r="V1077" s="84"/>
      <c r="W1077" s="83">
        <f t="shared" si="664"/>
        <v>-1.051307320522606</v>
      </c>
      <c r="X1077" s="83">
        <f t="shared" si="665"/>
        <v>-0.99075709460603878</v>
      </c>
      <c r="Y1077" s="83">
        <f t="shared" si="666"/>
        <v>-2.7728211434451104</v>
      </c>
      <c r="Z1077" s="83">
        <f t="shared" ref="Z1077:Z1080" si="667">LN(N1077)</f>
        <v>-1.4997577498989991</v>
      </c>
      <c r="AA1077" s="77"/>
      <c r="AB1077" s="20">
        <v>8.3519436076075499E-3</v>
      </c>
      <c r="AC1077" s="60">
        <v>1.2530978429643527E-2</v>
      </c>
      <c r="AD1077" s="20">
        <v>1.3525653259785331E-2</v>
      </c>
      <c r="AE1077" s="60">
        <v>2.0293440330562608E-2</v>
      </c>
      <c r="AF1077" s="20">
        <v>2.661397048878289E-2</v>
      </c>
      <c r="AG1077" s="20">
        <v>3.9930716224943479E-2</v>
      </c>
      <c r="AI1077" s="27"/>
      <c r="AJ1077" s="82"/>
      <c r="AK1077" s="82"/>
      <c r="AL1077" s="82"/>
      <c r="AM1077" s="82"/>
      <c r="AN1077" s="82"/>
      <c r="BB1077" s="76"/>
      <c r="BC1077" s="76"/>
      <c r="BE1077" s="76"/>
      <c r="BF1077" s="76"/>
      <c r="BH1077" s="76"/>
      <c r="BI1077" s="76"/>
      <c r="BK1077" s="76"/>
      <c r="BL1077" s="76"/>
      <c r="BN1077" s="76"/>
      <c r="BO1077" s="76"/>
      <c r="BQ1077" s="76"/>
      <c r="BR1077" s="76"/>
      <c r="BW1077" s="85"/>
      <c r="BX1077" s="85"/>
      <c r="BY1077" s="83"/>
      <c r="BZ1077" s="83"/>
      <c r="CA1077" s="83"/>
      <c r="CB1077" s="83"/>
      <c r="CC1077" s="83"/>
    </row>
    <row r="1078" spans="1:100">
      <c r="A1078" s="7">
        <v>134</v>
      </c>
      <c r="B1078" s="7"/>
      <c r="C1078" s="7" t="s">
        <v>3</v>
      </c>
      <c r="D1078" s="32">
        <v>29.627762000000001</v>
      </c>
      <c r="E1078" s="32">
        <v>6.6089243</v>
      </c>
      <c r="F1078" s="32">
        <v>10.343705999999999</v>
      </c>
      <c r="G1078" s="32">
        <v>10.977759000000001</v>
      </c>
      <c r="H1078" s="93">
        <v>1.4575383999999999E-4</v>
      </c>
      <c r="I1078" s="32">
        <v>1.8456999000000001</v>
      </c>
      <c r="J1078" s="32"/>
      <c r="K1078" s="32">
        <v>0.34912111000000001</v>
      </c>
      <c r="L1078" s="32">
        <v>0.37052062000000002</v>
      </c>
      <c r="M1078" s="32">
        <v>6.2295781000000001E-2</v>
      </c>
      <c r="N1078" s="32">
        <v>0.22306491000000001</v>
      </c>
      <c r="O1078" s="66"/>
      <c r="P1078" s="66"/>
      <c r="Q1078" s="66"/>
      <c r="R1078" s="76"/>
      <c r="S1078" s="83">
        <f>(F1078-O1075*H1078)/D1078</f>
        <v>0.34911782399728836</v>
      </c>
      <c r="T1078" s="83">
        <f>(G1078-P1075*H1078)/D1078</f>
        <v>0.37051993261743377</v>
      </c>
      <c r="U1078" s="83">
        <f>(I1078-Q1075*H1078)/D1078</f>
        <v>6.2291021978143866E-2</v>
      </c>
      <c r="V1078" s="84"/>
      <c r="W1078" s="83">
        <f t="shared" si="664"/>
        <v>-1.0523458091785545</v>
      </c>
      <c r="X1078" s="83">
        <f t="shared" si="665"/>
        <v>-0.99284803645578446</v>
      </c>
      <c r="Y1078" s="83">
        <f t="shared" si="666"/>
        <v>-2.7759379730735998</v>
      </c>
      <c r="Z1078" s="83">
        <f t="shared" si="667"/>
        <v>-1.5002924736433025</v>
      </c>
      <c r="AA1078" s="28"/>
      <c r="AB1078" s="47">
        <f t="shared" ref="AB1078:AG1078" si="668">ABS(AB1077/AB1076)</f>
        <v>4.1778248449675925E-3</v>
      </c>
      <c r="AC1078" s="47">
        <f t="shared" si="668"/>
        <v>6.436391234851054E-3</v>
      </c>
      <c r="AD1078" s="47">
        <f t="shared" si="668"/>
        <v>3.3740253593215344E-3</v>
      </c>
      <c r="AE1078" s="47">
        <f t="shared" si="668"/>
        <v>4.0413634679825434E-3</v>
      </c>
      <c r="AF1078" s="47">
        <f t="shared" si="668"/>
        <v>4.4204191199405402E-3</v>
      </c>
      <c r="AG1078" s="47">
        <f t="shared" si="668"/>
        <v>6.3819611783278345E-3</v>
      </c>
      <c r="AI1078" s="27"/>
      <c r="AJ1078" s="82"/>
      <c r="AK1078" s="82"/>
      <c r="AL1078" s="82"/>
      <c r="AM1078" s="82"/>
      <c r="AN1078" s="82"/>
      <c r="BB1078" s="76"/>
      <c r="BC1078" s="76"/>
      <c r="BE1078" s="76"/>
      <c r="BF1078" s="76"/>
      <c r="BH1078" s="76"/>
      <c r="BI1078" s="76"/>
      <c r="BK1078" s="76"/>
      <c r="BL1078" s="76"/>
      <c r="BN1078" s="76"/>
      <c r="BO1078" s="76"/>
      <c r="BQ1078" s="76"/>
      <c r="BR1078" s="76"/>
      <c r="BW1078" s="85"/>
      <c r="BX1078" s="85"/>
      <c r="BY1078" s="83"/>
      <c r="BZ1078" s="83"/>
      <c r="CA1078" s="83"/>
      <c r="CB1078" s="83"/>
      <c r="CC1078" s="83"/>
      <c r="CD1078" s="76"/>
      <c r="CE1078" s="76"/>
      <c r="CF1078" s="76"/>
      <c r="CG1078" s="76"/>
      <c r="CH1078" s="76"/>
      <c r="CI1078" s="76"/>
      <c r="CJ1078" s="76"/>
      <c r="CK1078" s="76"/>
      <c r="CL1078" s="76"/>
      <c r="CM1078" s="76"/>
      <c r="CN1078" s="76"/>
      <c r="CO1078" s="76"/>
      <c r="CP1078" s="76"/>
      <c r="CQ1078" s="76"/>
      <c r="CR1078" s="76"/>
      <c r="CS1078" s="76"/>
      <c r="CT1078" s="76"/>
      <c r="CU1078" s="76"/>
      <c r="CV1078" s="76"/>
    </row>
    <row r="1079" spans="1:100">
      <c r="A1079" s="7">
        <v>134</v>
      </c>
      <c r="B1079" s="7"/>
      <c r="C1079" s="7" t="s">
        <v>4</v>
      </c>
      <c r="D1079" s="32">
        <v>27.929144999999998</v>
      </c>
      <c r="E1079" s="32">
        <v>6.2264263</v>
      </c>
      <c r="F1079" s="32">
        <v>9.7394143999999994</v>
      </c>
      <c r="G1079" s="32">
        <v>10.324315</v>
      </c>
      <c r="H1079" s="93">
        <v>1.3426320000000001E-4</v>
      </c>
      <c r="I1079" s="32">
        <v>1.7338115000000001</v>
      </c>
      <c r="J1079" s="32"/>
      <c r="K1079" s="32">
        <v>0.34871833000000002</v>
      </c>
      <c r="L1079" s="32">
        <v>0.36966019</v>
      </c>
      <c r="M1079" s="32">
        <v>6.2078743999999998E-2</v>
      </c>
      <c r="N1079" s="32">
        <v>0.22293637999999999</v>
      </c>
      <c r="O1079" s="66"/>
      <c r="P1079" s="66"/>
      <c r="Q1079" s="66"/>
      <c r="R1079" s="76"/>
      <c r="S1079" s="83">
        <f>(F1079-O1075*H1079)/D1079</f>
        <v>0.34871451125681091</v>
      </c>
      <c r="T1079" s="83">
        <f>(G1079-P1075*H1079)/D1079</f>
        <v>0.36965825102352257</v>
      </c>
      <c r="U1079" s="83">
        <f>(I1079-Q1075*H1079)/D1079</f>
        <v>6.2073776265574483E-2</v>
      </c>
      <c r="V1079" s="84"/>
      <c r="W1079" s="83">
        <f t="shared" si="664"/>
        <v>-1.0535017108615465</v>
      </c>
      <c r="X1079" s="83">
        <f t="shared" si="665"/>
        <v>-0.99517634604993921</v>
      </c>
      <c r="Y1079" s="83">
        <f t="shared" si="666"/>
        <v>-2.7794316615869064</v>
      </c>
      <c r="Z1079" s="83">
        <f t="shared" si="667"/>
        <v>-1.500868839705195</v>
      </c>
      <c r="AA1079" s="60"/>
      <c r="AB1079" s="88"/>
      <c r="AD1079" s="88"/>
      <c r="AF1079" s="88"/>
      <c r="AI1079" s="27"/>
      <c r="AJ1079" s="82"/>
      <c r="AK1079" s="82"/>
      <c r="AL1079" s="82"/>
      <c r="AM1079" s="82"/>
      <c r="AN1079" s="82"/>
      <c r="BB1079" s="76"/>
      <c r="BC1079" s="76"/>
      <c r="BE1079" s="76"/>
      <c r="BF1079" s="76"/>
      <c r="BH1079" s="76"/>
      <c r="BI1079" s="76"/>
      <c r="BK1079" s="76"/>
      <c r="BL1079" s="76"/>
      <c r="BN1079" s="76"/>
      <c r="BO1079" s="76"/>
      <c r="BQ1079" s="76"/>
      <c r="BR1079" s="76"/>
      <c r="BW1079" s="85"/>
      <c r="BX1079" s="85"/>
      <c r="BY1079" s="83"/>
      <c r="BZ1079" s="83"/>
      <c r="CA1079" s="83"/>
      <c r="CB1079" s="83"/>
      <c r="CD1079" s="76"/>
      <c r="CE1079" s="76"/>
      <c r="CF1079" s="76"/>
      <c r="CG1079" s="76"/>
      <c r="CH1079" s="76"/>
      <c r="CI1079" s="76"/>
      <c r="CJ1079" s="76"/>
      <c r="CK1079" s="76"/>
      <c r="CL1079" s="76"/>
      <c r="CM1079" s="76"/>
      <c r="CN1079" s="76"/>
      <c r="CO1079" s="76"/>
      <c r="CP1079" s="76"/>
      <c r="CQ1079" s="76"/>
      <c r="CR1079" s="76"/>
      <c r="CS1079" s="76"/>
      <c r="CT1079" s="76"/>
      <c r="CU1079" s="76"/>
      <c r="CV1079" s="76"/>
    </row>
    <row r="1080" spans="1:100">
      <c r="A1080" s="7">
        <v>134</v>
      </c>
      <c r="B1080" s="7"/>
      <c r="C1080" s="7" t="s">
        <v>5</v>
      </c>
      <c r="D1080" s="32">
        <v>25.531033000000001</v>
      </c>
      <c r="E1080" s="32">
        <v>5.6878038999999996</v>
      </c>
      <c r="F1080" s="32">
        <v>8.8905007999999999</v>
      </c>
      <c r="G1080" s="32">
        <v>9.4110560999999997</v>
      </c>
      <c r="H1080" s="93">
        <v>1.3528018999999999E-4</v>
      </c>
      <c r="I1080" s="32">
        <v>1.5781848999999999</v>
      </c>
      <c r="J1080" s="5"/>
      <c r="K1080" s="32">
        <v>0.34822278000000001</v>
      </c>
      <c r="L1080" s="32">
        <v>0.36861139999999998</v>
      </c>
      <c r="M1080" s="32">
        <v>6.1814118000000001E-2</v>
      </c>
      <c r="N1080" s="32">
        <v>0.22277981999999999</v>
      </c>
      <c r="O1080" s="66"/>
      <c r="P1080" s="66"/>
      <c r="Q1080" s="66"/>
      <c r="R1080" s="76"/>
      <c r="S1080" s="83">
        <f>(F1080-O1075*H1080)/D1080</f>
        <v>0.34821872142568566</v>
      </c>
      <c r="T1080" s="83">
        <f>(G1080-P1075*H1080)/D1080</f>
        <v>0.36860942590158552</v>
      </c>
      <c r="U1080" s="83">
        <f>(I1080-Q1075*H1080)/D1080</f>
        <v>6.1808694041538326E-2</v>
      </c>
      <c r="V1080" s="84"/>
      <c r="W1080" s="83">
        <f t="shared" si="664"/>
        <v>-1.0549244867933303</v>
      </c>
      <c r="X1080" s="83">
        <f t="shared" si="665"/>
        <v>-0.99801766190412655</v>
      </c>
      <c r="Y1080" s="83">
        <f t="shared" si="666"/>
        <v>-2.7837112441292433</v>
      </c>
      <c r="Z1080" s="83">
        <f t="shared" si="667"/>
        <v>-1.5015713495374101</v>
      </c>
      <c r="AB1080" s="28"/>
      <c r="AD1080" s="28"/>
      <c r="AF1080" s="28"/>
      <c r="AJ1080" s="82"/>
      <c r="AK1080" s="82"/>
      <c r="AL1080" s="82"/>
      <c r="AM1080" s="82"/>
      <c r="AN1080" s="82"/>
      <c r="BB1080" s="76"/>
      <c r="BC1080" s="76"/>
      <c r="BE1080" s="76"/>
      <c r="BF1080" s="76"/>
      <c r="BH1080" s="76"/>
      <c r="BI1080" s="76"/>
      <c r="BK1080" s="76"/>
      <c r="BL1080" s="76"/>
      <c r="BN1080" s="76"/>
      <c r="BO1080" s="76"/>
      <c r="BQ1080" s="76"/>
      <c r="BR1080" s="76"/>
      <c r="BW1080" s="85"/>
      <c r="BX1080" s="85"/>
      <c r="BY1080" s="83"/>
      <c r="BZ1080" s="83"/>
      <c r="CA1080" s="83"/>
      <c r="CB1080" s="83"/>
      <c r="CC1080" s="83"/>
    </row>
    <row r="1081" spans="1:100">
      <c r="C1081" s="7"/>
      <c r="D1081" s="89"/>
      <c r="E1081" s="89"/>
      <c r="F1081" s="33"/>
      <c r="G1081" s="33"/>
      <c r="H1081" s="99"/>
      <c r="I1081" s="33"/>
      <c r="J1081" s="5"/>
      <c r="K1081" s="84"/>
      <c r="L1081" s="84"/>
      <c r="M1081" s="84"/>
      <c r="N1081" s="84"/>
      <c r="O1081" s="83"/>
      <c r="P1081" s="83"/>
      <c r="Q1081" s="83"/>
      <c r="R1081" s="84"/>
      <c r="S1081" s="84"/>
      <c r="T1081" s="84"/>
      <c r="U1081" s="84"/>
      <c r="V1081" s="84"/>
      <c r="W1081" s="84"/>
      <c r="X1081" s="84"/>
      <c r="Y1081" s="84"/>
      <c r="Z1081" s="90"/>
      <c r="AA1081" s="28"/>
      <c r="AB1081" s="91"/>
      <c r="AC1081" s="91"/>
      <c r="AD1081" s="91"/>
      <c r="AE1081" s="92"/>
      <c r="AF1081" s="92"/>
      <c r="AG1081" s="92"/>
      <c r="AJ1081" s="76"/>
      <c r="AK1081" s="76"/>
      <c r="AL1081" s="76"/>
      <c r="AM1081" s="76"/>
      <c r="AN1081" s="76"/>
      <c r="BB1081" s="76"/>
      <c r="BC1081" s="76"/>
      <c r="BE1081" s="76"/>
      <c r="BF1081" s="76"/>
      <c r="BH1081" s="76"/>
      <c r="BI1081" s="76"/>
      <c r="BK1081" s="76"/>
      <c r="BL1081" s="76"/>
      <c r="BN1081" s="76"/>
      <c r="BO1081" s="76"/>
      <c r="BQ1081" s="76"/>
      <c r="BR1081" s="76"/>
      <c r="BW1081" s="85"/>
      <c r="BX1081" s="85"/>
      <c r="BY1081" s="83"/>
      <c r="BZ1081" s="83"/>
      <c r="CA1081" s="83"/>
      <c r="CB1081" s="83"/>
      <c r="CC1081" s="83"/>
      <c r="CD1081" s="76"/>
      <c r="CE1081" s="76"/>
      <c r="CF1081" s="76"/>
      <c r="CG1081" s="76"/>
      <c r="CH1081" s="76"/>
      <c r="CI1081" s="76"/>
      <c r="CJ1081" s="76"/>
      <c r="CK1081" s="76"/>
      <c r="CL1081" s="76"/>
      <c r="CM1081" s="76"/>
      <c r="CN1081" s="76"/>
      <c r="CO1081" s="76"/>
      <c r="CP1081" s="76"/>
      <c r="CQ1081" s="76"/>
      <c r="CR1081" s="76"/>
      <c r="CS1081" s="76"/>
      <c r="CT1081" s="76"/>
      <c r="CU1081" s="76"/>
      <c r="CV1081" s="76"/>
    </row>
    <row r="1082" spans="1:100">
      <c r="A1082" s="7">
        <v>135</v>
      </c>
      <c r="B1082" s="31">
        <v>43669</v>
      </c>
      <c r="C1082" s="7" t="s">
        <v>0</v>
      </c>
      <c r="D1082" s="32">
        <v>8.9203400999999995E-4</v>
      </c>
      <c r="E1082" s="32">
        <v>1.9692972999999999E-4</v>
      </c>
      <c r="F1082" s="32">
        <v>2.8954186999999998E-4</v>
      </c>
      <c r="G1082" s="32">
        <v>2.7412010000000002E-4</v>
      </c>
      <c r="H1082" s="93">
        <v>5.6319482999999997E-6</v>
      </c>
      <c r="I1082" s="32">
        <v>7.6778740999999996E-5</v>
      </c>
      <c r="J1082" s="32"/>
      <c r="K1082" s="32">
        <v>0.32484111999999998</v>
      </c>
      <c r="L1082" s="32">
        <v>0.30829668999999998</v>
      </c>
      <c r="M1082" s="32">
        <v>8.5993508999999996E-2</v>
      </c>
      <c r="N1082" s="32">
        <v>0.22114259</v>
      </c>
      <c r="O1082" s="66"/>
      <c r="P1082" s="66"/>
      <c r="Q1082" s="66"/>
      <c r="AG1082" s="78"/>
      <c r="BZ1082" s="80"/>
      <c r="CA1082" s="78"/>
      <c r="CB1082" s="78"/>
      <c r="CC1082" s="78"/>
      <c r="CE1082" s="81"/>
      <c r="CF1082" s="74"/>
      <c r="CG1082" s="74"/>
      <c r="CH1082" s="74"/>
      <c r="CI1082" s="74"/>
      <c r="CJ1082" s="74"/>
      <c r="CK1082" s="74"/>
      <c r="CL1082" s="74"/>
      <c r="CM1082" s="74"/>
      <c r="CN1082" s="74"/>
    </row>
    <row r="1083" spans="1:100">
      <c r="A1083" s="7">
        <v>135</v>
      </c>
      <c r="B1083" s="7"/>
      <c r="C1083" s="98" t="s">
        <v>6</v>
      </c>
      <c r="D1083" s="32"/>
      <c r="E1083" s="32"/>
      <c r="F1083" s="32"/>
      <c r="G1083" s="32"/>
      <c r="H1083" s="93">
        <v>3.2511014</v>
      </c>
      <c r="I1083" s="32"/>
      <c r="J1083" s="32"/>
      <c r="K1083" s="32"/>
      <c r="L1083" s="32"/>
      <c r="M1083" s="32"/>
      <c r="O1083" s="83">
        <v>0.86676140999999995</v>
      </c>
      <c r="P1083" s="83">
        <v>0.56704511000000002</v>
      </c>
      <c r="Q1083" s="83">
        <v>1.0721773999999999</v>
      </c>
      <c r="AB1083" s="9"/>
      <c r="AC1083" s="9"/>
      <c r="AD1083" s="9"/>
      <c r="AE1083" s="9"/>
      <c r="AF1083" s="9"/>
      <c r="AG1083" s="9"/>
      <c r="AI1083" s="27"/>
      <c r="AJ1083" s="20"/>
      <c r="AK1083" s="20"/>
      <c r="AL1083" s="20"/>
      <c r="AM1083" s="20"/>
      <c r="AN1083" s="82"/>
      <c r="BB1083" s="78"/>
      <c r="BE1083" s="78"/>
      <c r="BH1083" s="78"/>
      <c r="BK1083" s="78"/>
      <c r="BN1083" s="78"/>
      <c r="BQ1083" s="78"/>
    </row>
    <row r="1084" spans="1:100">
      <c r="A1084" s="7">
        <v>135</v>
      </c>
      <c r="B1084" s="7"/>
      <c r="C1084" s="7" t="s">
        <v>1</v>
      </c>
      <c r="D1084" s="32">
        <v>29.441828000000001</v>
      </c>
      <c r="E1084" s="32">
        <v>6.5719846000000004</v>
      </c>
      <c r="F1084" s="32">
        <v>10.293355</v>
      </c>
      <c r="G1084" s="32">
        <v>10.940313</v>
      </c>
      <c r="H1084" s="93">
        <v>1.3146731999999999E-4</v>
      </c>
      <c r="I1084" s="32">
        <v>1.8419570000000001</v>
      </c>
      <c r="J1084" s="32"/>
      <c r="K1084" s="66">
        <v>0.34961685999999997</v>
      </c>
      <c r="L1084" s="66">
        <v>0.37159107000000002</v>
      </c>
      <c r="M1084" s="66">
        <v>6.2562668000000002E-2</v>
      </c>
      <c r="N1084" s="66">
        <v>0.22321937</v>
      </c>
      <c r="O1084" s="66"/>
      <c r="P1084" s="66"/>
      <c r="Q1084" s="66"/>
      <c r="R1084" s="76"/>
      <c r="S1084" s="83">
        <f>(F1084-O1083*H1084)/D1084</f>
        <v>0.3496128382110088</v>
      </c>
      <c r="T1084" s="83">
        <f>(G1084-P1083*H1084)/D1084</f>
        <v>0.3715882876599601</v>
      </c>
      <c r="U1084" s="83">
        <f>(I1084-Q1083*H1084)/D1084</f>
        <v>6.2557801903830743E-2</v>
      </c>
      <c r="V1084" s="84"/>
      <c r="W1084" s="83">
        <f t="shared" ref="W1084:W1088" si="669">LN(S1084)</f>
        <v>-1.0509289133034783</v>
      </c>
      <c r="X1084" s="83">
        <f t="shared" ref="X1084:X1088" si="670">LN(T1084)</f>
        <v>-0.98996879121528059</v>
      </c>
      <c r="Y1084" s="83">
        <f t="shared" ref="Y1084:Y1088" si="671">LN(U1084)</f>
        <v>-2.7716643191706907</v>
      </c>
      <c r="Z1084" s="83">
        <f>LN(N1084)</f>
        <v>-1.4996002690862993</v>
      </c>
      <c r="AA1084" s="77"/>
      <c r="AB1084" s="20">
        <f t="array" ref="AB1084:AC1085">LINEST(W1084:W1088,Z1084:Z1088,TRUE,TRUE)</f>
        <v>1.979248144719743</v>
      </c>
      <c r="AC1084" s="60">
        <v>1.9171441382662073</v>
      </c>
      <c r="AD1084" s="20">
        <f t="array" ref="AD1084:AE1085">LINEST(X1084:X1088,Z1084:Z1088,TRUE,TRUE)</f>
        <v>3.9664401946099037</v>
      </c>
      <c r="AE1084" s="60">
        <v>4.9580820347687204</v>
      </c>
      <c r="AF1084" s="20">
        <f t="array" ref="AF1084:AG1085">LINEST(Y1084:Y1088,Z1084:Z1088,TRUE,TRUE)</f>
        <v>5.9191092169831325</v>
      </c>
      <c r="AG1084" s="20">
        <v>6.1046078851982264</v>
      </c>
      <c r="AI1084" s="41">
        <f>EXP(AC1084)*$AI$4^AB1084</f>
        <v>0.33319169176865926</v>
      </c>
      <c r="AJ1084" s="41">
        <f>AI1084*SQRT(AC1085^2+(LN($AI$4))^2*AB1085^2+(AB1084/$AI$4)^2*$AJ$4^2-2*LN($AI$4)*AVERAGE(Z1084:Z1088)*AB1085^2)</f>
        <v>5.3352007210402046E-4</v>
      </c>
      <c r="AK1084" s="59"/>
      <c r="AL1084" s="41">
        <f>EXP(AE1084)*$AI$4^AD1084</f>
        <v>0.33743358033759635</v>
      </c>
      <c r="AM1084" s="41">
        <f>AL1084*SQRT(AE1085^2+(LN($AI$4))^2*AD1085^2+(AD1084/$AI$4)^2*$AJ$4^2-2*LN($AI$4)*AVERAGE(Z1084:Z1088)*AD1085^2)</f>
        <v>1.0775273533308455E-3</v>
      </c>
      <c r="AN1084" s="83"/>
      <c r="AO1084" s="41">
        <f>EXP(AG1084)*$AI$4^AF1084</f>
        <v>5.417486712591256E-2</v>
      </c>
      <c r="AP1084" s="41">
        <f>AO1084*SQRT(AG1085^2+(LN($AI$4))^2*AF1085^2+(AF1084/$AI$4)^2*$AJ$4^2-2*LN($AI$4)*AVERAGE(Z1084:Z1088)*AF1085^2)</f>
        <v>2.5555784866321724E-4</v>
      </c>
      <c r="BB1084" s="69"/>
      <c r="BC1084" s="69"/>
      <c r="BE1084" s="69"/>
      <c r="BF1084" s="69"/>
      <c r="BH1084" s="69"/>
      <c r="BI1084" s="69"/>
      <c r="BK1084" s="69"/>
      <c r="BL1084" s="69"/>
      <c r="BN1084" s="69"/>
      <c r="BO1084" s="69"/>
      <c r="BQ1084" s="69"/>
      <c r="BR1084" s="69"/>
      <c r="BY1084" s="69"/>
      <c r="BZ1084" s="69"/>
      <c r="CD1084" s="86"/>
      <c r="CM1084" s="78"/>
      <c r="CN1084" s="78"/>
    </row>
    <row r="1085" spans="1:100">
      <c r="A1085" s="7">
        <v>135</v>
      </c>
      <c r="B1085" s="7"/>
      <c r="C1085" s="7" t="s">
        <v>2</v>
      </c>
      <c r="D1085" s="32">
        <v>28.360112999999998</v>
      </c>
      <c r="E1085" s="32">
        <v>6.3289644000000003</v>
      </c>
      <c r="F1085" s="32">
        <v>9.9101155999999992</v>
      </c>
      <c r="G1085" s="32">
        <v>10.527450999999999</v>
      </c>
      <c r="H1085" s="93">
        <v>1.292589E-4</v>
      </c>
      <c r="I1085" s="32">
        <v>1.7715833000000001</v>
      </c>
      <c r="J1085" s="32"/>
      <c r="K1085" s="66">
        <v>0.34943868</v>
      </c>
      <c r="L1085" s="66">
        <v>0.37120652999999998</v>
      </c>
      <c r="M1085" s="66">
        <v>6.2467490000000001E-2</v>
      </c>
      <c r="N1085" s="66">
        <v>0.22316431</v>
      </c>
      <c r="O1085" s="66"/>
      <c r="P1085" s="66"/>
      <c r="Q1085" s="66"/>
      <c r="R1085" s="76"/>
      <c r="S1085" s="83">
        <f>(F1085-O1083*H1085)/D1085</f>
        <v>0.34943455843682925</v>
      </c>
      <c r="T1085" s="83">
        <f>(G1085-P1083*H1085)/D1085</f>
        <v>0.37120365861634014</v>
      </c>
      <c r="U1085" s="83">
        <f>(I1085-Q1083*H1085)/D1085</f>
        <v>6.2462540665076727E-2</v>
      </c>
      <c r="V1085" s="84"/>
      <c r="W1085" s="83">
        <f t="shared" si="669"/>
        <v>-1.0514389782258273</v>
      </c>
      <c r="X1085" s="83">
        <f t="shared" si="670"/>
        <v>-0.99100442193240224</v>
      </c>
      <c r="Y1085" s="83">
        <f t="shared" si="671"/>
        <v>-2.7731882512801787</v>
      </c>
      <c r="Z1085" s="83">
        <f t="shared" ref="Z1085:Z1088" si="672">LN(N1085)</f>
        <v>-1.4998469626942701</v>
      </c>
      <c r="AA1085" s="77"/>
      <c r="AB1085" s="20">
        <v>1.7867353133983646E-2</v>
      </c>
      <c r="AC1085" s="60">
        <v>2.6805523462994203E-2</v>
      </c>
      <c r="AD1085" s="20">
        <v>3.3220160038418774E-2</v>
      </c>
      <c r="AE1085" s="60">
        <v>4.9838595156020057E-2</v>
      </c>
      <c r="AF1085" s="20">
        <v>4.0533691867430929E-2</v>
      </c>
      <c r="AG1085" s="20">
        <v>6.0810732303019574E-2</v>
      </c>
      <c r="AI1085" s="27"/>
      <c r="AJ1085" s="82"/>
      <c r="AK1085" s="82"/>
      <c r="AL1085" s="82"/>
      <c r="AM1085" s="82"/>
      <c r="AN1085" s="82"/>
      <c r="BB1085" s="76"/>
      <c r="BC1085" s="76"/>
      <c r="BE1085" s="76"/>
      <c r="BF1085" s="76"/>
      <c r="BH1085" s="76"/>
      <c r="BI1085" s="76"/>
      <c r="BK1085" s="76"/>
      <c r="BL1085" s="76"/>
      <c r="BN1085" s="76"/>
      <c r="BO1085" s="76"/>
      <c r="BQ1085" s="76"/>
      <c r="BR1085" s="76"/>
      <c r="BW1085" s="85"/>
      <c r="BX1085" s="85"/>
      <c r="BY1085" s="83"/>
      <c r="BZ1085" s="83"/>
      <c r="CA1085" s="83"/>
      <c r="CB1085" s="83"/>
      <c r="CC1085" s="83"/>
    </row>
    <row r="1086" spans="1:100">
      <c r="A1086" s="7">
        <v>135</v>
      </c>
      <c r="B1086" s="7"/>
      <c r="C1086" s="7" t="s">
        <v>3</v>
      </c>
      <c r="D1086" s="32">
        <v>26.887986000000001</v>
      </c>
      <c r="E1086" s="32">
        <v>5.9985568000000002</v>
      </c>
      <c r="F1086" s="32">
        <v>9.3902002000000007</v>
      </c>
      <c r="G1086" s="32">
        <v>9.9692371000000009</v>
      </c>
      <c r="H1086" s="93">
        <v>1.2795474999999999E-4</v>
      </c>
      <c r="I1086" s="32">
        <v>1.6766505</v>
      </c>
      <c r="J1086" s="32"/>
      <c r="K1086" s="66">
        <v>0.34923407000000001</v>
      </c>
      <c r="L1086" s="66">
        <v>0.37076923000000001</v>
      </c>
      <c r="M1086" s="66">
        <v>6.2356852999999997E-2</v>
      </c>
      <c r="N1086" s="66">
        <v>0.22309434</v>
      </c>
      <c r="O1086" s="66"/>
      <c r="P1086" s="66"/>
      <c r="Q1086" s="66"/>
      <c r="R1086" s="76"/>
      <c r="S1086" s="83">
        <f>(F1086-O1083*H1086)/D1086</f>
        <v>0.34922992349670501</v>
      </c>
      <c r="T1086" s="83">
        <f>(G1086-P1083*H1086)/D1086</f>
        <v>0.37076650307258835</v>
      </c>
      <c r="U1086" s="83">
        <f>(I1086-Q1083*H1086)/D1086</f>
        <v>6.2351762226030144E-2</v>
      </c>
      <c r="V1086" s="84"/>
      <c r="W1086" s="83">
        <f t="shared" si="669"/>
        <v>-1.0520247671166827</v>
      </c>
      <c r="X1086" s="83">
        <f t="shared" si="670"/>
        <v>-0.99218278628425383</v>
      </c>
      <c r="Y1086" s="83">
        <f t="shared" si="671"/>
        <v>-2.774963343806736</v>
      </c>
      <c r="Z1086" s="83">
        <f t="shared" si="672"/>
        <v>-1.500160547654801</v>
      </c>
      <c r="AA1086" s="28"/>
      <c r="AB1086" s="47">
        <f t="shared" ref="AB1086:AG1086" si="673">ABS(AB1085/AB1084)</f>
        <v>9.0273436312926902E-3</v>
      </c>
      <c r="AC1086" s="47">
        <f t="shared" si="673"/>
        <v>1.3982007366037748E-2</v>
      </c>
      <c r="AD1086" s="47">
        <f t="shared" si="673"/>
        <v>8.3753084399362659E-3</v>
      </c>
      <c r="AE1086" s="47">
        <f t="shared" si="673"/>
        <v>1.0051990831641187E-2</v>
      </c>
      <c r="AF1086" s="47">
        <f t="shared" si="673"/>
        <v>6.8479378199563365E-3</v>
      </c>
      <c r="AG1086" s="47">
        <f t="shared" si="673"/>
        <v>9.9614477205762341E-3</v>
      </c>
      <c r="AI1086" s="27"/>
      <c r="AJ1086" s="82"/>
      <c r="AK1086" s="82"/>
      <c r="AL1086" s="82"/>
      <c r="AM1086" s="82"/>
      <c r="AN1086" s="82"/>
      <c r="BB1086" s="76"/>
      <c r="BC1086" s="76"/>
      <c r="BE1086" s="76"/>
      <c r="BF1086" s="76"/>
      <c r="BH1086" s="76"/>
      <c r="BI1086" s="76"/>
      <c r="BK1086" s="76"/>
      <c r="BL1086" s="76"/>
      <c r="BN1086" s="76"/>
      <c r="BO1086" s="76"/>
      <c r="BQ1086" s="76"/>
      <c r="BR1086" s="76"/>
      <c r="BW1086" s="85"/>
      <c r="BX1086" s="85"/>
      <c r="BY1086" s="83"/>
      <c r="BZ1086" s="83"/>
      <c r="CA1086" s="83"/>
      <c r="CB1086" s="83"/>
      <c r="CC1086" s="83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  <c r="CQ1086" s="76"/>
      <c r="CR1086" s="76"/>
      <c r="CS1086" s="76"/>
      <c r="CT1086" s="76"/>
      <c r="CU1086" s="76"/>
      <c r="CV1086" s="76"/>
    </row>
    <row r="1087" spans="1:100">
      <c r="A1087" s="7">
        <v>135</v>
      </c>
      <c r="B1087" s="7"/>
      <c r="C1087" s="7" t="s">
        <v>4</v>
      </c>
      <c r="D1087" s="32">
        <v>24.738121</v>
      </c>
      <c r="E1087" s="32">
        <v>5.5169626999999997</v>
      </c>
      <c r="F1087" s="32">
        <v>8.6328820999999998</v>
      </c>
      <c r="G1087" s="32">
        <v>9.1584529999999997</v>
      </c>
      <c r="H1087" s="93">
        <v>1.1067287999999999E-4</v>
      </c>
      <c r="I1087" s="32">
        <v>1.5391766</v>
      </c>
      <c r="J1087" s="32"/>
      <c r="K1087" s="66">
        <v>0.34897062000000001</v>
      </c>
      <c r="L1087" s="66">
        <v>0.37021583000000002</v>
      </c>
      <c r="M1087" s="66">
        <v>6.2218765000000002E-2</v>
      </c>
      <c r="N1087" s="66">
        <v>0.22301457</v>
      </c>
      <c r="O1087" s="66"/>
      <c r="P1087" s="66"/>
      <c r="Q1087" s="66"/>
      <c r="R1087" s="76"/>
      <c r="S1087" s="83">
        <f>(F1087-O1083*H1087)/D1087</f>
        <v>0.34896693136145962</v>
      </c>
      <c r="T1087" s="83">
        <f>(G1087-P1083*H1087)/D1087</f>
        <v>0.37021365703096798</v>
      </c>
      <c r="U1087" s="83">
        <f>(I1087-Q1083*H1087)/D1087</f>
        <v>6.2214019368701086E-2</v>
      </c>
      <c r="V1087" s="84"/>
      <c r="W1087" s="83">
        <f t="shared" si="669"/>
        <v>-1.052778113814977</v>
      </c>
      <c r="X1087" s="83">
        <f t="shared" si="670"/>
        <v>-0.99367498856974223</v>
      </c>
      <c r="Y1087" s="83">
        <f t="shared" si="671"/>
        <v>-2.7771749128541541</v>
      </c>
      <c r="Z1087" s="83">
        <f t="shared" si="672"/>
        <v>-1.5005181733334729</v>
      </c>
      <c r="AA1087" s="60"/>
      <c r="AB1087" s="88"/>
      <c r="AD1087" s="88"/>
      <c r="AF1087" s="88"/>
      <c r="AI1087" s="27"/>
      <c r="AJ1087" s="82"/>
      <c r="AK1087" s="82"/>
      <c r="AL1087" s="82"/>
      <c r="AM1087" s="82"/>
      <c r="AN1087" s="82"/>
      <c r="BB1087" s="76"/>
      <c r="BC1087" s="76"/>
      <c r="BE1087" s="76"/>
      <c r="BF1087" s="76"/>
      <c r="BH1087" s="76"/>
      <c r="BI1087" s="76"/>
      <c r="BK1087" s="76"/>
      <c r="BL1087" s="76"/>
      <c r="BN1087" s="76"/>
      <c r="BO1087" s="76"/>
      <c r="BQ1087" s="76"/>
      <c r="BR1087" s="76"/>
      <c r="BW1087" s="85"/>
      <c r="BX1087" s="85"/>
      <c r="BY1087" s="83"/>
      <c r="BZ1087" s="83"/>
      <c r="CA1087" s="83"/>
      <c r="CB1087" s="83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  <c r="CQ1087" s="76"/>
      <c r="CR1087" s="76"/>
      <c r="CS1087" s="76"/>
      <c r="CT1087" s="76"/>
      <c r="CU1087" s="76"/>
      <c r="CV1087" s="76"/>
    </row>
    <row r="1088" spans="1:100">
      <c r="A1088" s="7">
        <v>135</v>
      </c>
      <c r="B1088" s="7"/>
      <c r="C1088" s="7" t="s">
        <v>5</v>
      </c>
      <c r="D1088" s="32">
        <v>21.48733</v>
      </c>
      <c r="E1088" s="32">
        <v>4.7890569000000003</v>
      </c>
      <c r="F1088" s="32">
        <v>7.4896118999999999</v>
      </c>
      <c r="G1088" s="32">
        <v>7.9361163000000001</v>
      </c>
      <c r="H1088" s="93">
        <v>9.6475366999999998E-5</v>
      </c>
      <c r="I1088" s="32">
        <v>1.3321731999999999</v>
      </c>
      <c r="J1088" s="32"/>
      <c r="K1088" s="66">
        <v>0.34855881999999999</v>
      </c>
      <c r="L1088" s="66">
        <v>0.36933814999999998</v>
      </c>
      <c r="M1088" s="66">
        <v>6.1997806000000003E-2</v>
      </c>
      <c r="N1088" s="66">
        <v>0.22287792000000001</v>
      </c>
      <c r="O1088" s="66"/>
      <c r="P1088" s="66"/>
      <c r="Q1088" s="66"/>
      <c r="R1088" s="76"/>
      <c r="S1088" s="83">
        <f>(F1088-O1083*H1088)/D1088</f>
        <v>0.34855555710620484</v>
      </c>
      <c r="T1088" s="83">
        <f>(G1088-P1083*H1088)/D1088</f>
        <v>0.36933679494450483</v>
      </c>
      <c r="U1088" s="83">
        <f>(I1088-Q1083*H1088)/D1088</f>
        <v>6.1993265859082804E-2</v>
      </c>
      <c r="V1088" s="84"/>
      <c r="W1088" s="83">
        <f t="shared" si="669"/>
        <v>-1.0539576436788918</v>
      </c>
      <c r="X1088" s="83">
        <f t="shared" si="670"/>
        <v>-0.99604632779351543</v>
      </c>
      <c r="Y1088" s="83">
        <f t="shared" si="671"/>
        <v>-2.7807295150121849</v>
      </c>
      <c r="Z1088" s="83">
        <f t="shared" si="672"/>
        <v>-1.501131101370355</v>
      </c>
      <c r="AB1088" s="28"/>
      <c r="AD1088" s="28"/>
      <c r="AF1088" s="28"/>
      <c r="AJ1088" s="82"/>
      <c r="AK1088" s="82"/>
      <c r="AL1088" s="82"/>
      <c r="AM1088" s="82"/>
      <c r="AN1088" s="82"/>
      <c r="BB1088" s="76"/>
      <c r="BC1088" s="76"/>
      <c r="BE1088" s="76"/>
      <c r="BF1088" s="76"/>
      <c r="BH1088" s="76"/>
      <c r="BI1088" s="76"/>
      <c r="BK1088" s="76"/>
      <c r="BL1088" s="76"/>
      <c r="BN1088" s="76"/>
      <c r="BO1088" s="76"/>
      <c r="BQ1088" s="76"/>
      <c r="BR1088" s="76"/>
      <c r="BW1088" s="85"/>
      <c r="BX1088" s="85"/>
      <c r="BY1088" s="83"/>
      <c r="BZ1088" s="83"/>
      <c r="CA1088" s="83"/>
      <c r="CB1088" s="83"/>
      <c r="CC1088" s="83"/>
    </row>
    <row r="1089" spans="1:100">
      <c r="C1089" s="7"/>
      <c r="D1089" s="89"/>
      <c r="E1089" s="89"/>
      <c r="F1089" s="33"/>
      <c r="G1089" s="33"/>
      <c r="H1089" s="99"/>
      <c r="I1089" s="33"/>
      <c r="J1089" s="5"/>
      <c r="K1089" s="84"/>
      <c r="L1089" s="84"/>
      <c r="M1089" s="84"/>
      <c r="N1089" s="84"/>
      <c r="O1089" s="83"/>
      <c r="P1089" s="83"/>
      <c r="Q1089" s="83"/>
      <c r="R1089" s="84"/>
      <c r="S1089" s="84"/>
      <c r="T1089" s="84"/>
      <c r="U1089" s="84"/>
      <c r="V1089" s="84"/>
      <c r="W1089" s="84"/>
      <c r="X1089" s="84"/>
      <c r="Y1089" s="84"/>
      <c r="Z1089" s="90"/>
      <c r="AA1089" s="28"/>
      <c r="AB1089" s="91"/>
      <c r="AC1089" s="91"/>
      <c r="AD1089" s="91"/>
      <c r="AE1089" s="92"/>
      <c r="AF1089" s="92"/>
      <c r="AG1089" s="92"/>
      <c r="AJ1089" s="76"/>
      <c r="AK1089" s="76"/>
      <c r="AL1089" s="76"/>
      <c r="AM1089" s="76"/>
      <c r="AN1089" s="76"/>
      <c r="BB1089" s="76"/>
      <c r="BC1089" s="76"/>
      <c r="BE1089" s="76"/>
      <c r="BF1089" s="76"/>
      <c r="BH1089" s="76"/>
      <c r="BI1089" s="76"/>
      <c r="BK1089" s="76"/>
      <c r="BL1089" s="76"/>
      <c r="BN1089" s="76"/>
      <c r="BO1089" s="76"/>
      <c r="BQ1089" s="76"/>
      <c r="BR1089" s="76"/>
      <c r="BW1089" s="85"/>
      <c r="BX1089" s="85"/>
      <c r="BY1089" s="83"/>
      <c r="BZ1089" s="83"/>
      <c r="CA1089" s="83"/>
      <c r="CB1089" s="83"/>
      <c r="CC1089" s="83"/>
      <c r="CD1089" s="76"/>
      <c r="CE1089" s="76"/>
      <c r="CF1089" s="76"/>
      <c r="CG1089" s="76"/>
      <c r="CH1089" s="76"/>
      <c r="CI1089" s="76"/>
      <c r="CJ1089" s="76"/>
      <c r="CK1089" s="76"/>
      <c r="CL1089" s="76"/>
      <c r="CM1089" s="76"/>
      <c r="CN1089" s="76"/>
      <c r="CO1089" s="76"/>
      <c r="CP1089" s="76"/>
      <c r="CQ1089" s="76"/>
      <c r="CR1089" s="76"/>
      <c r="CS1089" s="76"/>
      <c r="CT1089" s="76"/>
      <c r="CU1089" s="76"/>
      <c r="CV1089" s="76"/>
    </row>
    <row r="1090" spans="1:100">
      <c r="A1090" s="7">
        <v>136</v>
      </c>
      <c r="B1090" s="31">
        <v>43669</v>
      </c>
      <c r="C1090" s="7" t="s">
        <v>0</v>
      </c>
      <c r="D1090" s="32">
        <v>8.9203400999999995E-4</v>
      </c>
      <c r="E1090" s="32">
        <v>1.9692972999999999E-4</v>
      </c>
      <c r="F1090" s="32">
        <v>2.8954186999999998E-4</v>
      </c>
      <c r="G1090" s="32">
        <v>2.7412010000000002E-4</v>
      </c>
      <c r="H1090" s="93">
        <v>5.6319482999999997E-6</v>
      </c>
      <c r="I1090" s="32">
        <v>7.6778740999999996E-5</v>
      </c>
      <c r="J1090" s="32"/>
      <c r="K1090" s="32">
        <v>0.32484111999999998</v>
      </c>
      <c r="L1090" s="32">
        <v>0.30829668999999998</v>
      </c>
      <c r="M1090" s="32">
        <v>8.5993508999999996E-2</v>
      </c>
      <c r="N1090" s="32">
        <v>0.22114259</v>
      </c>
      <c r="O1090" s="66"/>
      <c r="P1090" s="66"/>
      <c r="Q1090" s="66"/>
      <c r="AG1090" s="78"/>
      <c r="BZ1090" s="80"/>
      <c r="CA1090" s="78"/>
      <c r="CB1090" s="78"/>
      <c r="CC1090" s="78"/>
      <c r="CE1090" s="81"/>
      <c r="CF1090" s="74"/>
      <c r="CG1090" s="74"/>
      <c r="CH1090" s="74"/>
      <c r="CI1090" s="74"/>
      <c r="CJ1090" s="74"/>
      <c r="CK1090" s="74"/>
      <c r="CL1090" s="74"/>
      <c r="CM1090" s="74"/>
      <c r="CN1090" s="74"/>
    </row>
    <row r="1091" spans="1:100">
      <c r="A1091" s="7">
        <v>136</v>
      </c>
      <c r="C1091" s="98" t="s">
        <v>6</v>
      </c>
      <c r="D1091" s="32"/>
      <c r="E1091" s="32"/>
      <c r="F1091" s="32"/>
      <c r="G1091" s="32"/>
      <c r="H1091" s="93">
        <v>3.2511014</v>
      </c>
      <c r="I1091" s="32"/>
      <c r="J1091" s="32"/>
      <c r="K1091" s="32"/>
      <c r="L1091" s="32"/>
      <c r="M1091" s="32"/>
      <c r="O1091" s="83">
        <v>0.86676140999999995</v>
      </c>
      <c r="P1091" s="83">
        <v>0.56704511000000002</v>
      </c>
      <c r="Q1091" s="83">
        <v>1.0721773999999999</v>
      </c>
      <c r="AB1091" s="9"/>
      <c r="AC1091" s="9"/>
      <c r="AD1091" s="9"/>
      <c r="AE1091" s="9"/>
      <c r="AF1091" s="9"/>
      <c r="AG1091" s="9"/>
      <c r="AI1091" s="27"/>
      <c r="AJ1091" s="20"/>
      <c r="AK1091" s="20"/>
      <c r="AL1091" s="20"/>
      <c r="AM1091" s="20"/>
      <c r="AN1091" s="82"/>
      <c r="BB1091" s="78"/>
      <c r="BE1091" s="78"/>
      <c r="BH1091" s="78"/>
      <c r="BK1091" s="78"/>
      <c r="BN1091" s="78"/>
      <c r="BQ1091" s="78"/>
    </row>
    <row r="1092" spans="1:100">
      <c r="A1092" s="7">
        <v>136</v>
      </c>
      <c r="B1092" s="7"/>
      <c r="C1092" s="7" t="s">
        <v>1</v>
      </c>
      <c r="D1092" s="32">
        <v>29.194210999999999</v>
      </c>
      <c r="E1092" s="32">
        <v>6.5169446000000004</v>
      </c>
      <c r="F1092" s="32">
        <v>10.207325000000001</v>
      </c>
      <c r="G1092" s="32">
        <v>10.849251000000001</v>
      </c>
      <c r="H1092" s="93">
        <v>1.3450005999999999E-4</v>
      </c>
      <c r="I1092" s="32">
        <v>1.8267485999999999</v>
      </c>
      <c r="J1092" s="32"/>
      <c r="K1092" s="66">
        <v>0.34963527999999999</v>
      </c>
      <c r="L1092" s="66">
        <v>0.37162340999999999</v>
      </c>
      <c r="M1092" s="66">
        <v>6.2572299999999997E-2</v>
      </c>
      <c r="N1092" s="66">
        <v>0.22322728999999999</v>
      </c>
      <c r="O1092" s="66"/>
      <c r="P1092" s="66"/>
      <c r="Q1092" s="66"/>
      <c r="R1092" s="76"/>
      <c r="S1092" s="83">
        <f>(F1092-O1091*H1092)/D1092</f>
        <v>0.34963124780246163</v>
      </c>
      <c r="T1092" s="83">
        <f>(G1092-P1091*H1092)/D1092</f>
        <v>0.3716207549640127</v>
      </c>
      <c r="U1092" s="83">
        <f>(I1092-Q1091*H1092)/D1092</f>
        <v>6.2567349125323829E-2</v>
      </c>
      <c r="V1092" s="84"/>
      <c r="W1092" s="83">
        <f t="shared" ref="W1092:W1096" si="674">LN(S1092)</f>
        <v>-1.050876257609064</v>
      </c>
      <c r="X1092" s="83">
        <f t="shared" ref="X1092:X1096" si="675">LN(T1092)</f>
        <v>-0.98988142063120199</v>
      </c>
      <c r="Y1092" s="83">
        <f t="shared" ref="Y1092:Y1096" si="676">LN(U1092)</f>
        <v>-2.7715117164136416</v>
      </c>
      <c r="Z1092" s="83">
        <f>LN(N1092)</f>
        <v>-1.499564788923895</v>
      </c>
      <c r="AA1092" s="77"/>
      <c r="AB1092" s="20">
        <f t="array" ref="AB1092:AC1093">LINEST(W1092:W1096,Z1092:Z1096,TRUE,TRUE)</f>
        <v>1.9808067542671031</v>
      </c>
      <c r="AC1092" s="60">
        <v>1.9194790984800079</v>
      </c>
      <c r="AD1092" s="20">
        <f t="array" ref="AD1092:AE1093">LINEST(X1092:X1096,Z1092:Z1096,TRUE,TRUE)</f>
        <v>3.9630584807469913</v>
      </c>
      <c r="AE1092" s="60">
        <v>4.9529949268490663</v>
      </c>
      <c r="AF1092" s="20">
        <f t="array" ref="AF1092:AG1093">LINEST(Y1092:Y1096,Z1092:Z1096,TRUE,TRUE)</f>
        <v>5.9176045862309588</v>
      </c>
      <c r="AG1092" s="20">
        <v>6.1023312231781235</v>
      </c>
      <c r="AI1092" s="41">
        <f>EXP(AC1092)*$AI$4^AB1092</f>
        <v>0.33317829474468752</v>
      </c>
      <c r="AJ1092" s="41">
        <f>AI1092*SQRT(AC1093^2+(LN($AI$4))^2*AB1093^2+(AB1092/$AI$4)^2*$AJ$4^2-2*LN($AI$4)*AVERAGE(Z1092:Z1096)*AB1093^2)</f>
        <v>5.2943535262041667E-4</v>
      </c>
      <c r="AK1092" s="59"/>
      <c r="AL1092" s="41">
        <f>EXP(AE1092)*$AI$4^AD1092</f>
        <v>0.33745595114073151</v>
      </c>
      <c r="AM1092" s="41">
        <f>AL1092*SQRT(AE1093^2+(LN($AI$4))^2*AD1093^2+(AD1092/$AI$4)^2*$AJ$4^2-2*LN($AI$4)*AVERAGE(Z1092:Z1096)*AD1093^2)</f>
        <v>1.0772545527615723E-3</v>
      </c>
      <c r="AN1092" s="83"/>
      <c r="AO1092" s="41">
        <f>EXP(AG1092)*$AI$4^AF1092</f>
        <v>5.4175747405949333E-2</v>
      </c>
      <c r="AP1092" s="41">
        <f>AO1092*SQRT(AG1093^2+(LN($AI$4))^2*AF1093^2+(AF1092/$AI$4)^2*$AJ$4^2-2*LN($AI$4)*AVERAGE(Z1092:Z1096)*AF1093^2)</f>
        <v>2.5568911314550997E-4</v>
      </c>
      <c r="BB1092" s="69"/>
      <c r="BC1092" s="69"/>
      <c r="BE1092" s="69"/>
      <c r="BF1092" s="69"/>
      <c r="BH1092" s="69"/>
      <c r="BI1092" s="69"/>
      <c r="BK1092" s="69"/>
      <c r="BL1092" s="69"/>
      <c r="BN1092" s="69"/>
      <c r="BO1092" s="69"/>
      <c r="BQ1092" s="69"/>
      <c r="BR1092" s="69"/>
      <c r="BY1092" s="69"/>
      <c r="BZ1092" s="69"/>
      <c r="CD1092" s="86"/>
      <c r="CM1092" s="78"/>
      <c r="CN1092" s="78"/>
    </row>
    <row r="1093" spans="1:100">
      <c r="A1093" s="7">
        <v>136</v>
      </c>
      <c r="B1093" s="7"/>
      <c r="C1093" s="7" t="s">
        <v>2</v>
      </c>
      <c r="D1093" s="32">
        <v>27.916399999999999</v>
      </c>
      <c r="E1093" s="32">
        <v>6.2302638999999997</v>
      </c>
      <c r="F1093" s="32">
        <v>9.7560538999999995</v>
      </c>
      <c r="G1093" s="32">
        <v>10.364808</v>
      </c>
      <c r="H1093" s="93">
        <v>1.2867797999999999E-4</v>
      </c>
      <c r="I1093" s="32">
        <v>1.7443614000000001</v>
      </c>
      <c r="J1093" s="32"/>
      <c r="K1093" s="32">
        <v>0.34947405999999998</v>
      </c>
      <c r="L1093" s="32">
        <v>0.37128048000000002</v>
      </c>
      <c r="M1093" s="32">
        <v>6.2485277999999998E-2</v>
      </c>
      <c r="N1093" s="32">
        <v>0.22317580000000001</v>
      </c>
      <c r="O1093" s="66"/>
      <c r="P1093" s="66"/>
      <c r="Q1093" s="66"/>
      <c r="R1093" s="76"/>
      <c r="S1093" s="83">
        <f>(F1093-O1091*H1093)/D1093</f>
        <v>0.3494699304671311</v>
      </c>
      <c r="T1093" s="83">
        <f>(G1093-P1091*H1093)/D1093</f>
        <v>0.37127763729494762</v>
      </c>
      <c r="U1093" s="83">
        <f>(I1093-Q1091*H1093)/D1093</f>
        <v>6.2480242236748522E-2</v>
      </c>
      <c r="V1093" s="84"/>
      <c r="W1093" s="83">
        <f t="shared" si="674"/>
        <v>-1.0513377568689937</v>
      </c>
      <c r="X1093" s="83">
        <f t="shared" si="675"/>
        <v>-0.99080514774392192</v>
      </c>
      <c r="Y1093" s="83">
        <f t="shared" si="676"/>
        <v>-2.7729048964295968</v>
      </c>
      <c r="Z1093" s="83">
        <f t="shared" ref="Z1093:Z1096" si="677">LN(N1093)</f>
        <v>-1.4997954772922411</v>
      </c>
      <c r="AA1093" s="77"/>
      <c r="AB1093" s="20">
        <v>1.560428964959101E-2</v>
      </c>
      <c r="AC1093" s="60">
        <v>2.341074026250016E-2</v>
      </c>
      <c r="AD1093" s="20">
        <v>3.3516417711655283E-2</v>
      </c>
      <c r="AE1093" s="60">
        <v>5.0283874959831151E-2</v>
      </c>
      <c r="AF1093" s="20">
        <v>4.1295440651637261E-2</v>
      </c>
      <c r="AG1093" s="20">
        <v>6.1954555883696319E-2</v>
      </c>
      <c r="AI1093" s="62"/>
      <c r="AJ1093" s="82"/>
      <c r="AK1093" s="82"/>
      <c r="AL1093" s="82"/>
      <c r="AM1093" s="82"/>
      <c r="AN1093" s="82"/>
      <c r="BB1093" s="76"/>
      <c r="BC1093" s="76"/>
      <c r="BE1093" s="76"/>
      <c r="BF1093" s="76"/>
      <c r="BH1093" s="76"/>
      <c r="BI1093" s="76"/>
      <c r="BK1093" s="76"/>
      <c r="BL1093" s="76"/>
      <c r="BN1093" s="76"/>
      <c r="BO1093" s="76"/>
      <c r="BQ1093" s="76"/>
      <c r="BR1093" s="76"/>
      <c r="BW1093" s="85"/>
      <c r="BX1093" s="85"/>
      <c r="BY1093" s="83"/>
      <c r="BZ1093" s="83"/>
      <c r="CA1093" s="83"/>
      <c r="CB1093" s="83"/>
      <c r="CC1093" s="83"/>
    </row>
    <row r="1094" spans="1:100">
      <c r="A1094" s="7">
        <v>136</v>
      </c>
      <c r="B1094" s="7"/>
      <c r="C1094" s="7" t="s">
        <v>3</v>
      </c>
      <c r="D1094" s="32">
        <v>25.406672</v>
      </c>
      <c r="E1094" s="32">
        <v>5.6673920000000004</v>
      </c>
      <c r="F1094" s="32">
        <v>8.8706648000000001</v>
      </c>
      <c r="G1094" s="32">
        <v>9.4152068</v>
      </c>
      <c r="H1094" s="93">
        <v>1.2275567999999999E-4</v>
      </c>
      <c r="I1094" s="32">
        <v>1.5831078999999999</v>
      </c>
      <c r="J1094" s="32"/>
      <c r="K1094" s="32">
        <v>0.34914695000000001</v>
      </c>
      <c r="L1094" s="32">
        <v>0.37057985999999998</v>
      </c>
      <c r="M1094" s="32">
        <v>6.2310669999999999E-2</v>
      </c>
      <c r="N1094" s="32">
        <v>0.22306702</v>
      </c>
      <c r="O1094" s="66"/>
      <c r="P1094" s="66"/>
      <c r="Q1094" s="66"/>
      <c r="R1094" s="76"/>
      <c r="S1094" s="83">
        <f>(F1094-O1091*H1094)/D1094</f>
        <v>0.34914287082203121</v>
      </c>
      <c r="T1094" s="83">
        <f>(G1094-P1091*H1094)/D1094</f>
        <v>0.37057735039016254</v>
      </c>
      <c r="U1094" s="83">
        <f>(I1094-Q1091*H1094)/D1094</f>
        <v>6.2305534708921431E-2</v>
      </c>
      <c r="V1094" s="84"/>
      <c r="W1094" s="83">
        <f t="shared" si="674"/>
        <v>-1.0522740685666614</v>
      </c>
      <c r="X1094" s="83">
        <f t="shared" si="675"/>
        <v>-0.99269308305314707</v>
      </c>
      <c r="Y1094" s="83">
        <f t="shared" si="676"/>
        <v>-2.7757050175051785</v>
      </c>
      <c r="Z1094" s="83">
        <f t="shared" si="677"/>
        <v>-1.5002830145579595</v>
      </c>
      <c r="AA1094" s="28"/>
      <c r="AB1094" s="47">
        <f t="shared" ref="AB1094:AG1094" si="678">ABS(AB1093/AB1092)</f>
        <v>7.8777445684572022E-3</v>
      </c>
      <c r="AC1094" s="47">
        <f t="shared" si="678"/>
        <v>1.2196402805864672E-2</v>
      </c>
      <c r="AD1094" s="47">
        <f t="shared" si="678"/>
        <v>8.457209974185852E-3</v>
      </c>
      <c r="AE1094" s="47">
        <f t="shared" si="678"/>
        <v>1.0152216124279398E-2</v>
      </c>
      <c r="AF1094" s="47">
        <f t="shared" si="678"/>
        <v>6.9784048680310955E-3</v>
      </c>
      <c r="AG1094" s="47">
        <f t="shared" si="678"/>
        <v>1.015260457321261E-2</v>
      </c>
      <c r="AI1094" s="27"/>
      <c r="AJ1094" s="82"/>
      <c r="AK1094" s="82"/>
      <c r="AL1094" s="82"/>
      <c r="AM1094" s="82"/>
      <c r="AN1094" s="82"/>
      <c r="BB1094" s="76"/>
      <c r="BC1094" s="76"/>
      <c r="BE1094" s="76"/>
      <c r="BF1094" s="76"/>
      <c r="BH1094" s="76"/>
      <c r="BI1094" s="76"/>
      <c r="BK1094" s="76"/>
      <c r="BL1094" s="76"/>
      <c r="BN1094" s="76"/>
      <c r="BO1094" s="76"/>
      <c r="BQ1094" s="76"/>
      <c r="BR1094" s="76"/>
      <c r="BW1094" s="85"/>
      <c r="BX1094" s="85"/>
      <c r="BY1094" s="83"/>
      <c r="BZ1094" s="83"/>
      <c r="CA1094" s="83"/>
      <c r="CB1094" s="83"/>
      <c r="CC1094" s="83"/>
      <c r="CD1094" s="76"/>
      <c r="CE1094" s="76"/>
      <c r="CF1094" s="76"/>
      <c r="CG1094" s="76"/>
      <c r="CH1094" s="76"/>
      <c r="CI1094" s="76"/>
      <c r="CJ1094" s="76"/>
      <c r="CK1094" s="76"/>
      <c r="CL1094" s="76"/>
      <c r="CM1094" s="76"/>
      <c r="CN1094" s="76"/>
      <c r="CO1094" s="76"/>
      <c r="CP1094" s="76"/>
      <c r="CQ1094" s="76"/>
      <c r="CR1094" s="76"/>
      <c r="CS1094" s="76"/>
      <c r="CT1094" s="76"/>
      <c r="CU1094" s="76"/>
      <c r="CV1094" s="76"/>
    </row>
    <row r="1095" spans="1:100">
      <c r="A1095" s="7">
        <v>136</v>
      </c>
      <c r="B1095" s="7"/>
      <c r="C1095" s="7" t="s">
        <v>4</v>
      </c>
      <c r="D1095" s="32">
        <v>24.013377999999999</v>
      </c>
      <c r="E1095" s="32">
        <v>5.3551766000000001</v>
      </c>
      <c r="F1095" s="32">
        <v>8.3798160999999993</v>
      </c>
      <c r="G1095" s="32">
        <v>8.8898237000000009</v>
      </c>
      <c r="H1095" s="93">
        <v>1.179108E-4</v>
      </c>
      <c r="I1095" s="32">
        <v>1.4939556000000001</v>
      </c>
      <c r="J1095" s="32"/>
      <c r="K1095" s="32">
        <v>0.34896409</v>
      </c>
      <c r="L1095" s="32">
        <v>0.37020197999999999</v>
      </c>
      <c r="M1095" s="32">
        <v>6.2213222999999998E-2</v>
      </c>
      <c r="N1095" s="32">
        <v>0.22300788999999999</v>
      </c>
      <c r="O1095" s="66"/>
      <c r="P1095" s="66"/>
      <c r="Q1095" s="66"/>
      <c r="R1095" s="76"/>
      <c r="S1095" s="83">
        <f>(F1095-O1091*H1095)/D1095</f>
        <v>0.34896022956323497</v>
      </c>
      <c r="T1095" s="83">
        <f>(G1095-P1091*H1095)/D1095</f>
        <v>0.37020017921916043</v>
      </c>
      <c r="U1095" s="83">
        <f>(I1095-Q1091*H1095)/D1095</f>
        <v>6.2208206554905526E-2</v>
      </c>
      <c r="V1095" s="84"/>
      <c r="W1095" s="83">
        <f t="shared" si="674"/>
        <v>-1.052797318679324</v>
      </c>
      <c r="X1095" s="83">
        <f t="shared" si="675"/>
        <v>-0.99371139472843129</v>
      </c>
      <c r="Y1095" s="83">
        <f t="shared" si="676"/>
        <v>-2.7772683497583186</v>
      </c>
      <c r="Z1095" s="83">
        <f t="shared" si="677"/>
        <v>-1.5005481269819978</v>
      </c>
      <c r="AA1095" s="60"/>
      <c r="AB1095" s="88"/>
      <c r="AD1095" s="88"/>
      <c r="AF1095" s="88"/>
      <c r="AI1095" s="27"/>
      <c r="AJ1095" s="82"/>
      <c r="AK1095" s="82"/>
      <c r="AL1095" s="82"/>
      <c r="AM1095" s="82"/>
      <c r="AN1095" s="82"/>
      <c r="BB1095" s="76"/>
      <c r="BC1095" s="76"/>
      <c r="BE1095" s="76"/>
      <c r="BF1095" s="76"/>
      <c r="BH1095" s="76"/>
      <c r="BI1095" s="76"/>
      <c r="BK1095" s="76"/>
      <c r="BL1095" s="76"/>
      <c r="BN1095" s="76"/>
      <c r="BO1095" s="76"/>
      <c r="BQ1095" s="76"/>
      <c r="BR1095" s="76"/>
      <c r="BW1095" s="85"/>
      <c r="BX1095" s="85"/>
      <c r="BY1095" s="83"/>
      <c r="BZ1095" s="83"/>
      <c r="CA1095" s="83"/>
      <c r="CB1095" s="83"/>
      <c r="CD1095" s="76"/>
      <c r="CE1095" s="76"/>
      <c r="CF1095" s="76"/>
      <c r="CG1095" s="76"/>
      <c r="CH1095" s="76"/>
      <c r="CI1095" s="76"/>
      <c r="CJ1095" s="76"/>
      <c r="CK1095" s="76"/>
      <c r="CL1095" s="76"/>
      <c r="CM1095" s="76"/>
      <c r="CN1095" s="76"/>
      <c r="CO1095" s="76"/>
      <c r="CP1095" s="76"/>
      <c r="CQ1095" s="76"/>
      <c r="CR1095" s="76"/>
      <c r="CS1095" s="76"/>
      <c r="CT1095" s="76"/>
      <c r="CU1095" s="76"/>
      <c r="CV1095" s="76"/>
    </row>
    <row r="1096" spans="1:100">
      <c r="A1096" s="7">
        <v>136</v>
      </c>
      <c r="B1096" s="7"/>
      <c r="C1096" s="7" t="s">
        <v>5</v>
      </c>
      <c r="D1096" s="32">
        <v>21.037935000000001</v>
      </c>
      <c r="E1096" s="32">
        <v>4.6886255999999999</v>
      </c>
      <c r="F1096" s="32">
        <v>7.3319258999999999</v>
      </c>
      <c r="G1096" s="32">
        <v>7.7678737</v>
      </c>
      <c r="H1096" s="93">
        <v>1.0613443E-4</v>
      </c>
      <c r="I1096" s="32">
        <v>1.3037764999999999</v>
      </c>
      <c r="J1096" s="32"/>
      <c r="K1096" s="32">
        <v>0.34850974000000001</v>
      </c>
      <c r="L1096" s="32">
        <v>0.36923160999999999</v>
      </c>
      <c r="M1096" s="32">
        <v>6.1972612000000003E-2</v>
      </c>
      <c r="N1096" s="32">
        <v>0.22286529999999999</v>
      </c>
      <c r="O1096" s="66"/>
      <c r="P1096" s="66"/>
      <c r="Q1096" s="66"/>
      <c r="R1096" s="76"/>
      <c r="S1096" s="83">
        <f>(F1096-O1091*H1096)/D1096</f>
        <v>0.34850539783357082</v>
      </c>
      <c r="T1096" s="83">
        <f>(G1096-P1091*H1096)/D1096</f>
        <v>0.36922889613407711</v>
      </c>
      <c r="U1096" s="83">
        <f>(I1096-Q1091*H1096)/D1096</f>
        <v>6.1967237044072622E-2</v>
      </c>
      <c r="V1096" s="84"/>
      <c r="W1096" s="83">
        <f t="shared" si="674"/>
        <v>-1.0541015601394685</v>
      </c>
      <c r="X1096" s="83">
        <f t="shared" si="675"/>
        <v>-0.99633851253076688</v>
      </c>
      <c r="Y1096" s="83">
        <f t="shared" si="676"/>
        <v>-2.7811494683809292</v>
      </c>
      <c r="Z1096" s="83">
        <f t="shared" si="677"/>
        <v>-1.5011877258996227</v>
      </c>
      <c r="AB1096" s="28"/>
      <c r="AD1096" s="28"/>
      <c r="AF1096" s="28"/>
      <c r="AJ1096" s="82"/>
      <c r="AK1096" s="82"/>
      <c r="AL1096" s="82"/>
      <c r="AM1096" s="82"/>
      <c r="AN1096" s="82"/>
      <c r="BB1096" s="76"/>
      <c r="BC1096" s="76"/>
      <c r="BE1096" s="76"/>
      <c r="BF1096" s="76"/>
      <c r="BH1096" s="76"/>
      <c r="BI1096" s="76"/>
      <c r="BK1096" s="76"/>
      <c r="BL1096" s="76"/>
      <c r="BN1096" s="76"/>
      <c r="BO1096" s="76"/>
      <c r="BQ1096" s="76"/>
      <c r="BR1096" s="76"/>
      <c r="BW1096" s="85"/>
      <c r="BX1096" s="85"/>
      <c r="BY1096" s="83"/>
      <c r="BZ1096" s="83"/>
      <c r="CA1096" s="83"/>
      <c r="CB1096" s="83"/>
      <c r="CC1096" s="83"/>
    </row>
    <row r="1097" spans="1:100">
      <c r="C1097" s="7"/>
      <c r="D1097" s="89"/>
      <c r="E1097" s="89"/>
      <c r="F1097" s="33"/>
      <c r="G1097" s="33"/>
      <c r="H1097" s="99"/>
      <c r="I1097" s="33"/>
      <c r="J1097" s="5"/>
      <c r="K1097" s="84"/>
      <c r="L1097" s="84"/>
      <c r="M1097" s="84"/>
      <c r="N1097" s="84"/>
      <c r="O1097" s="83"/>
      <c r="P1097" s="83"/>
      <c r="Q1097" s="83"/>
      <c r="R1097" s="84"/>
      <c r="S1097" s="84"/>
      <c r="T1097" s="84"/>
      <c r="U1097" s="84"/>
      <c r="V1097" s="84"/>
      <c r="W1097" s="84"/>
      <c r="X1097" s="84"/>
      <c r="Y1097" s="84"/>
      <c r="Z1097" s="90"/>
      <c r="AA1097" s="28"/>
      <c r="AB1097" s="91"/>
      <c r="AC1097" s="91"/>
      <c r="AD1097" s="91"/>
      <c r="AE1097" s="92"/>
      <c r="AF1097" s="92"/>
      <c r="AG1097" s="92"/>
      <c r="AJ1097" s="76"/>
      <c r="AK1097" s="76"/>
      <c r="AL1097" s="76"/>
      <c r="AM1097" s="76"/>
      <c r="AN1097" s="76"/>
      <c r="BB1097" s="76"/>
      <c r="BC1097" s="76"/>
      <c r="BE1097" s="76"/>
      <c r="BF1097" s="76"/>
      <c r="BH1097" s="76"/>
      <c r="BI1097" s="76"/>
      <c r="BK1097" s="76"/>
      <c r="BL1097" s="76"/>
      <c r="BN1097" s="76"/>
      <c r="BO1097" s="76"/>
      <c r="BQ1097" s="76"/>
      <c r="BR1097" s="76"/>
      <c r="BW1097" s="85"/>
      <c r="BX1097" s="85"/>
      <c r="BY1097" s="83"/>
      <c r="BZ1097" s="83"/>
      <c r="CA1097" s="83"/>
      <c r="CB1097" s="83"/>
      <c r="CC1097" s="83"/>
      <c r="CD1097" s="76"/>
      <c r="CE1097" s="76"/>
      <c r="CF1097" s="76"/>
      <c r="CG1097" s="76"/>
      <c r="CH1097" s="76"/>
      <c r="CI1097" s="76"/>
      <c r="CJ1097" s="76"/>
      <c r="CK1097" s="76"/>
      <c r="CL1097" s="76"/>
      <c r="CM1097" s="76"/>
      <c r="CN1097" s="76"/>
      <c r="CO1097" s="76"/>
      <c r="CP1097" s="76"/>
      <c r="CQ1097" s="76"/>
      <c r="CR1097" s="76"/>
      <c r="CS1097" s="76"/>
      <c r="CT1097" s="76"/>
      <c r="CU1097" s="76"/>
      <c r="CV1097" s="76"/>
    </row>
    <row r="1098" spans="1:100">
      <c r="A1098" s="7">
        <v>137</v>
      </c>
      <c r="B1098" s="31">
        <v>43669</v>
      </c>
      <c r="C1098" s="7" t="s">
        <v>0</v>
      </c>
      <c r="D1098" s="32">
        <v>8.9203400999999995E-4</v>
      </c>
      <c r="E1098" s="32">
        <v>1.9692972999999999E-4</v>
      </c>
      <c r="F1098" s="32">
        <v>2.8954186999999998E-4</v>
      </c>
      <c r="G1098" s="32">
        <v>2.7412010000000002E-4</v>
      </c>
      <c r="H1098" s="93">
        <v>5.6319482999999997E-6</v>
      </c>
      <c r="I1098" s="32">
        <v>7.6778740999999996E-5</v>
      </c>
      <c r="J1098" s="32"/>
      <c r="K1098" s="32">
        <v>0.32484111999999998</v>
      </c>
      <c r="L1098" s="32">
        <v>0.30829668999999998</v>
      </c>
      <c r="M1098" s="32">
        <v>8.5993508999999996E-2</v>
      </c>
      <c r="N1098" s="32">
        <v>0.22114259</v>
      </c>
      <c r="O1098" s="66"/>
      <c r="P1098" s="66"/>
      <c r="Q1098" s="66"/>
      <c r="AG1098" s="78"/>
      <c r="BZ1098" s="80"/>
      <c r="CA1098" s="78"/>
      <c r="CB1098" s="78"/>
      <c r="CC1098" s="78"/>
      <c r="CE1098" s="81"/>
      <c r="CF1098" s="74"/>
      <c r="CG1098" s="74"/>
      <c r="CH1098" s="74"/>
      <c r="CI1098" s="74"/>
      <c r="CJ1098" s="74"/>
      <c r="CK1098" s="74"/>
      <c r="CL1098" s="74"/>
      <c r="CM1098" s="74"/>
      <c r="CN1098" s="74"/>
    </row>
    <row r="1099" spans="1:100">
      <c r="A1099" s="7">
        <v>137</v>
      </c>
      <c r="B1099" s="7"/>
      <c r="C1099" s="98" t="s">
        <v>6</v>
      </c>
      <c r="D1099" s="32"/>
      <c r="E1099" s="32"/>
      <c r="F1099" s="32"/>
      <c r="G1099" s="32"/>
      <c r="H1099" s="93">
        <v>3.2511014</v>
      </c>
      <c r="I1099" s="32"/>
      <c r="J1099" s="32"/>
      <c r="K1099" s="32"/>
      <c r="L1099" s="32"/>
      <c r="M1099" s="32"/>
      <c r="O1099" s="83">
        <v>0.86676140999999995</v>
      </c>
      <c r="P1099" s="83">
        <v>0.56704511000000002</v>
      </c>
      <c r="Q1099" s="83">
        <v>1.0721773999999999</v>
      </c>
      <c r="AB1099" s="9"/>
      <c r="AC1099" s="9"/>
      <c r="AD1099" s="9"/>
      <c r="AE1099" s="9"/>
      <c r="AF1099" s="9"/>
      <c r="AG1099" s="9"/>
      <c r="AI1099" s="27"/>
      <c r="AJ1099" s="20"/>
      <c r="AK1099" s="20"/>
      <c r="AL1099" s="20"/>
      <c r="AM1099" s="20"/>
      <c r="AN1099" s="82"/>
      <c r="BB1099" s="78"/>
      <c r="BE1099" s="78"/>
      <c r="BH1099" s="78"/>
      <c r="BK1099" s="78"/>
      <c r="BN1099" s="78"/>
      <c r="BQ1099" s="78"/>
    </row>
    <row r="1100" spans="1:100">
      <c r="A1100" s="7">
        <v>137</v>
      </c>
      <c r="B1100" s="7"/>
      <c r="C1100" s="7" t="s">
        <v>1</v>
      </c>
      <c r="D1100" s="32">
        <v>28.307099000000001</v>
      </c>
      <c r="E1100" s="32">
        <v>6.3184629000000001</v>
      </c>
      <c r="F1100" s="32">
        <v>9.8957315000000001</v>
      </c>
      <c r="G1100" s="32">
        <v>10.516690000000001</v>
      </c>
      <c r="H1100" s="93">
        <v>1.3295646E-4</v>
      </c>
      <c r="I1100" s="32">
        <v>1.7704880999999999</v>
      </c>
      <c r="J1100" s="32"/>
      <c r="K1100" s="32">
        <v>0.34958486</v>
      </c>
      <c r="L1100" s="32">
        <v>0.37152136000000002</v>
      </c>
      <c r="M1100" s="32">
        <v>6.2545710000000004E-2</v>
      </c>
      <c r="N1100" s="32">
        <v>0.22321126999999999</v>
      </c>
      <c r="O1100" s="66"/>
      <c r="P1100" s="66"/>
      <c r="Q1100" s="66"/>
      <c r="R1100" s="76"/>
      <c r="S1100" s="83">
        <f>(F1100-O1099*H1100)/D1100</f>
        <v>0.34958072738118667</v>
      </c>
      <c r="T1100" s="83">
        <f>(G1100-P1099*H1100)/D1100</f>
        <v>0.3715186288672504</v>
      </c>
      <c r="U1100" s="83">
        <f>(I1100-Q1099*H1100)/D1100</f>
        <v>6.2540691544845484E-2</v>
      </c>
      <c r="V1100" s="84"/>
      <c r="W1100" s="83">
        <f t="shared" ref="W1100:W1104" si="679">LN(S1100)</f>
        <v>-1.0510207643485248</v>
      </c>
      <c r="X1100" s="83">
        <f t="shared" ref="X1100:X1104" si="680">LN(T1100)</f>
        <v>-0.99015627108221349</v>
      </c>
      <c r="Y1100" s="83">
        <f t="shared" ref="Y1100:Y1104" si="681">LN(U1100)</f>
        <v>-2.7719378693729393</v>
      </c>
      <c r="Z1100" s="83">
        <f>LN(N1100)</f>
        <v>-1.4996365569181602</v>
      </c>
      <c r="AA1100" s="77"/>
      <c r="AB1100" s="20">
        <f t="array" ref="AB1100:AC1101">LINEST(W1100:W1104,Z1100:Z1104,TRUE,TRUE)</f>
        <v>1.991343098026181</v>
      </c>
      <c r="AC1100" s="60">
        <v>1.935280957112649</v>
      </c>
      <c r="AD1100" s="20">
        <f t="array" ref="AD1100:AE1101">LINEST(X1100:X1104,Z1100:Z1104,TRUE,TRUE)</f>
        <v>3.987705196250193</v>
      </c>
      <c r="AE1100" s="60">
        <v>4.9899646630892498</v>
      </c>
      <c r="AF1100" s="20">
        <f t="array" ref="AF1100:AG1101">LINEST(Y1100:Y1104,Z1100:Z1104,TRUE,TRUE)</f>
        <v>5.9563953669306891</v>
      </c>
      <c r="AG1100" s="20">
        <v>6.1605155944712253</v>
      </c>
      <c r="AI1100" s="41">
        <f>EXP(AC1100)*$AI$4^AB1100</f>
        <v>0.33309351056768582</v>
      </c>
      <c r="AJ1100" s="41">
        <f>AI1100*SQRT(AC1101^2+(LN($AI$4))^2*AB1101^2+(AB1100/$AI$4)^2*$AJ$4^2-2*LN($AI$4)*AVERAGE(Z1100:Z1104)*AB1101^2)</f>
        <v>5.2051979758414965E-4</v>
      </c>
      <c r="AK1100" s="59"/>
      <c r="AL1100" s="41">
        <f>EXP(AE1100)*$AI$4^AD1100</f>
        <v>0.33725709357934053</v>
      </c>
      <c r="AM1100" s="41">
        <f>AL1100*SQRT(AE1101^2+(LN($AI$4))^2*AD1101^2+(AD1100/$AI$4)^2*$AJ$4^2-2*LN($AI$4)*AVERAGE(Z1100:Z1104)*AD1101^2)</f>
        <v>1.0580274486394806E-3</v>
      </c>
      <c r="AN1100" s="83"/>
      <c r="AO1100" s="41">
        <f>EXP(AG1100)*$AI$4^AF1100</f>
        <v>5.4125441441557849E-2</v>
      </c>
      <c r="AP1100" s="41">
        <f>AO1100*SQRT(AG1101^2+(LN($AI$4))^2*AF1101^2+(AF1100/$AI$4)^2*$AJ$4^2-2*LN($AI$4)*AVERAGE(Z1100:Z1104)*AF1101^2)</f>
        <v>2.526798064764245E-4</v>
      </c>
      <c r="BB1100" s="69"/>
      <c r="BC1100" s="69"/>
      <c r="BE1100" s="69"/>
      <c r="BF1100" s="69"/>
      <c r="BH1100" s="69"/>
      <c r="BI1100" s="69"/>
      <c r="BK1100" s="69"/>
      <c r="BL1100" s="69"/>
      <c r="BN1100" s="69"/>
      <c r="BO1100" s="69"/>
      <c r="BQ1100" s="69"/>
      <c r="BR1100" s="69"/>
      <c r="BY1100" s="69"/>
      <c r="BZ1100" s="69"/>
      <c r="CD1100" s="86"/>
      <c r="CM1100" s="78"/>
      <c r="CN1100" s="78"/>
    </row>
    <row r="1101" spans="1:100">
      <c r="A1101" s="7">
        <v>137</v>
      </c>
      <c r="B1101" s="7"/>
      <c r="C1101" s="7" t="s">
        <v>2</v>
      </c>
      <c r="D1101" s="32">
        <v>28.271273999999998</v>
      </c>
      <c r="E1101" s="32">
        <v>6.3092627999999999</v>
      </c>
      <c r="F1101" s="32">
        <v>9.8796581999999997</v>
      </c>
      <c r="G1101" s="32">
        <v>10.495749</v>
      </c>
      <c r="H1101" s="93">
        <v>1.3910541999999999E-4</v>
      </c>
      <c r="I1101" s="32">
        <v>1.7663422</v>
      </c>
      <c r="J1101" s="32"/>
      <c r="K1101" s="32">
        <v>0.34945925999999999</v>
      </c>
      <c r="L1101" s="32">
        <v>0.37125141</v>
      </c>
      <c r="M1101" s="32">
        <v>6.2478354999999999E-2</v>
      </c>
      <c r="N1101" s="32">
        <v>0.22316867000000001</v>
      </c>
      <c r="O1101" s="66"/>
      <c r="P1101" s="66"/>
      <c r="Q1101" s="66"/>
      <c r="R1101" s="76"/>
      <c r="S1101" s="83">
        <f>(F1101-O1099*H1101)/D1101</f>
        <v>0.34945498490057514</v>
      </c>
      <c r="T1101" s="83">
        <f>(G1101-P1099*H1101)/D1101</f>
        <v>0.37124857270145717</v>
      </c>
      <c r="U1101" s="83">
        <f>(I1101-Q1099*H1101)/D1101</f>
        <v>6.2473062031532731E-2</v>
      </c>
      <c r="V1101" s="84"/>
      <c r="W1101" s="83">
        <f t="shared" si="679"/>
        <v>-1.051380524171259</v>
      </c>
      <c r="X1101" s="83">
        <f t="shared" si="680"/>
        <v>-0.9908834334478176</v>
      </c>
      <c r="Y1101" s="83">
        <f t="shared" si="681"/>
        <v>-2.7730198226456859</v>
      </c>
      <c r="Z1101" s="83">
        <f t="shared" ref="Z1101:Z1104" si="682">LN(N1101)</f>
        <v>-1.4998274257109168</v>
      </c>
      <c r="AA1101" s="77"/>
      <c r="AB1101" s="20">
        <v>7.0164253011400128E-3</v>
      </c>
      <c r="AC1101" s="60">
        <v>1.0526755504204285E-2</v>
      </c>
      <c r="AD1101" s="20">
        <v>1.6901497827947934E-2</v>
      </c>
      <c r="AE1101" s="60">
        <v>2.5357347602737244E-2</v>
      </c>
      <c r="AF1101" s="20">
        <v>1.8525578031537794E-2</v>
      </c>
      <c r="AG1101" s="20">
        <v>2.7793958054448464E-2</v>
      </c>
      <c r="AI1101" s="27"/>
      <c r="AJ1101" s="82"/>
      <c r="AK1101" s="82"/>
      <c r="AL1101" s="82"/>
      <c r="AM1101" s="82"/>
      <c r="AN1101" s="82"/>
      <c r="BB1101" s="76"/>
      <c r="BC1101" s="76"/>
      <c r="BE1101" s="76"/>
      <c r="BF1101" s="76"/>
      <c r="BH1101" s="76"/>
      <c r="BI1101" s="76"/>
      <c r="BK1101" s="76"/>
      <c r="BL1101" s="76"/>
      <c r="BN1101" s="76"/>
      <c r="BO1101" s="76"/>
      <c r="BQ1101" s="76"/>
      <c r="BR1101" s="76"/>
      <c r="BW1101" s="85"/>
      <c r="BX1101" s="85"/>
      <c r="BY1101" s="83"/>
      <c r="BZ1101" s="83"/>
      <c r="CA1101" s="83"/>
      <c r="CB1101" s="83"/>
      <c r="CC1101" s="83"/>
    </row>
    <row r="1102" spans="1:100">
      <c r="A1102" s="7">
        <v>137</v>
      </c>
      <c r="B1102" s="7"/>
      <c r="C1102" s="7" t="s">
        <v>3</v>
      </c>
      <c r="D1102" s="32">
        <v>25.976452999999999</v>
      </c>
      <c r="E1102" s="32">
        <v>5.7948440999999997</v>
      </c>
      <c r="F1102" s="32">
        <v>9.0705142999999993</v>
      </c>
      <c r="G1102" s="32">
        <v>9.6282192999999996</v>
      </c>
      <c r="H1102" s="93">
        <v>1.2394503E-4</v>
      </c>
      <c r="I1102" s="32">
        <v>1.6190933999999999</v>
      </c>
      <c r="J1102" s="32"/>
      <c r="K1102" s="32">
        <v>0.34918192999999997</v>
      </c>
      <c r="L1102" s="32">
        <v>0.37065126999999998</v>
      </c>
      <c r="M1102" s="32">
        <v>6.2329159000000002E-2</v>
      </c>
      <c r="N1102" s="32">
        <v>0.22308057000000001</v>
      </c>
      <c r="O1102" s="66"/>
      <c r="P1102" s="66"/>
      <c r="Q1102" s="66"/>
      <c r="R1102" s="76"/>
      <c r="S1102" s="83">
        <f>(F1102-O1099*H1102)/D1102</f>
        <v>0.34917803709501966</v>
      </c>
      <c r="T1102" s="83">
        <f>(G1102-P1099*H1102)/D1102</f>
        <v>0.37064910353914871</v>
      </c>
      <c r="U1102" s="83">
        <f>(I1102-Q1099*H1102)/D1102</f>
        <v>6.2324155993891531E-2</v>
      </c>
      <c r="V1102" s="84"/>
      <c r="W1102" s="83">
        <f t="shared" si="679"/>
        <v>-1.0521733519115548</v>
      </c>
      <c r="X1102" s="83">
        <f t="shared" si="680"/>
        <v>-0.99249947650057491</v>
      </c>
      <c r="Y1102" s="83">
        <f t="shared" si="681"/>
        <v>-2.775406191679588</v>
      </c>
      <c r="Z1102" s="83">
        <f t="shared" si="682"/>
        <v>-1.5002222723268779</v>
      </c>
      <c r="AA1102" s="28"/>
      <c r="AB1102" s="47">
        <f t="shared" ref="AB1102:AG1102" si="683">ABS(AB1101/AB1100)</f>
        <v>3.5234637908930374E-3</v>
      </c>
      <c r="AC1102" s="47">
        <f t="shared" si="683"/>
        <v>5.4393939368419788E-3</v>
      </c>
      <c r="AD1102" s="47">
        <f t="shared" si="683"/>
        <v>4.2384020373023371E-3</v>
      </c>
      <c r="AE1102" s="47">
        <f t="shared" si="683"/>
        <v>5.0816687721869959E-3</v>
      </c>
      <c r="AF1102" s="47">
        <f t="shared" si="683"/>
        <v>3.110199523421489E-3</v>
      </c>
      <c r="AG1102" s="47">
        <f t="shared" si="683"/>
        <v>4.5116285525504136E-3</v>
      </c>
      <c r="AI1102" s="27"/>
      <c r="AJ1102" s="82"/>
      <c r="AK1102" s="82"/>
      <c r="AL1102" s="82"/>
      <c r="AM1102" s="82"/>
      <c r="AN1102" s="82"/>
      <c r="BB1102" s="76"/>
      <c r="BC1102" s="76"/>
      <c r="BE1102" s="76"/>
      <c r="BF1102" s="76"/>
      <c r="BH1102" s="76"/>
      <c r="BI1102" s="76"/>
      <c r="BK1102" s="76"/>
      <c r="BL1102" s="76"/>
      <c r="BN1102" s="76"/>
      <c r="BO1102" s="76"/>
      <c r="BQ1102" s="76"/>
      <c r="BR1102" s="76"/>
      <c r="BW1102" s="85"/>
      <c r="BX1102" s="85"/>
      <c r="BY1102" s="83"/>
      <c r="BZ1102" s="83"/>
      <c r="CA1102" s="83"/>
      <c r="CB1102" s="83"/>
      <c r="CC1102" s="83"/>
      <c r="CD1102" s="76"/>
      <c r="CE1102" s="76"/>
      <c r="CF1102" s="76"/>
      <c r="CG1102" s="76"/>
      <c r="CH1102" s="76"/>
      <c r="CI1102" s="76"/>
      <c r="CJ1102" s="76"/>
      <c r="CK1102" s="76"/>
      <c r="CL1102" s="76"/>
      <c r="CM1102" s="76"/>
      <c r="CN1102" s="76"/>
      <c r="CO1102" s="76"/>
      <c r="CP1102" s="76"/>
      <c r="CQ1102" s="76"/>
      <c r="CR1102" s="76"/>
      <c r="CS1102" s="76"/>
      <c r="CT1102" s="76"/>
      <c r="CU1102" s="76"/>
      <c r="CV1102" s="76"/>
    </row>
    <row r="1103" spans="1:100">
      <c r="A1103" s="7">
        <v>137</v>
      </c>
      <c r="B1103" s="7"/>
      <c r="C1103" s="7" t="s">
        <v>4</v>
      </c>
      <c r="D1103" s="32">
        <v>24.022704000000001</v>
      </c>
      <c r="E1103" s="32">
        <v>5.3567821999999996</v>
      </c>
      <c r="F1103" s="32">
        <v>8.3813671000000003</v>
      </c>
      <c r="G1103" s="32">
        <v>8.8896669999999993</v>
      </c>
      <c r="H1103" s="93">
        <v>1.2252661E-4</v>
      </c>
      <c r="I1103" s="32">
        <v>1.4936456</v>
      </c>
      <c r="J1103" s="32"/>
      <c r="K1103" s="32">
        <v>0.34889281</v>
      </c>
      <c r="L1103" s="32">
        <v>0.37005127999999998</v>
      </c>
      <c r="M1103" s="32">
        <v>6.2176062999999997E-2</v>
      </c>
      <c r="N1103" s="32">
        <v>0.22298799999999999</v>
      </c>
      <c r="O1103" s="66"/>
      <c r="P1103" s="66"/>
      <c r="Q1103" s="66"/>
      <c r="R1103" s="76"/>
      <c r="S1103" s="83">
        <f>(F1103-O1099*H1103)/D1103</f>
        <v>0.34888915497034612</v>
      </c>
      <c r="T1103" s="83">
        <f>(G1103-P1099*H1103)/D1103</f>
        <v>0.37004982960639871</v>
      </c>
      <c r="U1103" s="83">
        <f>(I1103-Q1099*H1103)/D1103</f>
        <v>6.2170945857629487E-2</v>
      </c>
      <c r="V1103" s="84"/>
      <c r="W1103" s="83">
        <f t="shared" si="679"/>
        <v>-1.05300101476249</v>
      </c>
      <c r="X1103" s="83">
        <f t="shared" si="680"/>
        <v>-0.99411760779978997</v>
      </c>
      <c r="Y1103" s="83">
        <f t="shared" si="681"/>
        <v>-2.7778674967643555</v>
      </c>
      <c r="Z1103" s="83">
        <f t="shared" si="682"/>
        <v>-1.5006373206291104</v>
      </c>
      <c r="AA1103" s="60"/>
      <c r="AB1103" s="88"/>
      <c r="AD1103" s="88"/>
      <c r="AF1103" s="88"/>
      <c r="AI1103" s="27"/>
      <c r="AJ1103" s="82"/>
      <c r="AK1103" s="82"/>
      <c r="AL1103" s="82"/>
      <c r="AM1103" s="82"/>
      <c r="AN1103" s="82"/>
      <c r="BB1103" s="76"/>
      <c r="BC1103" s="76"/>
      <c r="BE1103" s="76"/>
      <c r="BF1103" s="76"/>
      <c r="BH1103" s="76"/>
      <c r="BI1103" s="76"/>
      <c r="BK1103" s="76"/>
      <c r="BL1103" s="76"/>
      <c r="BN1103" s="76"/>
      <c r="BO1103" s="76"/>
      <c r="BQ1103" s="76"/>
      <c r="BR1103" s="76"/>
      <c r="BW1103" s="85"/>
      <c r="BX1103" s="85"/>
      <c r="BY1103" s="83"/>
      <c r="BZ1103" s="83"/>
      <c r="CA1103" s="83"/>
      <c r="CB1103" s="83"/>
      <c r="CD1103" s="76"/>
      <c r="CE1103" s="76"/>
      <c r="CF1103" s="76"/>
      <c r="CG1103" s="76"/>
      <c r="CH1103" s="76"/>
      <c r="CI1103" s="76"/>
      <c r="CJ1103" s="76"/>
      <c r="CK1103" s="76"/>
      <c r="CL1103" s="76"/>
      <c r="CM1103" s="76"/>
      <c r="CN1103" s="76"/>
      <c r="CO1103" s="76"/>
      <c r="CP1103" s="76"/>
      <c r="CQ1103" s="76"/>
      <c r="CR1103" s="76"/>
      <c r="CS1103" s="76"/>
      <c r="CT1103" s="76"/>
      <c r="CU1103" s="76"/>
      <c r="CV1103" s="76"/>
    </row>
    <row r="1104" spans="1:100">
      <c r="A1104" s="7">
        <v>137</v>
      </c>
      <c r="B1104" s="7"/>
      <c r="C1104" s="7" t="s">
        <v>5</v>
      </c>
      <c r="D1104" s="32">
        <v>21.525151000000001</v>
      </c>
      <c r="E1104" s="32">
        <v>4.7972273000000003</v>
      </c>
      <c r="F1104" s="32">
        <v>7.5017573999999998</v>
      </c>
      <c r="G1104" s="32">
        <v>7.9478799000000002</v>
      </c>
      <c r="H1104" s="93">
        <v>1.0327660999999999E-4</v>
      </c>
      <c r="I1104" s="32">
        <v>1.3339761999999999</v>
      </c>
      <c r="J1104" s="32"/>
      <c r="K1104" s="32">
        <v>0.34851051</v>
      </c>
      <c r="L1104" s="32">
        <v>0.36923532999999997</v>
      </c>
      <c r="M1104" s="32">
        <v>6.1972565E-2</v>
      </c>
      <c r="N1104" s="32">
        <v>0.22286592999999999</v>
      </c>
      <c r="O1104" s="66"/>
      <c r="P1104" s="66"/>
      <c r="Q1104" s="66"/>
      <c r="R1104" s="76"/>
      <c r="S1104" s="83">
        <f>(F1104-O1099*H1104)/D1104</f>
        <v>0.34850709682918812</v>
      </c>
      <c r="T1104" s="83">
        <f>(G1104-P1099*H1104)/D1104</f>
        <v>0.36923417343289822</v>
      </c>
      <c r="U1104" s="83">
        <f>(I1104-Q1099*H1104)/D1104</f>
        <v>6.1967763624645851E-2</v>
      </c>
      <c r="V1104" s="84"/>
      <c r="W1104" s="83">
        <f t="shared" si="679"/>
        <v>-1.0540966850600966</v>
      </c>
      <c r="X1104" s="83">
        <f t="shared" si="680"/>
        <v>-0.99632421987609343</v>
      </c>
      <c r="Y1104" s="83">
        <f t="shared" si="681"/>
        <v>-2.7811409706914887</v>
      </c>
      <c r="Z1104" s="83">
        <f t="shared" si="682"/>
        <v>-1.50118489908401</v>
      </c>
      <c r="AB1104" s="28"/>
      <c r="AD1104" s="28"/>
      <c r="AF1104" s="28"/>
      <c r="AJ1104" s="82"/>
      <c r="AK1104" s="82"/>
      <c r="AL1104" s="82"/>
      <c r="AM1104" s="82"/>
      <c r="AN1104" s="82"/>
      <c r="BB1104" s="76"/>
      <c r="BC1104" s="76"/>
      <c r="BE1104" s="76"/>
      <c r="BF1104" s="76"/>
      <c r="BH1104" s="76"/>
      <c r="BI1104" s="76"/>
      <c r="BK1104" s="76"/>
      <c r="BL1104" s="76"/>
      <c r="BN1104" s="76"/>
      <c r="BO1104" s="76"/>
      <c r="BQ1104" s="76"/>
      <c r="BR1104" s="76"/>
      <c r="BW1104" s="85"/>
      <c r="BX1104" s="85"/>
      <c r="BY1104" s="83"/>
      <c r="BZ1104" s="83"/>
      <c r="CA1104" s="83"/>
      <c r="CB1104" s="83"/>
      <c r="CC1104" s="83"/>
    </row>
    <row r="1105" spans="1:100">
      <c r="C1105" s="7"/>
      <c r="D1105" s="89"/>
      <c r="E1105" s="89"/>
      <c r="F1105" s="33"/>
      <c r="G1105" s="33"/>
      <c r="H1105" s="99"/>
      <c r="I1105" s="33"/>
      <c r="J1105" s="5"/>
      <c r="K1105" s="84"/>
      <c r="L1105" s="84"/>
      <c r="M1105" s="84"/>
      <c r="N1105" s="84"/>
      <c r="O1105" s="83"/>
      <c r="P1105" s="83"/>
      <c r="Q1105" s="83"/>
      <c r="R1105" s="84"/>
      <c r="S1105" s="84"/>
      <c r="T1105" s="84"/>
      <c r="U1105" s="84"/>
      <c r="V1105" s="84"/>
      <c r="W1105" s="84"/>
      <c r="X1105" s="84"/>
      <c r="Y1105" s="84"/>
      <c r="Z1105" s="90"/>
      <c r="AA1105" s="28"/>
      <c r="AB1105" s="91"/>
      <c r="AC1105" s="91"/>
      <c r="AD1105" s="91"/>
      <c r="AE1105" s="92"/>
      <c r="AF1105" s="92"/>
      <c r="AG1105" s="92"/>
      <c r="AJ1105" s="76"/>
      <c r="AK1105" s="76"/>
      <c r="AL1105" s="76"/>
      <c r="AM1105" s="76"/>
      <c r="AN1105" s="76"/>
      <c r="BB1105" s="76"/>
      <c r="BC1105" s="76"/>
      <c r="BE1105" s="76"/>
      <c r="BF1105" s="76"/>
      <c r="BH1105" s="76"/>
      <c r="BI1105" s="76"/>
      <c r="BK1105" s="76"/>
      <c r="BL1105" s="76"/>
      <c r="BN1105" s="76"/>
      <c r="BO1105" s="76"/>
      <c r="BQ1105" s="76"/>
      <c r="BR1105" s="76"/>
      <c r="BW1105" s="85"/>
      <c r="BX1105" s="85"/>
      <c r="BY1105" s="83"/>
      <c r="BZ1105" s="83"/>
      <c r="CA1105" s="83"/>
      <c r="CB1105" s="83"/>
      <c r="CC1105" s="83"/>
      <c r="CD1105" s="76"/>
      <c r="CE1105" s="76"/>
      <c r="CF1105" s="76"/>
      <c r="CG1105" s="76"/>
      <c r="CH1105" s="76"/>
      <c r="CI1105" s="76"/>
      <c r="CJ1105" s="76"/>
      <c r="CK1105" s="76"/>
      <c r="CL1105" s="76"/>
      <c r="CM1105" s="76"/>
      <c r="CN1105" s="76"/>
      <c r="CO1105" s="76"/>
      <c r="CP1105" s="76"/>
      <c r="CQ1105" s="76"/>
      <c r="CR1105" s="76"/>
      <c r="CS1105" s="76"/>
      <c r="CT1105" s="76"/>
      <c r="CU1105" s="76"/>
      <c r="CV1105" s="76"/>
    </row>
    <row r="1106" spans="1:100">
      <c r="A1106" s="7">
        <v>138</v>
      </c>
      <c r="B1106" s="31">
        <v>43669</v>
      </c>
      <c r="C1106" s="7" t="s">
        <v>0</v>
      </c>
      <c r="D1106" s="32">
        <v>8.9203400999999995E-4</v>
      </c>
      <c r="E1106" s="32">
        <v>1.9692972999999999E-4</v>
      </c>
      <c r="F1106" s="32">
        <v>2.8954186999999998E-4</v>
      </c>
      <c r="G1106" s="32">
        <v>2.7412010000000002E-4</v>
      </c>
      <c r="H1106" s="93">
        <v>5.6319482999999997E-6</v>
      </c>
      <c r="I1106" s="32">
        <v>7.6778740999999996E-5</v>
      </c>
      <c r="J1106" s="32"/>
      <c r="K1106" s="32">
        <v>0.32484111999999998</v>
      </c>
      <c r="L1106" s="32">
        <v>0.30829668999999998</v>
      </c>
      <c r="M1106" s="32">
        <v>8.5993508999999996E-2</v>
      </c>
      <c r="N1106" s="32">
        <v>0.22114259</v>
      </c>
      <c r="O1106" s="66"/>
      <c r="P1106" s="66"/>
      <c r="Q1106" s="66"/>
      <c r="AG1106" s="78"/>
      <c r="BZ1106" s="80"/>
      <c r="CA1106" s="78"/>
      <c r="CB1106" s="78"/>
      <c r="CC1106" s="78"/>
      <c r="CE1106" s="81"/>
      <c r="CF1106" s="74"/>
      <c r="CG1106" s="74"/>
      <c r="CH1106" s="74"/>
      <c r="CI1106" s="74"/>
      <c r="CJ1106" s="74"/>
      <c r="CK1106" s="74"/>
      <c r="CL1106" s="74"/>
      <c r="CM1106" s="74"/>
      <c r="CN1106" s="74"/>
    </row>
    <row r="1107" spans="1:100">
      <c r="A1107" s="7">
        <v>138</v>
      </c>
      <c r="B1107" s="7"/>
      <c r="C1107" s="98" t="s">
        <v>6</v>
      </c>
      <c r="D1107" s="32"/>
      <c r="E1107" s="32"/>
      <c r="F1107" s="32"/>
      <c r="G1107" s="32"/>
      <c r="H1107" s="93">
        <v>3.2511014</v>
      </c>
      <c r="I1107" s="32"/>
      <c r="J1107" s="32"/>
      <c r="K1107" s="32"/>
      <c r="L1107" s="32"/>
      <c r="M1107" s="32"/>
      <c r="O1107" s="83">
        <v>0.86676140999999995</v>
      </c>
      <c r="P1107" s="83">
        <v>0.56704511000000002</v>
      </c>
      <c r="Q1107" s="83">
        <v>1.0721773999999999</v>
      </c>
      <c r="AB1107" s="9"/>
      <c r="AC1107" s="9"/>
      <c r="AD1107" s="9"/>
      <c r="AE1107" s="9"/>
      <c r="AF1107" s="9"/>
      <c r="AG1107" s="9"/>
      <c r="AI1107" s="27"/>
      <c r="AJ1107" s="20"/>
      <c r="AK1107" s="20"/>
      <c r="AL1107" s="20"/>
      <c r="AM1107" s="20"/>
      <c r="AN1107" s="82"/>
      <c r="BB1107" s="78"/>
      <c r="BE1107" s="78"/>
      <c r="BH1107" s="78"/>
      <c r="BK1107" s="78"/>
      <c r="BN1107" s="78"/>
      <c r="BQ1107" s="78"/>
    </row>
    <row r="1108" spans="1:100">
      <c r="A1108" s="7">
        <v>138</v>
      </c>
      <c r="B1108" s="7"/>
      <c r="C1108" s="7" t="s">
        <v>1</v>
      </c>
      <c r="D1108" s="32">
        <v>28.722579</v>
      </c>
      <c r="E1108" s="32">
        <v>6.4114053000000002</v>
      </c>
      <c r="F1108" s="32">
        <v>10.041604</v>
      </c>
      <c r="G1108" s="32">
        <v>10.672169999999999</v>
      </c>
      <c r="H1108" s="93">
        <v>1.4007898000000001E-4</v>
      </c>
      <c r="I1108" s="32">
        <v>1.7968348000000001</v>
      </c>
      <c r="J1108" s="32"/>
      <c r="K1108" s="32">
        <v>0.34960637999999999</v>
      </c>
      <c r="L1108" s="32">
        <v>0.37155977000000001</v>
      </c>
      <c r="M1108" s="32">
        <v>6.2558133000000002E-2</v>
      </c>
      <c r="N1108" s="32">
        <v>0.22321820000000001</v>
      </c>
      <c r="O1108" s="66"/>
      <c r="P1108" s="66"/>
      <c r="Q1108" s="66"/>
      <c r="R1108" s="76"/>
      <c r="S1108" s="83">
        <f>(F1108-O1107*H1108)/D1108</f>
        <v>0.34960240112650687</v>
      </c>
      <c r="T1108" s="83">
        <f>(G1108-P1107*H1108)/D1108</f>
        <v>0.37155753210390252</v>
      </c>
      <c r="U1108" s="83">
        <f>(I1108-Q1107*H1108)/D1108</f>
        <v>6.2553039212928235E-2</v>
      </c>
      <c r="V1108" s="84"/>
      <c r="W1108" s="83">
        <f t="shared" ref="W1108:W1112" si="684">LN(S1108)</f>
        <v>-1.0509587670135108</v>
      </c>
      <c r="X1108" s="83">
        <f t="shared" ref="X1108:X1112" si="685">LN(T1108)</f>
        <v>-0.99005156247028114</v>
      </c>
      <c r="Y1108" s="83">
        <f t="shared" ref="Y1108:Y1112" si="686">LN(U1108)</f>
        <v>-2.7717404547135787</v>
      </c>
      <c r="Z1108" s="83">
        <f>LN(N1108)</f>
        <v>-1.4996055105806476</v>
      </c>
      <c r="AA1108" s="77"/>
      <c r="AB1108" s="20">
        <f t="array" ref="AB1108:AC1109">LINEST(W1108:W1112,Z1108:Z1112,TRUE,TRUE)</f>
        <v>1.9924037370643863</v>
      </c>
      <c r="AC1108" s="60">
        <v>1.9368697926827769</v>
      </c>
      <c r="AD1108" s="20">
        <f t="array" ref="AD1108:AE1109">LINEST(X1108:X1112,Z1108:Z1112,TRUE,TRUE)</f>
        <v>3.9819015293604778</v>
      </c>
      <c r="AE1108" s="60">
        <v>4.9812454014728935</v>
      </c>
      <c r="AF1108" s="20">
        <f t="array" ref="AF1108:AG1109">LINEST(Y1108:Y1112,Z1108:Z1112,TRUE,TRUE)</f>
        <v>5.9746394966562741</v>
      </c>
      <c r="AG1108" s="20">
        <v>6.1878729136064434</v>
      </c>
      <c r="AI1108" s="41">
        <f>EXP(AC1108)*$AI$4^AB1108</f>
        <v>0.33308435893466221</v>
      </c>
      <c r="AJ1108" s="41">
        <f>AI1108*SQRT(AC1109^2+(LN($AI$4))^2*AB1109^2+(AB1108/$AI$4)^2*$AJ$4^2-2*LN($AI$4)*AVERAGE(Z1108:Z1112)*AB1109^2)</f>
        <v>5.2300025940964603E-4</v>
      </c>
      <c r="AK1108" s="59"/>
      <c r="AL1108" s="41">
        <f>EXP(AE1108)*$AI$4^AD1108</f>
        <v>0.33729924039449699</v>
      </c>
      <c r="AM1108" s="41">
        <f>AL1108*SQRT(AE1109^2+(LN($AI$4))^2*AD1109^2+(AD1108/$AI$4)^2*$AJ$4^2-2*LN($AI$4)*AVERAGE(Z1108:Z1112)*AD1109^2)</f>
        <v>1.0532297685322833E-3</v>
      </c>
      <c r="AN1108" s="83"/>
      <c r="AO1108" s="41">
        <f>EXP(AG1108)*$AI$4^AF1108</f>
        <v>5.4101363248933117E-2</v>
      </c>
      <c r="AP1108" s="41">
        <f>AO1108*SQRT(AG1109^2+(LN($AI$4))^2*AF1109^2+(AF1108/$AI$4)^2*$AJ$4^2-2*LN($AI$4)*AVERAGE(Z1108:Z1112)*AF1109^2)</f>
        <v>2.5337833774200874E-4</v>
      </c>
      <c r="BB1108" s="69"/>
      <c r="BC1108" s="69"/>
      <c r="BE1108" s="69"/>
      <c r="BF1108" s="69"/>
      <c r="BH1108" s="69"/>
      <c r="BI1108" s="69"/>
      <c r="BK1108" s="69"/>
      <c r="BL1108" s="69"/>
      <c r="BN1108" s="69"/>
      <c r="BO1108" s="69"/>
      <c r="BQ1108" s="69"/>
      <c r="BR1108" s="69"/>
      <c r="BY1108" s="69"/>
      <c r="BZ1108" s="69"/>
      <c r="CD1108" s="86"/>
      <c r="CM1108" s="78"/>
      <c r="CN1108" s="78"/>
    </row>
    <row r="1109" spans="1:100">
      <c r="A1109" s="7">
        <v>138</v>
      </c>
      <c r="B1109" s="7"/>
      <c r="C1109" s="7" t="s">
        <v>2</v>
      </c>
      <c r="D1109" s="32">
        <v>28.047582999999999</v>
      </c>
      <c r="E1109" s="32">
        <v>6.2589028000000004</v>
      </c>
      <c r="F1109" s="32">
        <v>9.8001605000000005</v>
      </c>
      <c r="G1109" s="32">
        <v>10.409611</v>
      </c>
      <c r="H1109" s="93">
        <v>1.3782591E-4</v>
      </c>
      <c r="I1109" s="32">
        <v>1.7515879000000001</v>
      </c>
      <c r="J1109" s="32"/>
      <c r="K1109" s="32">
        <v>0.34941191999999999</v>
      </c>
      <c r="L1109" s="32">
        <v>0.37114099</v>
      </c>
      <c r="M1109" s="32">
        <v>6.2450569999999997E-2</v>
      </c>
      <c r="N1109" s="32">
        <v>0.22315299</v>
      </c>
      <c r="O1109" s="66"/>
      <c r="P1109" s="66"/>
      <c r="Q1109" s="66"/>
      <c r="R1109" s="76"/>
      <c r="S1109" s="83">
        <f>(F1109-O1107*H1109)/D1109</f>
        <v>0.34940768471279376</v>
      </c>
      <c r="T1109" s="83">
        <f>(G1109-P1107*H1109)/D1109</f>
        <v>0.37113832042111095</v>
      </c>
      <c r="U1109" s="83">
        <f>(I1109-Q1107*H1109)/D1109</f>
        <v>6.2445313957147884E-2</v>
      </c>
      <c r="V1109" s="84"/>
      <c r="W1109" s="83">
        <f t="shared" si="684"/>
        <v>-1.0515158874977328</v>
      </c>
      <c r="X1109" s="83">
        <f t="shared" si="685"/>
        <v>-0.99118045453528059</v>
      </c>
      <c r="Y1109" s="83">
        <f t="shared" si="686"/>
        <v>-2.7734640819409515</v>
      </c>
      <c r="Z1109" s="83">
        <f t="shared" ref="Z1109:Z1112" si="687">LN(N1109)</f>
        <v>-1.4998976889376958</v>
      </c>
      <c r="AA1109" s="77"/>
      <c r="AB1109" s="20">
        <v>9.3418534059937393E-3</v>
      </c>
      <c r="AC1109" s="60">
        <v>1.4016312008838601E-2</v>
      </c>
      <c r="AD1109" s="20">
        <v>1.3157872753399285E-2</v>
      </c>
      <c r="AE1109" s="60">
        <v>1.9741783762728872E-2</v>
      </c>
      <c r="AF1109" s="20">
        <v>1.8951999283763007E-2</v>
      </c>
      <c r="AG1109" s="20">
        <v>2.8435164159402782E-2</v>
      </c>
      <c r="AI1109" s="27"/>
      <c r="AJ1109" s="82"/>
      <c r="AK1109" s="82"/>
      <c r="AL1109" s="82"/>
      <c r="AM1109" s="82"/>
      <c r="AN1109" s="82"/>
      <c r="BB1109" s="76"/>
      <c r="BC1109" s="76"/>
      <c r="BE1109" s="76"/>
      <c r="BF1109" s="76"/>
      <c r="BH1109" s="76"/>
      <c r="BI1109" s="76"/>
      <c r="BK1109" s="76"/>
      <c r="BL1109" s="76"/>
      <c r="BN1109" s="76"/>
      <c r="BO1109" s="76"/>
      <c r="BQ1109" s="76"/>
      <c r="BR1109" s="76"/>
      <c r="BW1109" s="85"/>
      <c r="BX1109" s="85"/>
      <c r="BY1109" s="83"/>
      <c r="BZ1109" s="83"/>
      <c r="CA1109" s="83"/>
      <c r="CB1109" s="83"/>
      <c r="CC1109" s="83"/>
    </row>
    <row r="1110" spans="1:100">
      <c r="A1110" s="7">
        <v>138</v>
      </c>
      <c r="B1110" s="7"/>
      <c r="C1110" s="7" t="s">
        <v>3</v>
      </c>
      <c r="D1110" s="32">
        <v>25.330459000000001</v>
      </c>
      <c r="E1110" s="32">
        <v>5.6499515999999996</v>
      </c>
      <c r="F1110" s="32">
        <v>8.8424578</v>
      </c>
      <c r="G1110" s="32">
        <v>9.3837685999999998</v>
      </c>
      <c r="H1110" s="93">
        <v>1.2360153000000001E-4</v>
      </c>
      <c r="I1110" s="32">
        <v>1.5775528000000001</v>
      </c>
      <c r="J1110" s="32"/>
      <c r="K1110" s="32">
        <v>0.34908381999999999</v>
      </c>
      <c r="L1110" s="32">
        <v>0.37045359</v>
      </c>
      <c r="M1110" s="32">
        <v>6.2278820999999998E-2</v>
      </c>
      <c r="N1110" s="32">
        <v>0.22304964999999999</v>
      </c>
      <c r="O1110" s="66"/>
      <c r="P1110" s="66"/>
      <c r="Q1110" s="66"/>
      <c r="R1110" s="76"/>
      <c r="S1110" s="83">
        <f>(F1110-O1107*H1110)/D1110</f>
        <v>0.3490797646802839</v>
      </c>
      <c r="T1110" s="83">
        <f>(G1110-P1107*H1110)/D1110</f>
        <v>0.37045118338980054</v>
      </c>
      <c r="U1110" s="83">
        <f>(I1110-Q1107*H1110)/D1110</f>
        <v>6.2273655492501287E-2</v>
      </c>
      <c r="V1110" s="84"/>
      <c r="W1110" s="83">
        <f t="shared" si="684"/>
        <v>-1.0524548308012565</v>
      </c>
      <c r="X1110" s="83">
        <f t="shared" si="685"/>
        <v>-0.99303360165892207</v>
      </c>
      <c r="Y1110" s="83">
        <f t="shared" si="686"/>
        <v>-2.7762168079103726</v>
      </c>
      <c r="Z1110" s="83">
        <f t="shared" si="687"/>
        <v>-1.5003608865639924</v>
      </c>
      <c r="AA1110" s="28"/>
      <c r="AB1110" s="47">
        <f t="shared" ref="AB1110:AG1110" si="688">ABS(AB1109/AB1108)</f>
        <v>4.6887351354590679E-3</v>
      </c>
      <c r="AC1110" s="47">
        <f t="shared" si="688"/>
        <v>7.2365793827702139E-3</v>
      </c>
      <c r="AD1110" s="47">
        <f t="shared" si="688"/>
        <v>3.3044194228259919E-3</v>
      </c>
      <c r="AE1110" s="47">
        <f t="shared" si="688"/>
        <v>3.9632224818499139E-3</v>
      </c>
      <c r="AF1110" s="47">
        <f t="shared" si="688"/>
        <v>3.1720741133200677E-3</v>
      </c>
      <c r="AG1110" s="47">
        <f t="shared" si="688"/>
        <v>4.5953051325402982E-3</v>
      </c>
      <c r="AI1110" s="27"/>
      <c r="AJ1110" s="82"/>
      <c r="AK1110" s="82"/>
      <c r="AL1110" s="82"/>
      <c r="AM1110" s="82"/>
      <c r="AN1110" s="82"/>
      <c r="BB1110" s="76"/>
      <c r="BC1110" s="76"/>
      <c r="BE1110" s="76"/>
      <c r="BF1110" s="76"/>
      <c r="BH1110" s="76"/>
      <c r="BI1110" s="76"/>
      <c r="BK1110" s="76"/>
      <c r="BL1110" s="76"/>
      <c r="BN1110" s="76"/>
      <c r="BO1110" s="76"/>
      <c r="BQ1110" s="76"/>
      <c r="BR1110" s="76"/>
      <c r="BW1110" s="85"/>
      <c r="BX1110" s="85"/>
      <c r="BY1110" s="83"/>
      <c r="BZ1110" s="83"/>
      <c r="CA1110" s="83"/>
      <c r="CB1110" s="83"/>
      <c r="CC1110" s="83"/>
      <c r="CD1110" s="76"/>
      <c r="CE1110" s="76"/>
      <c r="CF1110" s="76"/>
      <c r="CG1110" s="76"/>
      <c r="CH1110" s="76"/>
      <c r="CI1110" s="76"/>
      <c r="CJ1110" s="76"/>
      <c r="CK1110" s="76"/>
      <c r="CL1110" s="76"/>
      <c r="CM1110" s="76"/>
      <c r="CN1110" s="76"/>
      <c r="CO1110" s="76"/>
      <c r="CP1110" s="76"/>
      <c r="CQ1110" s="76"/>
      <c r="CR1110" s="76"/>
      <c r="CS1110" s="76"/>
      <c r="CT1110" s="76"/>
      <c r="CU1110" s="76"/>
      <c r="CV1110" s="76"/>
    </row>
    <row r="1111" spans="1:100">
      <c r="A1111" s="7">
        <v>138</v>
      </c>
      <c r="B1111" s="7"/>
      <c r="C1111" s="7" t="s">
        <v>4</v>
      </c>
      <c r="D1111" s="32">
        <v>24.443190000000001</v>
      </c>
      <c r="E1111" s="32">
        <v>5.4503481000000003</v>
      </c>
      <c r="F1111" s="32">
        <v>8.5273278999999995</v>
      </c>
      <c r="G1111" s="32">
        <v>9.0436051000000006</v>
      </c>
      <c r="H1111" s="93">
        <v>1.152013E-4</v>
      </c>
      <c r="I1111" s="32">
        <v>1.5193699000000001</v>
      </c>
      <c r="J1111" s="32"/>
      <c r="K1111" s="32">
        <v>0.34886303000000002</v>
      </c>
      <c r="L1111" s="32">
        <v>0.36998438</v>
      </c>
      <c r="M1111" s="32">
        <v>6.2159159999999998E-2</v>
      </c>
      <c r="N1111" s="32">
        <v>0.22298013999999999</v>
      </c>
      <c r="O1111" s="66"/>
      <c r="P1111" s="66"/>
      <c r="Q1111" s="66"/>
      <c r="R1111" s="76"/>
      <c r="S1111" s="83">
        <f>(F1111-O1107*H1111)/D1111</f>
        <v>0.34885905022866398</v>
      </c>
      <c r="T1111" s="83">
        <f>(G1111-P1107*H1111)/D1111</f>
        <v>0.36998197762510415</v>
      </c>
      <c r="U1111" s="83">
        <f>(I1111-Q1107*H1111)/D1111</f>
        <v>6.2154178066352608E-2</v>
      </c>
      <c r="V1111" s="84"/>
      <c r="W1111" s="83">
        <f t="shared" si="684"/>
        <v>-1.0530873058958141</v>
      </c>
      <c r="X1111" s="83">
        <f t="shared" si="685"/>
        <v>-0.99430098365153485</v>
      </c>
      <c r="Y1111" s="83">
        <f t="shared" si="686"/>
        <v>-2.7781372377603719</v>
      </c>
      <c r="Z1111" s="83">
        <f t="shared" si="687"/>
        <v>-1.5006725697839081</v>
      </c>
      <c r="AA1111" s="60"/>
      <c r="AB1111" s="88"/>
      <c r="AD1111" s="88"/>
      <c r="AF1111" s="88"/>
      <c r="AI1111" s="27"/>
      <c r="AJ1111" s="82"/>
      <c r="AK1111" s="82"/>
      <c r="AL1111" s="82"/>
      <c r="AM1111" s="82"/>
      <c r="AN1111" s="82"/>
      <c r="BB1111" s="76"/>
      <c r="BC1111" s="76"/>
      <c r="BE1111" s="76"/>
      <c r="BF1111" s="76"/>
      <c r="BH1111" s="76"/>
      <c r="BI1111" s="76"/>
      <c r="BK1111" s="76"/>
      <c r="BL1111" s="76"/>
      <c r="BN1111" s="76"/>
      <c r="BO1111" s="76"/>
      <c r="BQ1111" s="76"/>
      <c r="BR1111" s="76"/>
      <c r="BW1111" s="85"/>
      <c r="BX1111" s="85"/>
      <c r="BY1111" s="83"/>
      <c r="BZ1111" s="83"/>
      <c r="CA1111" s="83"/>
      <c r="CB1111" s="83"/>
      <c r="CD1111" s="76"/>
      <c r="CE1111" s="76"/>
      <c r="CF1111" s="76"/>
      <c r="CG1111" s="76"/>
      <c r="CH1111" s="76"/>
      <c r="CI1111" s="76"/>
      <c r="CJ1111" s="76"/>
      <c r="CK1111" s="76"/>
      <c r="CL1111" s="76"/>
      <c r="CM1111" s="76"/>
      <c r="CN1111" s="76"/>
      <c r="CO1111" s="76"/>
      <c r="CP1111" s="76"/>
      <c r="CQ1111" s="76"/>
      <c r="CR1111" s="76"/>
      <c r="CS1111" s="76"/>
      <c r="CT1111" s="76"/>
      <c r="CU1111" s="76"/>
      <c r="CV1111" s="76"/>
    </row>
    <row r="1112" spans="1:100">
      <c r="A1112" s="7">
        <v>138</v>
      </c>
      <c r="B1112" s="7"/>
      <c r="C1112" s="7" t="s">
        <v>5</v>
      </c>
      <c r="D1112" s="32">
        <v>21.556000000000001</v>
      </c>
      <c r="E1112" s="32">
        <v>4.8032908000000001</v>
      </c>
      <c r="F1112" s="32">
        <v>7.5100252000000003</v>
      </c>
      <c r="G1112" s="32">
        <v>7.9539527000000003</v>
      </c>
      <c r="H1112" s="93">
        <v>1.0417665E-4</v>
      </c>
      <c r="I1112" s="32">
        <v>1.3345235</v>
      </c>
      <c r="J1112" s="32"/>
      <c r="K1112" s="32">
        <v>0.34839597</v>
      </c>
      <c r="L1112" s="32">
        <v>0.36899010999999998</v>
      </c>
      <c r="M1112" s="32">
        <v>6.1909582999999997E-2</v>
      </c>
      <c r="N1112" s="32">
        <v>0.22282845000000001</v>
      </c>
      <c r="O1112" s="66"/>
      <c r="P1112" s="66"/>
      <c r="Q1112" s="66"/>
      <c r="R1112" s="76"/>
      <c r="S1112" s="83">
        <f>(F1112-O1107*H1112)/D1112</f>
        <v>0.34839185858693433</v>
      </c>
      <c r="T1112" s="83">
        <f>(G1112-P1107*H1112)/D1112</f>
        <v>0.36898745718779186</v>
      </c>
      <c r="U1112" s="83">
        <f>(I1112-Q1107*H1112)/D1112</f>
        <v>6.1904425874478662E-2</v>
      </c>
      <c r="V1112" s="84"/>
      <c r="W1112" s="83">
        <f t="shared" si="684"/>
        <v>-1.0544274022821805</v>
      </c>
      <c r="X1112" s="83">
        <f t="shared" si="685"/>
        <v>-0.99699262688032697</v>
      </c>
      <c r="Y1112" s="83">
        <f t="shared" si="686"/>
        <v>-2.7821636014521629</v>
      </c>
      <c r="Z1112" s="83">
        <f t="shared" si="687"/>
        <v>-1.5013530860828603</v>
      </c>
      <c r="AB1112" s="28"/>
      <c r="AD1112" s="28"/>
      <c r="AF1112" s="28"/>
      <c r="AJ1112" s="82"/>
      <c r="AK1112" s="82"/>
      <c r="AL1112" s="82"/>
      <c r="AM1112" s="82"/>
      <c r="AN1112" s="82"/>
      <c r="BB1112" s="76"/>
      <c r="BC1112" s="76"/>
      <c r="BE1112" s="76"/>
      <c r="BF1112" s="76"/>
      <c r="BH1112" s="76"/>
      <c r="BI1112" s="76"/>
      <c r="BK1112" s="76"/>
      <c r="BL1112" s="76"/>
      <c r="BN1112" s="76"/>
      <c r="BO1112" s="76"/>
      <c r="BQ1112" s="76"/>
      <c r="BR1112" s="76"/>
      <c r="BW1112" s="85"/>
      <c r="BX1112" s="85"/>
      <c r="BY1112" s="83"/>
      <c r="BZ1112" s="83"/>
      <c r="CA1112" s="83"/>
      <c r="CB1112" s="83"/>
      <c r="CC1112" s="83"/>
    </row>
    <row r="1113" spans="1:100">
      <c r="C1113" s="7"/>
      <c r="D1113" s="89"/>
      <c r="E1113" s="89"/>
      <c r="F1113" s="33"/>
      <c r="G1113" s="33"/>
      <c r="H1113" s="99"/>
      <c r="I1113" s="33"/>
      <c r="J1113" s="5"/>
      <c r="K1113" s="84"/>
      <c r="L1113" s="84"/>
      <c r="M1113" s="84"/>
      <c r="N1113" s="84"/>
      <c r="O1113" s="83"/>
      <c r="P1113" s="83"/>
      <c r="Q1113" s="83"/>
      <c r="R1113" s="84"/>
      <c r="S1113" s="84"/>
      <c r="T1113" s="84"/>
      <c r="U1113" s="84"/>
      <c r="V1113" s="84"/>
      <c r="W1113" s="84"/>
      <c r="X1113" s="84"/>
      <c r="Y1113" s="84"/>
      <c r="Z1113" s="90"/>
      <c r="AA1113" s="28"/>
      <c r="AB1113" s="91"/>
      <c r="AC1113" s="91"/>
      <c r="AD1113" s="91"/>
      <c r="AE1113" s="92"/>
      <c r="AF1113" s="92"/>
      <c r="AG1113" s="92"/>
      <c r="AJ1113" s="76"/>
      <c r="AK1113" s="76"/>
      <c r="AL1113" s="76"/>
      <c r="AM1113" s="76"/>
      <c r="AN1113" s="76"/>
      <c r="BB1113" s="76"/>
      <c r="BC1113" s="76"/>
      <c r="BE1113" s="76"/>
      <c r="BF1113" s="76"/>
      <c r="BH1113" s="76"/>
      <c r="BI1113" s="76"/>
      <c r="BK1113" s="76"/>
      <c r="BL1113" s="76"/>
      <c r="BN1113" s="76"/>
      <c r="BO1113" s="76"/>
      <c r="BQ1113" s="76"/>
      <c r="BR1113" s="76"/>
      <c r="BW1113" s="85"/>
      <c r="BX1113" s="85"/>
      <c r="BY1113" s="83"/>
      <c r="BZ1113" s="83"/>
      <c r="CA1113" s="83"/>
      <c r="CB1113" s="83"/>
      <c r="CC1113" s="83"/>
      <c r="CD1113" s="76"/>
      <c r="CE1113" s="76"/>
      <c r="CF1113" s="76"/>
      <c r="CG1113" s="76"/>
      <c r="CH1113" s="76"/>
      <c r="CI1113" s="76"/>
      <c r="CJ1113" s="76"/>
      <c r="CK1113" s="76"/>
      <c r="CL1113" s="76"/>
      <c r="CM1113" s="76"/>
      <c r="CN1113" s="76"/>
      <c r="CO1113" s="76"/>
      <c r="CP1113" s="76"/>
      <c r="CQ1113" s="76"/>
      <c r="CR1113" s="76"/>
      <c r="CS1113" s="76"/>
      <c r="CT1113" s="76"/>
      <c r="CU1113" s="76"/>
      <c r="CV1113" s="76"/>
    </row>
    <row r="1114" spans="1:100">
      <c r="A1114" s="7">
        <v>139</v>
      </c>
      <c r="B1114" s="31">
        <v>43669</v>
      </c>
      <c r="C1114" s="7" t="s">
        <v>0</v>
      </c>
      <c r="D1114" s="32">
        <v>8.9203400999999995E-4</v>
      </c>
      <c r="E1114" s="32">
        <v>1.9692972999999999E-4</v>
      </c>
      <c r="F1114" s="32">
        <v>2.8954186999999998E-4</v>
      </c>
      <c r="G1114" s="32">
        <v>2.7412010000000002E-4</v>
      </c>
      <c r="H1114" s="93">
        <v>5.6319482999999997E-6</v>
      </c>
      <c r="I1114" s="32">
        <v>7.6778740999999996E-5</v>
      </c>
      <c r="J1114" s="32"/>
      <c r="K1114" s="32">
        <v>0.32484111999999998</v>
      </c>
      <c r="L1114" s="32">
        <v>0.30829668999999998</v>
      </c>
      <c r="M1114" s="32">
        <v>8.5993508999999996E-2</v>
      </c>
      <c r="N1114" s="32">
        <v>0.22114259</v>
      </c>
      <c r="O1114" s="66"/>
      <c r="P1114" s="66"/>
      <c r="Q1114" s="66"/>
      <c r="AG1114" s="78"/>
      <c r="BZ1114" s="80"/>
      <c r="CA1114" s="78"/>
      <c r="CB1114" s="78"/>
      <c r="CC1114" s="78"/>
      <c r="CE1114" s="81"/>
      <c r="CF1114" s="74"/>
      <c r="CG1114" s="74"/>
      <c r="CH1114" s="74"/>
      <c r="CI1114" s="74"/>
      <c r="CJ1114" s="74"/>
      <c r="CK1114" s="74"/>
      <c r="CL1114" s="74"/>
      <c r="CM1114" s="74"/>
      <c r="CN1114" s="74"/>
    </row>
    <row r="1115" spans="1:100">
      <c r="A1115" s="7">
        <v>139</v>
      </c>
      <c r="C1115" s="98" t="s">
        <v>6</v>
      </c>
      <c r="D1115" s="32"/>
      <c r="E1115" s="32"/>
      <c r="F1115" s="32"/>
      <c r="G1115" s="32"/>
      <c r="H1115" s="93">
        <v>3.2511014</v>
      </c>
      <c r="I1115" s="32"/>
      <c r="J1115" s="32"/>
      <c r="K1115" s="32"/>
      <c r="L1115" s="32"/>
      <c r="M1115" s="32"/>
      <c r="O1115" s="83">
        <v>0.86676140999999995</v>
      </c>
      <c r="P1115" s="83">
        <v>0.56704511000000002</v>
      </c>
      <c r="Q1115" s="83">
        <v>1.0721773999999999</v>
      </c>
      <c r="AB1115" s="9"/>
      <c r="AC1115" s="9"/>
      <c r="AD1115" s="9"/>
      <c r="AE1115" s="9"/>
      <c r="AF1115" s="9"/>
      <c r="AG1115" s="9"/>
      <c r="AI1115" s="27"/>
      <c r="AJ1115" s="20"/>
      <c r="AK1115" s="20"/>
      <c r="AL1115" s="20"/>
      <c r="AM1115" s="20"/>
      <c r="AN1115" s="82"/>
      <c r="BB1115" s="78"/>
      <c r="BE1115" s="78"/>
      <c r="BH1115" s="78"/>
      <c r="BK1115" s="78"/>
      <c r="BN1115" s="78"/>
      <c r="BQ1115" s="78"/>
    </row>
    <row r="1116" spans="1:100">
      <c r="A1116" s="7">
        <v>139</v>
      </c>
      <c r="B1116" s="7"/>
      <c r="C1116" s="7" t="s">
        <v>1</v>
      </c>
      <c r="D1116" s="32">
        <v>29.611740999999999</v>
      </c>
      <c r="E1116" s="32">
        <v>6.6091230000000003</v>
      </c>
      <c r="F1116" s="32">
        <v>10.349976</v>
      </c>
      <c r="G1116" s="32">
        <v>10.997294</v>
      </c>
      <c r="H1116" s="93">
        <v>1.4024647E-4</v>
      </c>
      <c r="I1116" s="32">
        <v>1.8511065</v>
      </c>
      <c r="J1116" s="32"/>
      <c r="K1116" s="32">
        <v>0.34952272000000001</v>
      </c>
      <c r="L1116" s="32">
        <v>0.37138284999999999</v>
      </c>
      <c r="M1116" s="32">
        <v>6.2512574000000001E-2</v>
      </c>
      <c r="N1116" s="32">
        <v>0.22319262000000001</v>
      </c>
      <c r="O1116" s="66"/>
      <c r="P1116" s="66"/>
      <c r="Q1116" s="66"/>
      <c r="R1116" s="76"/>
      <c r="S1116" s="83">
        <f>(F1116-O1115*H1116)/D1116</f>
        <v>0.34951860614247288</v>
      </c>
      <c r="T1116" s="83">
        <f>(G1116-P1115*H1116)/D1116</f>
        <v>0.37138020604479122</v>
      </c>
      <c r="U1116" s="83">
        <f>(I1116-Q1115*H1116)/D1116</f>
        <v>6.2507507778905541E-2</v>
      </c>
      <c r="V1116" s="84"/>
      <c r="W1116" s="83">
        <f t="shared" ref="W1116:W1120" si="689">LN(S1116)</f>
        <v>-1.0511984822661322</v>
      </c>
      <c r="X1116" s="83">
        <f t="shared" ref="X1116:X1120" si="690">LN(T1116)</f>
        <v>-0.99052892700131323</v>
      </c>
      <c r="Y1116" s="83">
        <f t="shared" ref="Y1116:Y1120" si="691">LN(U1116)</f>
        <v>-2.772468604991658</v>
      </c>
      <c r="Z1116" s="83">
        <f>LN(N1116)</f>
        <v>-1.4997201135377534</v>
      </c>
      <c r="AA1116" s="77"/>
      <c r="AB1116" s="20">
        <f t="array" ref="AB1116:AC1117">LINEST(W1116:W1120,Z1116:Z1120,TRUE,TRUE)</f>
        <v>1.9906273915696349</v>
      </c>
      <c r="AC1116" s="60">
        <v>1.9341978698956956</v>
      </c>
      <c r="AD1116" s="20">
        <f t="array" ref="AD1116:AE1117">LINEST(X1116:X1120,Z1116:Z1120,TRUE,TRUE)</f>
        <v>3.9723226052828262</v>
      </c>
      <c r="AE1116" s="60">
        <v>4.9668678067816989</v>
      </c>
      <c r="AF1116" s="20">
        <f t="array" ref="AF1116:AG1117">LINEST(Y1116:Y1120,Z1116:Z1120,TRUE,TRUE)</f>
        <v>5.9432482703229104</v>
      </c>
      <c r="AG1116" s="20">
        <v>6.1407802737978034</v>
      </c>
      <c r="AI1116" s="41">
        <f>EXP(AC1116)*$AI$4^AB1116</f>
        <v>0.33309603533627102</v>
      </c>
      <c r="AJ1116" s="41">
        <f>AI1116*SQRT(AC1117^2+(LN($AI$4))^2*AB1117^2+(AB1116/$AI$4)^2*$AJ$4^2-2*LN($AI$4)*AVERAGE(Z1116:Z1120)*AB1117^2)</f>
        <v>5.2100030000185407E-4</v>
      </c>
      <c r="AK1116" s="59"/>
      <c r="AL1116" s="41">
        <f>EXP(AE1116)*$AI$4^AD1116</f>
        <v>0.3373733710084395</v>
      </c>
      <c r="AM1116" s="41">
        <f>AL1116*SQRT(AE1117^2+(LN($AI$4))^2*AD1117^2+(AD1116/$AI$4)^2*$AJ$4^2-2*LN($AI$4)*AVERAGE(Z1116:Z1120)*AD1117^2)</f>
        <v>1.0545035957072455E-3</v>
      </c>
      <c r="AN1116" s="83"/>
      <c r="AO1116" s="41">
        <f>EXP(AG1116)*$AI$4^AF1116</f>
        <v>5.4141658464447871E-2</v>
      </c>
      <c r="AP1116" s="41">
        <f>AO1116*SQRT(AG1117^2+(LN($AI$4))^2*AF1117^2+(AF1116/$AI$4)^2*$AJ$4^2-2*LN($AI$4)*AVERAGE(Z1116:Z1120)*AF1117^2)</f>
        <v>2.538939850286088E-4</v>
      </c>
      <c r="BB1116" s="69"/>
      <c r="BC1116" s="69"/>
      <c r="BE1116" s="69"/>
      <c r="BF1116" s="69"/>
      <c r="BH1116" s="69"/>
      <c r="BI1116" s="69"/>
      <c r="BK1116" s="69"/>
      <c r="BL1116" s="69"/>
      <c r="BN1116" s="69"/>
      <c r="BO1116" s="69"/>
      <c r="BQ1116" s="69"/>
      <c r="BR1116" s="69"/>
      <c r="BY1116" s="69"/>
      <c r="BZ1116" s="69"/>
      <c r="CD1116" s="86"/>
      <c r="CM1116" s="78"/>
      <c r="CN1116" s="78"/>
    </row>
    <row r="1117" spans="1:100">
      <c r="A1117" s="7">
        <v>139</v>
      </c>
      <c r="B1117" s="7"/>
      <c r="C1117" s="7" t="s">
        <v>2</v>
      </c>
      <c r="D1117" s="32">
        <v>28.639112999999998</v>
      </c>
      <c r="E1117" s="32">
        <v>6.3905139999999996</v>
      </c>
      <c r="F1117" s="32">
        <v>10.005449</v>
      </c>
      <c r="G1117" s="32">
        <v>10.626344</v>
      </c>
      <c r="H1117" s="93">
        <v>1.3072714999999999E-4</v>
      </c>
      <c r="I1117" s="32">
        <v>1.7878499000000001</v>
      </c>
      <c r="J1117" s="32"/>
      <c r="K1117" s="32">
        <v>0.34936310999999998</v>
      </c>
      <c r="L1117" s="32">
        <v>0.37104313999999999</v>
      </c>
      <c r="M1117" s="32">
        <v>6.2426888999999999E-2</v>
      </c>
      <c r="N1117" s="32">
        <v>0.22313943</v>
      </c>
      <c r="O1117" s="66"/>
      <c r="P1117" s="66"/>
      <c r="Q1117" s="66"/>
      <c r="R1117" s="76"/>
      <c r="S1117" s="83">
        <f>(F1117-O1115*H1117)/D1117</f>
        <v>0.34935913311111072</v>
      </c>
      <c r="T1117" s="83">
        <f>(G1117-P1115*H1117)/D1117</f>
        <v>0.37104046734299517</v>
      </c>
      <c r="U1117" s="83">
        <f>(I1117-Q1115*H1117)/D1117</f>
        <v>6.2421965977235531E-2</v>
      </c>
      <c r="V1117" s="84"/>
      <c r="W1117" s="83">
        <f t="shared" si="689"/>
        <v>-1.0516548511706572</v>
      </c>
      <c r="X1117" s="83">
        <f t="shared" si="690"/>
        <v>-0.99144414592688601</v>
      </c>
      <c r="Y1117" s="83">
        <f t="shared" si="691"/>
        <v>-2.7738380466849053</v>
      </c>
      <c r="Z1117" s="83">
        <f t="shared" ref="Z1117:Z1120" si="692">LN(N1117)</f>
        <v>-1.4999584562704871</v>
      </c>
      <c r="AA1117" s="77"/>
      <c r="AB1117" s="20">
        <v>7.8480825721667282E-3</v>
      </c>
      <c r="AC1117" s="60">
        <v>1.177636031536413E-2</v>
      </c>
      <c r="AD1117" s="20">
        <v>1.7198290300794734E-2</v>
      </c>
      <c r="AE1117" s="60">
        <v>2.5806719224473553E-2</v>
      </c>
      <c r="AF1117" s="20">
        <v>2.9744631552815554E-2</v>
      </c>
      <c r="AG1117" s="20">
        <v>4.4633003716855295E-2</v>
      </c>
      <c r="AI1117" s="62"/>
      <c r="AJ1117" s="82"/>
      <c r="AK1117" s="82"/>
      <c r="AL1117" s="82"/>
      <c r="AM1117" s="82"/>
      <c r="AN1117" s="82"/>
      <c r="BB1117" s="76"/>
      <c r="BC1117" s="76"/>
      <c r="BE1117" s="76"/>
      <c r="BF1117" s="76"/>
      <c r="BH1117" s="76"/>
      <c r="BI1117" s="76"/>
      <c r="BK1117" s="76"/>
      <c r="BL1117" s="76"/>
      <c r="BN1117" s="76"/>
      <c r="BO1117" s="76"/>
      <c r="BQ1117" s="76"/>
      <c r="BR1117" s="76"/>
      <c r="BW1117" s="85"/>
      <c r="BX1117" s="85"/>
      <c r="BY1117" s="83"/>
      <c r="BZ1117" s="83"/>
      <c r="CA1117" s="83"/>
      <c r="CB1117" s="83"/>
      <c r="CC1117" s="83"/>
    </row>
    <row r="1118" spans="1:100">
      <c r="A1118" s="7">
        <v>139</v>
      </c>
      <c r="B1118" s="7"/>
      <c r="C1118" s="7" t="s">
        <v>3</v>
      </c>
      <c r="D1118" s="32">
        <v>26.025987000000001</v>
      </c>
      <c r="E1118" s="32">
        <v>5.8038974000000003</v>
      </c>
      <c r="F1118" s="32">
        <v>9.0815695999999999</v>
      </c>
      <c r="G1118" s="32">
        <v>9.6336648999999994</v>
      </c>
      <c r="H1118" s="93">
        <v>1.2584837999999999E-4</v>
      </c>
      <c r="I1118" s="32">
        <v>1.6189391</v>
      </c>
      <c r="J1118" s="32"/>
      <c r="K1118" s="32">
        <v>0.34894208999999998</v>
      </c>
      <c r="L1118" s="32">
        <v>0.37015509000000002</v>
      </c>
      <c r="M1118" s="32">
        <v>6.2204573999999999E-2</v>
      </c>
      <c r="N1118" s="32">
        <v>0.22300384000000001</v>
      </c>
      <c r="O1118" s="66"/>
      <c r="P1118" s="66"/>
      <c r="Q1118" s="66"/>
      <c r="R1118" s="76"/>
      <c r="S1118" s="83">
        <f>(F1118-O1115*H1118)/D1118</f>
        <v>0.34893817934669319</v>
      </c>
      <c r="T1118" s="83">
        <f>(G1118-P1115*H1118)/D1118</f>
        <v>0.37015286061164632</v>
      </c>
      <c r="U1118" s="83">
        <f>(I1118-Q1115*H1118)/D1118</f>
        <v>6.2199530346769838E-2</v>
      </c>
      <c r="V1118" s="84"/>
      <c r="W1118" s="83">
        <f t="shared" si="689"/>
        <v>-1.0528605090126666</v>
      </c>
      <c r="X1118" s="83">
        <f t="shared" si="690"/>
        <v>-0.99383922187313878</v>
      </c>
      <c r="Y1118" s="83">
        <f t="shared" si="691"/>
        <v>-2.7774078299605285</v>
      </c>
      <c r="Z1118" s="83">
        <f t="shared" si="692"/>
        <v>-1.5005662879393344</v>
      </c>
      <c r="AA1118" s="28"/>
      <c r="AB1118" s="47">
        <f t="shared" ref="AB1118:AG1118" si="693">ABS(AB1117/AB1116)</f>
        <v>3.9425171206844568E-3</v>
      </c>
      <c r="AC1118" s="47">
        <f t="shared" si="693"/>
        <v>6.0884982341538755E-3</v>
      </c>
      <c r="AD1118" s="47">
        <f t="shared" si="693"/>
        <v>4.3295301036030106E-3</v>
      </c>
      <c r="AE1118" s="47">
        <f t="shared" si="693"/>
        <v>5.1957733179927561E-3</v>
      </c>
      <c r="AF1118" s="47">
        <f t="shared" si="693"/>
        <v>5.0047768829282746E-3</v>
      </c>
      <c r="AG1118" s="47">
        <f t="shared" si="693"/>
        <v>7.2682951883656531E-3</v>
      </c>
      <c r="AI1118" s="27"/>
      <c r="AJ1118" s="82"/>
      <c r="AK1118" s="82"/>
      <c r="AL1118" s="82"/>
      <c r="AM1118" s="82"/>
      <c r="AN1118" s="82"/>
      <c r="BB1118" s="76"/>
      <c r="BC1118" s="76"/>
      <c r="BE1118" s="76"/>
      <c r="BF1118" s="76"/>
      <c r="BH1118" s="76"/>
      <c r="BI1118" s="76"/>
      <c r="BK1118" s="76"/>
      <c r="BL1118" s="76"/>
      <c r="BN1118" s="76"/>
      <c r="BO1118" s="76"/>
      <c r="BQ1118" s="76"/>
      <c r="BR1118" s="76"/>
      <c r="BW1118" s="85"/>
      <c r="BX1118" s="85"/>
      <c r="BY1118" s="83"/>
      <c r="BZ1118" s="83"/>
      <c r="CA1118" s="83"/>
      <c r="CB1118" s="83"/>
      <c r="CC1118" s="83"/>
      <c r="CD1118" s="76"/>
      <c r="CE1118" s="76"/>
      <c r="CF1118" s="76"/>
      <c r="CG1118" s="76"/>
      <c r="CH1118" s="76"/>
      <c r="CI1118" s="76"/>
      <c r="CJ1118" s="76"/>
      <c r="CK1118" s="76"/>
      <c r="CL1118" s="76"/>
      <c r="CM1118" s="76"/>
      <c r="CN1118" s="76"/>
      <c r="CO1118" s="76"/>
      <c r="CP1118" s="76"/>
      <c r="CQ1118" s="76"/>
      <c r="CR1118" s="76"/>
      <c r="CS1118" s="76"/>
      <c r="CT1118" s="76"/>
      <c r="CU1118" s="76"/>
      <c r="CV1118" s="76"/>
    </row>
    <row r="1119" spans="1:100">
      <c r="A1119" s="7">
        <v>139</v>
      </c>
      <c r="B1119" s="7"/>
      <c r="C1119" s="7" t="s">
        <v>4</v>
      </c>
      <c r="D1119" s="32">
        <v>25.159064000000001</v>
      </c>
      <c r="E1119" s="32">
        <v>5.6087198000000003</v>
      </c>
      <c r="F1119" s="32">
        <v>8.7732766000000009</v>
      </c>
      <c r="G1119" s="32">
        <v>9.3004642999999998</v>
      </c>
      <c r="H1119" s="93">
        <v>1.2421059999999999E-4</v>
      </c>
      <c r="I1119" s="32">
        <v>1.5619069000000001</v>
      </c>
      <c r="J1119" s="32"/>
      <c r="K1119" s="32">
        <v>0.34871240999999997</v>
      </c>
      <c r="L1119" s="32">
        <v>0.36966662</v>
      </c>
      <c r="M1119" s="32">
        <v>6.2081283000000001E-2</v>
      </c>
      <c r="N1119" s="32">
        <v>0.22293041999999999</v>
      </c>
      <c r="O1119" s="66"/>
      <c r="P1119" s="66"/>
      <c r="Q1119" s="66"/>
      <c r="R1119" s="76"/>
      <c r="S1119" s="83">
        <f>(F1119-O1115*H1119)/D1119</f>
        <v>0.34870808147096438</v>
      </c>
      <c r="T1119" s="83">
        <f>(G1119-P1115*H1119)/D1119</f>
        <v>0.36966374690992715</v>
      </c>
      <c r="U1119" s="83">
        <f>(I1119-Q1115*H1119)/D1119</f>
        <v>6.2075986777641631E-2</v>
      </c>
      <c r="V1119" s="84"/>
      <c r="W1119" s="83">
        <f t="shared" si="689"/>
        <v>-1.0535201495697666</v>
      </c>
      <c r="X1119" s="83">
        <f t="shared" si="690"/>
        <v>-0.99516147868113369</v>
      </c>
      <c r="Y1119" s="83">
        <f t="shared" si="691"/>
        <v>-2.7793960511755258</v>
      </c>
      <c r="Z1119" s="83">
        <f t="shared" si="692"/>
        <v>-1.5008955741469625</v>
      </c>
      <c r="AA1119" s="60"/>
      <c r="AB1119" s="88"/>
      <c r="AD1119" s="88"/>
      <c r="AF1119" s="88"/>
      <c r="AI1119" s="27"/>
      <c r="AJ1119" s="82"/>
      <c r="AK1119" s="82"/>
      <c r="AL1119" s="82"/>
      <c r="AM1119" s="82"/>
      <c r="AN1119" s="82"/>
      <c r="BB1119" s="76"/>
      <c r="BC1119" s="76"/>
      <c r="BE1119" s="76"/>
      <c r="BF1119" s="76"/>
      <c r="BH1119" s="76"/>
      <c r="BI1119" s="76"/>
      <c r="BK1119" s="76"/>
      <c r="BL1119" s="76"/>
      <c r="BN1119" s="76"/>
      <c r="BO1119" s="76"/>
      <c r="BQ1119" s="76"/>
      <c r="BR1119" s="76"/>
      <c r="BW1119" s="85"/>
      <c r="BX1119" s="85"/>
      <c r="BY1119" s="83"/>
      <c r="BZ1119" s="83"/>
      <c r="CA1119" s="83"/>
      <c r="CB1119" s="83"/>
      <c r="CD1119" s="76"/>
      <c r="CE1119" s="76"/>
      <c r="CF1119" s="76"/>
      <c r="CG1119" s="76"/>
      <c r="CH1119" s="76"/>
      <c r="CI1119" s="76"/>
      <c r="CJ1119" s="76"/>
      <c r="CK1119" s="76"/>
      <c r="CL1119" s="76"/>
      <c r="CM1119" s="76"/>
      <c r="CN1119" s="76"/>
      <c r="CO1119" s="76"/>
      <c r="CP1119" s="76"/>
      <c r="CQ1119" s="76"/>
      <c r="CR1119" s="76"/>
      <c r="CS1119" s="76"/>
      <c r="CT1119" s="76"/>
      <c r="CU1119" s="76"/>
      <c r="CV1119" s="76"/>
    </row>
    <row r="1120" spans="1:100">
      <c r="A1120" s="7">
        <v>139</v>
      </c>
      <c r="B1120" s="7"/>
      <c r="C1120" s="7" t="s">
        <v>5</v>
      </c>
      <c r="D1120" s="32">
        <v>22.202908999999998</v>
      </c>
      <c r="E1120" s="32">
        <v>4.9464306999999996</v>
      </c>
      <c r="F1120" s="32">
        <v>7.7321040999999999</v>
      </c>
      <c r="G1120" s="32">
        <v>8.1858322999999995</v>
      </c>
      <c r="H1120" s="93">
        <v>9.9412428E-5</v>
      </c>
      <c r="I1120" s="32">
        <v>1.3728845999999999</v>
      </c>
      <c r="J1120" s="32"/>
      <c r="K1120" s="32">
        <v>0.34824684</v>
      </c>
      <c r="L1120" s="32">
        <v>0.36868188000000002</v>
      </c>
      <c r="M1120" s="32">
        <v>6.1833271000000002E-2</v>
      </c>
      <c r="N1120" s="32">
        <v>0.22278281999999999</v>
      </c>
      <c r="O1120" s="66"/>
      <c r="P1120" s="66"/>
      <c r="Q1120" s="66"/>
      <c r="R1120" s="76"/>
      <c r="S1120" s="83">
        <f>(F1120-O1115*H1120)/D1120</f>
        <v>0.34824346364450426</v>
      </c>
      <c r="T1120" s="83">
        <f>(G1120-P1115*H1120)/D1120</f>
        <v>0.36868033502586661</v>
      </c>
      <c r="U1120" s="83">
        <f>(I1120-Q1115*H1120)/D1120</f>
        <v>6.1828745604525039E-2</v>
      </c>
      <c r="V1120" s="84"/>
      <c r="W1120" s="83">
        <f t="shared" si="689"/>
        <v>-1.0548534356455168</v>
      </c>
      <c r="X1120" s="83">
        <f t="shared" si="690"/>
        <v>-0.99782531113986117</v>
      </c>
      <c r="Y1120" s="83">
        <f t="shared" si="691"/>
        <v>-2.7833868834304143</v>
      </c>
      <c r="Z1120" s="83">
        <f t="shared" si="692"/>
        <v>-1.50155788341736</v>
      </c>
      <c r="AB1120" s="28"/>
      <c r="AD1120" s="28"/>
      <c r="AF1120" s="28"/>
      <c r="AJ1120" s="82"/>
      <c r="AK1120" s="82"/>
      <c r="AL1120" s="82"/>
      <c r="AM1120" s="82"/>
      <c r="AN1120" s="82"/>
      <c r="BB1120" s="76"/>
      <c r="BC1120" s="76"/>
      <c r="BE1120" s="76"/>
      <c r="BF1120" s="76"/>
      <c r="BH1120" s="76"/>
      <c r="BI1120" s="76"/>
      <c r="BK1120" s="76"/>
      <c r="BL1120" s="76"/>
      <c r="BN1120" s="76"/>
      <c r="BO1120" s="76"/>
      <c r="BQ1120" s="76"/>
      <c r="BR1120" s="76"/>
      <c r="BW1120" s="85"/>
      <c r="BX1120" s="85"/>
      <c r="BY1120" s="83"/>
      <c r="BZ1120" s="83"/>
      <c r="CA1120" s="83"/>
      <c r="CB1120" s="83"/>
      <c r="CC1120" s="83"/>
    </row>
    <row r="1121" spans="1:100">
      <c r="C1121" s="7"/>
      <c r="D1121" s="89"/>
      <c r="E1121" s="89"/>
      <c r="F1121" s="33"/>
      <c r="G1121" s="33"/>
      <c r="H1121" s="99"/>
      <c r="I1121" s="33"/>
      <c r="J1121" s="5"/>
      <c r="K1121" s="84"/>
      <c r="L1121" s="84"/>
      <c r="M1121" s="84"/>
      <c r="N1121" s="84"/>
      <c r="O1121" s="83"/>
      <c r="P1121" s="83"/>
      <c r="Q1121" s="83"/>
      <c r="R1121" s="84"/>
      <c r="S1121" s="84"/>
      <c r="T1121" s="84"/>
      <c r="U1121" s="84"/>
      <c r="V1121" s="84"/>
      <c r="W1121" s="84"/>
      <c r="X1121" s="84"/>
      <c r="Y1121" s="84"/>
      <c r="Z1121" s="90"/>
      <c r="AA1121" s="28"/>
      <c r="AB1121" s="91"/>
      <c r="AC1121" s="91"/>
      <c r="AD1121" s="91"/>
      <c r="AE1121" s="92"/>
      <c r="AF1121" s="92"/>
      <c r="AG1121" s="92"/>
      <c r="AJ1121" s="76"/>
      <c r="AK1121" s="76"/>
      <c r="AL1121" s="76"/>
      <c r="AM1121" s="76"/>
      <c r="AN1121" s="76"/>
      <c r="BB1121" s="76"/>
      <c r="BC1121" s="76"/>
      <c r="BE1121" s="76"/>
      <c r="BF1121" s="76"/>
      <c r="BH1121" s="76"/>
      <c r="BI1121" s="76"/>
      <c r="BK1121" s="76"/>
      <c r="BL1121" s="76"/>
      <c r="BN1121" s="76"/>
      <c r="BO1121" s="76"/>
      <c r="BQ1121" s="76"/>
      <c r="BR1121" s="76"/>
      <c r="BW1121" s="85"/>
      <c r="BX1121" s="85"/>
      <c r="BY1121" s="83"/>
      <c r="BZ1121" s="83"/>
      <c r="CA1121" s="83"/>
      <c r="CB1121" s="83"/>
      <c r="CC1121" s="83"/>
      <c r="CD1121" s="76"/>
      <c r="CE1121" s="76"/>
      <c r="CF1121" s="76"/>
      <c r="CG1121" s="76"/>
      <c r="CH1121" s="76"/>
      <c r="CI1121" s="76"/>
      <c r="CJ1121" s="76"/>
      <c r="CK1121" s="76"/>
      <c r="CL1121" s="76"/>
      <c r="CM1121" s="76"/>
      <c r="CN1121" s="76"/>
      <c r="CO1121" s="76"/>
      <c r="CP1121" s="76"/>
      <c r="CQ1121" s="76"/>
      <c r="CR1121" s="76"/>
      <c r="CS1121" s="76"/>
      <c r="CT1121" s="76"/>
      <c r="CU1121" s="76"/>
      <c r="CV1121" s="76"/>
    </row>
    <row r="1122" spans="1:100">
      <c r="A1122" s="7">
        <v>140</v>
      </c>
      <c r="B1122" s="31">
        <v>43669</v>
      </c>
      <c r="C1122" s="7" t="s">
        <v>0</v>
      </c>
      <c r="D1122" s="32">
        <v>8.9203400999999995E-4</v>
      </c>
      <c r="E1122" s="32">
        <v>1.9692972999999999E-4</v>
      </c>
      <c r="F1122" s="32">
        <v>2.8954186999999998E-4</v>
      </c>
      <c r="G1122" s="32">
        <v>2.7412010000000002E-4</v>
      </c>
      <c r="H1122" s="93">
        <v>5.6319482999999997E-6</v>
      </c>
      <c r="I1122" s="32">
        <v>7.6778740999999996E-5</v>
      </c>
      <c r="J1122" s="32"/>
      <c r="K1122" s="32">
        <v>0.32484111999999998</v>
      </c>
      <c r="L1122" s="32">
        <v>0.30829668999999998</v>
      </c>
      <c r="M1122" s="32">
        <v>8.5993508999999996E-2</v>
      </c>
      <c r="N1122" s="32">
        <v>0.22114259</v>
      </c>
      <c r="O1122" s="66"/>
      <c r="P1122" s="66"/>
      <c r="Q1122" s="66"/>
      <c r="AG1122" s="78"/>
      <c r="BZ1122" s="80"/>
      <c r="CA1122" s="78"/>
      <c r="CB1122" s="78"/>
      <c r="CC1122" s="78"/>
      <c r="CE1122" s="81"/>
      <c r="CF1122" s="74"/>
      <c r="CG1122" s="74"/>
      <c r="CH1122" s="74"/>
      <c r="CI1122" s="74"/>
      <c r="CJ1122" s="74"/>
      <c r="CK1122" s="74"/>
      <c r="CL1122" s="74"/>
      <c r="CM1122" s="74"/>
      <c r="CN1122" s="74"/>
    </row>
    <row r="1123" spans="1:100">
      <c r="A1123" s="7">
        <v>140</v>
      </c>
      <c r="B1123" s="7"/>
      <c r="C1123" s="98" t="s">
        <v>6</v>
      </c>
      <c r="D1123" s="32"/>
      <c r="E1123" s="32"/>
      <c r="F1123" s="32"/>
      <c r="G1123" s="32"/>
      <c r="H1123" s="93">
        <v>3.2511014</v>
      </c>
      <c r="I1123" s="32"/>
      <c r="J1123" s="32"/>
      <c r="K1123" s="32"/>
      <c r="L1123" s="32"/>
      <c r="M1123" s="32"/>
      <c r="O1123" s="83">
        <v>0.86676140999999995</v>
      </c>
      <c r="P1123" s="83">
        <v>0.56704511000000002</v>
      </c>
      <c r="Q1123" s="83">
        <v>1.0721773999999999</v>
      </c>
      <c r="AB1123" s="9"/>
      <c r="AC1123" s="9"/>
      <c r="AD1123" s="9"/>
      <c r="AE1123" s="9"/>
      <c r="AF1123" s="9"/>
      <c r="AG1123" s="9"/>
      <c r="AI1123" s="27"/>
      <c r="AJ1123" s="20"/>
      <c r="AK1123" s="20"/>
      <c r="AL1123" s="20"/>
      <c r="AM1123" s="20"/>
      <c r="AN1123" s="82"/>
      <c r="BB1123" s="78"/>
      <c r="BE1123" s="78"/>
      <c r="BH1123" s="78"/>
      <c r="BK1123" s="78"/>
      <c r="BN1123" s="78"/>
      <c r="BQ1123" s="78"/>
    </row>
    <row r="1124" spans="1:100">
      <c r="A1124" s="7">
        <v>140</v>
      </c>
      <c r="B1124" s="7"/>
      <c r="C1124" s="7" t="s">
        <v>1</v>
      </c>
      <c r="D1124" s="32">
        <v>30.641615000000002</v>
      </c>
      <c r="E1124" s="32">
        <v>6.8380596999999996</v>
      </c>
      <c r="F1124" s="32">
        <v>10.707352999999999</v>
      </c>
      <c r="G1124" s="32">
        <v>11.374514</v>
      </c>
      <c r="H1124" s="93">
        <v>1.3808076999999999E-4</v>
      </c>
      <c r="I1124" s="32">
        <v>1.9142051</v>
      </c>
      <c r="J1124" s="32"/>
      <c r="K1124" s="32">
        <v>0.34943823000000002</v>
      </c>
      <c r="L1124" s="32">
        <v>0.37121114999999999</v>
      </c>
      <c r="M1124" s="32">
        <v>6.2470718000000001E-2</v>
      </c>
      <c r="N1124" s="32">
        <v>0.22316248999999999</v>
      </c>
      <c r="O1124" s="66"/>
      <c r="P1124" s="66"/>
      <c r="Q1124" s="66"/>
      <c r="R1124" s="76"/>
      <c r="S1124" s="83">
        <f>(F1124-O1123*H1124)/D1124</f>
        <v>0.34943436620155632</v>
      </c>
      <c r="T1124" s="83">
        <f>(G1124-P1123*H1124)/D1124</f>
        <v>0.37120875325842273</v>
      </c>
      <c r="U1124" s="83">
        <f>(I1124-Q1123*H1124)/D1124</f>
        <v>6.2465932455552077E-2</v>
      </c>
      <c r="V1124" s="84"/>
      <c r="W1124" s="83">
        <f t="shared" ref="W1124:W1128" si="694">LN(S1124)</f>
        <v>-1.0514395283583806</v>
      </c>
      <c r="X1124" s="83">
        <f t="shared" ref="X1124:X1128" si="695">LN(T1124)</f>
        <v>-0.99099069737176404</v>
      </c>
      <c r="Y1124" s="83">
        <f t="shared" ref="Y1124:Y1128" si="696">LN(U1124)</f>
        <v>-2.7731339515614444</v>
      </c>
      <c r="Z1124" s="83">
        <f>LN(N1124)</f>
        <v>-1.4998551181534541</v>
      </c>
      <c r="AA1124" s="77"/>
      <c r="AB1124" s="20">
        <f t="array" ref="AB1124:AC1125">LINEST(W1124:W1128,Z1124:Z1128,TRUE,TRUE)</f>
        <v>2.0009168121287444</v>
      </c>
      <c r="AC1124" s="60">
        <v>1.9496415164220782</v>
      </c>
      <c r="AD1124" s="20">
        <f t="array" ref="AD1124:AE1125">LINEST(X1124:X1128,Z1124:Z1128,TRUE,TRUE)</f>
        <v>4.0058309698551646</v>
      </c>
      <c r="AE1124" s="60">
        <v>5.0171680924457087</v>
      </c>
      <c r="AF1124" s="20">
        <f t="array" ref="AF1124:AG1125">LINEST(Y1124:Y1128,Z1124:Z1128,TRUE,TRUE)</f>
        <v>6.015392492989295</v>
      </c>
      <c r="AG1124" s="20">
        <v>6.2490752168525692</v>
      </c>
      <c r="AI1124" s="41">
        <f>EXP(AC1124)*$AI$4^AB1124</f>
        <v>0.3330172912604909</v>
      </c>
      <c r="AJ1124" s="41">
        <f>AI1124*SQRT(AC1125^2+(LN($AI$4))^2*AB1125^2+(AB1124/$AI$4)^2*$AJ$4^2-2*LN($AI$4)*AVERAGE(Z1124:Z1128)*AB1125^2)</f>
        <v>5.280676341161216E-4</v>
      </c>
      <c r="AK1124" s="59"/>
      <c r="AL1124" s="41">
        <f>EXP(AE1124)*$AI$4^AD1124</f>
        <v>0.33711598620438665</v>
      </c>
      <c r="AM1124" s="41">
        <f>AL1124*SQRT(AE1125^2+(LN($AI$4))^2*AD1125^2+(AD1124/$AI$4)^2*$AJ$4^2-2*LN($AI$4)*AVERAGE(Z1124:Z1128)*AD1125^2)</f>
        <v>1.0666533010945827E-3</v>
      </c>
      <c r="AN1124" s="83"/>
      <c r="AO1124" s="41">
        <f>EXP(AG1124)*$AI$4^AF1124</f>
        <v>5.4052623938296421E-2</v>
      </c>
      <c r="AP1124" s="41">
        <f>AO1124*SQRT(AG1125^2+(LN($AI$4))^2*AF1125^2+(AF1124/$AI$4)^2*$AJ$4^2-2*LN($AI$4)*AVERAGE(Z1124:Z1128)*AF1125^2)</f>
        <v>2.5761942978515354E-4</v>
      </c>
      <c r="BB1124" s="69"/>
      <c r="BC1124" s="69"/>
      <c r="BE1124" s="69"/>
      <c r="BF1124" s="69"/>
      <c r="BH1124" s="69"/>
      <c r="BI1124" s="69"/>
      <c r="BK1124" s="69"/>
      <c r="BL1124" s="69"/>
      <c r="BN1124" s="69"/>
      <c r="BO1124" s="69"/>
      <c r="BQ1124" s="69"/>
      <c r="BR1124" s="69"/>
      <c r="BY1124" s="69"/>
      <c r="BZ1124" s="69"/>
      <c r="CD1124" s="86"/>
      <c r="CM1124" s="78"/>
      <c r="CN1124" s="78"/>
    </row>
    <row r="1125" spans="1:100">
      <c r="A1125" s="7">
        <v>140</v>
      </c>
      <c r="B1125" s="7"/>
      <c r="C1125" s="7" t="s">
        <v>2</v>
      </c>
      <c r="D1125" s="32">
        <v>29.682691999999999</v>
      </c>
      <c r="E1125" s="32">
        <v>6.6219583999999996</v>
      </c>
      <c r="F1125" s="32">
        <v>10.365758</v>
      </c>
      <c r="G1125" s="32">
        <v>11.004687000000001</v>
      </c>
      <c r="H1125" s="93">
        <v>1.4718015000000001E-4</v>
      </c>
      <c r="I1125" s="32">
        <v>1.8508321000000001</v>
      </c>
      <c r="J1125" s="32"/>
      <c r="K1125" s="32">
        <v>0.34921892999999998</v>
      </c>
      <c r="L1125" s="32">
        <v>0.37074426999999999</v>
      </c>
      <c r="M1125" s="32">
        <v>6.2353947E-2</v>
      </c>
      <c r="N1125" s="32">
        <v>0.22309155999999999</v>
      </c>
      <c r="O1125" s="66"/>
      <c r="P1125" s="66"/>
      <c r="Q1125" s="66"/>
      <c r="R1125" s="76"/>
      <c r="S1125" s="83">
        <f>(F1125-O1123*H1125)/D1125</f>
        <v>0.34921463423619598</v>
      </c>
      <c r="T1125" s="83">
        <f>(G1125-P1123*H1125)/D1125</f>
        <v>0.37074142541436783</v>
      </c>
      <c r="U1125" s="83">
        <f>(I1125-Q1123*H1125)/D1125</f>
        <v>6.2348600213533244E-2</v>
      </c>
      <c r="V1125" s="84"/>
      <c r="W1125" s="83">
        <f t="shared" si="694"/>
        <v>-1.0520685480019145</v>
      </c>
      <c r="X1125" s="83">
        <f t="shared" si="695"/>
        <v>-0.99225042590688406</v>
      </c>
      <c r="Y1125" s="83">
        <f t="shared" si="696"/>
        <v>-2.7750140575726903</v>
      </c>
      <c r="Z1125" s="83">
        <f t="shared" ref="Z1125:Z1128" si="697">LN(N1125)</f>
        <v>-1.5001730088284957</v>
      </c>
      <c r="AA1125" s="77"/>
      <c r="AB1125" s="20">
        <v>1.1926794550239126E-2</v>
      </c>
      <c r="AC1125" s="60">
        <v>1.7898528048598043E-2</v>
      </c>
      <c r="AD1125" s="20">
        <v>2.1125940012540277E-2</v>
      </c>
      <c r="AE1125" s="60">
        <v>3.1703675977203E-2</v>
      </c>
      <c r="AF1125" s="20">
        <v>3.5595197099883562E-2</v>
      </c>
      <c r="AG1125" s="20">
        <v>5.3417674883556039E-2</v>
      </c>
      <c r="AI1125" s="27"/>
      <c r="AJ1125" s="82"/>
      <c r="AK1125" s="82"/>
      <c r="AL1125" s="82"/>
      <c r="AM1125" s="82"/>
      <c r="AN1125" s="82"/>
      <c r="BB1125" s="76"/>
      <c r="BC1125" s="76"/>
      <c r="BE1125" s="76"/>
      <c r="BF1125" s="76"/>
      <c r="BH1125" s="76"/>
      <c r="BI1125" s="76"/>
      <c r="BK1125" s="76"/>
      <c r="BL1125" s="76"/>
      <c r="BN1125" s="76"/>
      <c r="BO1125" s="76"/>
      <c r="BQ1125" s="76"/>
      <c r="BR1125" s="76"/>
      <c r="BW1125" s="85"/>
      <c r="BX1125" s="85"/>
      <c r="BY1125" s="83"/>
      <c r="BZ1125" s="83"/>
      <c r="CA1125" s="83"/>
      <c r="CB1125" s="83"/>
      <c r="CC1125" s="83"/>
    </row>
    <row r="1126" spans="1:100">
      <c r="A1126" s="7">
        <v>140</v>
      </c>
      <c r="B1126" s="7"/>
      <c r="C1126" s="7" t="s">
        <v>3</v>
      </c>
      <c r="D1126" s="32">
        <v>27.004536999999999</v>
      </c>
      <c r="E1126" s="32">
        <v>6.0212583000000004</v>
      </c>
      <c r="F1126" s="32">
        <v>9.4201137999999993</v>
      </c>
      <c r="G1126" s="32">
        <v>9.9897623000000006</v>
      </c>
      <c r="H1126" s="93">
        <v>1.2510049E-4</v>
      </c>
      <c r="I1126" s="32">
        <v>1.6782484</v>
      </c>
      <c r="J1126" s="32"/>
      <c r="K1126" s="32">
        <v>0.34883392000000002</v>
      </c>
      <c r="L1126" s="32">
        <v>0.36992778999999998</v>
      </c>
      <c r="M1126" s="32">
        <v>6.2146629000000002E-2</v>
      </c>
      <c r="N1126" s="32">
        <v>0.22297186999999999</v>
      </c>
      <c r="O1126" s="66"/>
      <c r="P1126" s="66"/>
      <c r="Q1126" s="66"/>
      <c r="R1126" s="76"/>
      <c r="S1126" s="83">
        <f>(F1126-O1123*H1126)/D1126</f>
        <v>0.34883047125462274</v>
      </c>
      <c r="T1126" s="83">
        <f>(G1126-P1123*H1126)/D1126</f>
        <v>0.36992640763953438</v>
      </c>
      <c r="U1126" s="83">
        <f>(I1126-Q1123*H1126)/D1126</f>
        <v>6.2141938226228169E-2</v>
      </c>
      <c r="V1126" s="84"/>
      <c r="W1126" s="83">
        <f t="shared" si="694"/>
        <v>-1.0531692305146518</v>
      </c>
      <c r="X1126" s="83">
        <f t="shared" si="695"/>
        <v>-0.99445119139828009</v>
      </c>
      <c r="Y1126" s="83">
        <f t="shared" si="696"/>
        <v>-2.778334184222242</v>
      </c>
      <c r="Z1126" s="83">
        <f t="shared" si="697"/>
        <v>-1.5007096589765363</v>
      </c>
      <c r="AA1126" s="28"/>
      <c r="AB1126" s="47">
        <f t="shared" ref="AB1126:AG1126" si="698">ABS(AB1125/AB1124)</f>
        <v>5.960664870195375E-3</v>
      </c>
      <c r="AC1126" s="47">
        <f t="shared" si="698"/>
        <v>9.1804200402158375E-3</v>
      </c>
      <c r="AD1126" s="47">
        <f t="shared" si="698"/>
        <v>5.2737971650621369E-3</v>
      </c>
      <c r="AE1126" s="47">
        <f t="shared" si="698"/>
        <v>6.3190380296284775E-3</v>
      </c>
      <c r="AF1126" s="47">
        <f t="shared" si="698"/>
        <v>5.9173523824702003E-3</v>
      </c>
      <c r="AG1126" s="47">
        <f t="shared" si="698"/>
        <v>8.5480928025155976E-3</v>
      </c>
      <c r="AI1126" s="27"/>
      <c r="AJ1126" s="82"/>
      <c r="AK1126" s="82"/>
      <c r="AL1126" s="82"/>
      <c r="AM1126" s="82"/>
      <c r="AN1126" s="82"/>
      <c r="BB1126" s="76"/>
      <c r="BC1126" s="76"/>
      <c r="BE1126" s="76"/>
      <c r="BF1126" s="76"/>
      <c r="BH1126" s="76"/>
      <c r="BI1126" s="76"/>
      <c r="BK1126" s="76"/>
      <c r="BL1126" s="76"/>
      <c r="BN1126" s="76"/>
      <c r="BO1126" s="76"/>
      <c r="BQ1126" s="76"/>
      <c r="BR1126" s="76"/>
      <c r="BW1126" s="85"/>
      <c r="BX1126" s="85"/>
      <c r="BY1126" s="83"/>
      <c r="BZ1126" s="83"/>
      <c r="CA1126" s="83"/>
      <c r="CB1126" s="83"/>
      <c r="CC1126" s="83"/>
      <c r="CD1126" s="76"/>
      <c r="CE1126" s="76"/>
      <c r="CF1126" s="76"/>
      <c r="CG1126" s="76"/>
      <c r="CH1126" s="76"/>
      <c r="CI1126" s="76"/>
      <c r="CJ1126" s="76"/>
      <c r="CK1126" s="76"/>
      <c r="CL1126" s="76"/>
      <c r="CM1126" s="76"/>
      <c r="CN1126" s="76"/>
      <c r="CO1126" s="76"/>
      <c r="CP1126" s="76"/>
      <c r="CQ1126" s="76"/>
      <c r="CR1126" s="76"/>
      <c r="CS1126" s="76"/>
      <c r="CT1126" s="76"/>
      <c r="CU1126" s="76"/>
      <c r="CV1126" s="76"/>
    </row>
    <row r="1127" spans="1:100">
      <c r="A1127" s="7">
        <v>140</v>
      </c>
      <c r="B1127" s="7"/>
      <c r="C1127" s="7" t="s">
        <v>4</v>
      </c>
      <c r="D1127" s="32">
        <v>26.177001000000001</v>
      </c>
      <c r="E1127" s="32">
        <v>5.8346264999999997</v>
      </c>
      <c r="F1127" s="32">
        <v>9.1248340999999993</v>
      </c>
      <c r="G1127" s="32">
        <v>9.6696535000000008</v>
      </c>
      <c r="H1127" s="93">
        <v>1.2735264999999999E-4</v>
      </c>
      <c r="I1127" s="32">
        <v>1.6233074999999999</v>
      </c>
      <c r="J1127" s="32"/>
      <c r="K1127" s="32">
        <v>0.34858179</v>
      </c>
      <c r="L1127" s="32">
        <v>0.36939423999999998</v>
      </c>
      <c r="M1127" s="32">
        <v>6.2012561000000001E-2</v>
      </c>
      <c r="N1127" s="32">
        <v>0.22289121000000001</v>
      </c>
      <c r="O1127" s="66"/>
      <c r="P1127" s="66"/>
      <c r="Q1127" s="66"/>
      <c r="R1127" s="76"/>
      <c r="S1127" s="83">
        <f>(F1127-O1123*H1127)/D1127</f>
        <v>0.34857788772814419</v>
      </c>
      <c r="T1127" s="83">
        <f>(G1127-P1123*H1127)/D1127</f>
        <v>0.36939224952860616</v>
      </c>
      <c r="U1127" s="83">
        <f>(I1127-Q1123*H1127)/D1127</f>
        <v>6.2007521616660358E-2</v>
      </c>
      <c r="V1127" s="84"/>
      <c r="W1127" s="83">
        <f t="shared" si="694"/>
        <v>-1.0538935795542612</v>
      </c>
      <c r="X1127" s="83">
        <f t="shared" si="695"/>
        <v>-0.99589619268072849</v>
      </c>
      <c r="Y1127" s="83">
        <f t="shared" si="696"/>
        <v>-2.7804995848975369</v>
      </c>
      <c r="Z1127" s="83">
        <f t="shared" si="697"/>
        <v>-1.5010714740919746</v>
      </c>
      <c r="AA1127" s="60"/>
      <c r="AB1127" s="88"/>
      <c r="AD1127" s="88"/>
      <c r="AF1127" s="88"/>
      <c r="AI1127" s="27"/>
      <c r="AJ1127" s="82"/>
      <c r="AK1127" s="82"/>
      <c r="AL1127" s="82"/>
      <c r="AM1127" s="82"/>
      <c r="AN1127" s="82"/>
      <c r="BB1127" s="76"/>
      <c r="BC1127" s="76"/>
      <c r="BE1127" s="76"/>
      <c r="BF1127" s="76"/>
      <c r="BH1127" s="76"/>
      <c r="BI1127" s="76"/>
      <c r="BK1127" s="76"/>
      <c r="BL1127" s="76"/>
      <c r="BN1127" s="76"/>
      <c r="BO1127" s="76"/>
      <c r="BQ1127" s="76"/>
      <c r="BR1127" s="76"/>
      <c r="BW1127" s="85"/>
      <c r="BX1127" s="85"/>
      <c r="BY1127" s="83"/>
      <c r="BZ1127" s="83"/>
      <c r="CA1127" s="83"/>
      <c r="CB1127" s="83"/>
      <c r="CD1127" s="76"/>
      <c r="CE1127" s="76"/>
      <c r="CF1127" s="76"/>
      <c r="CG1127" s="76"/>
      <c r="CH1127" s="76"/>
      <c r="CI1127" s="76"/>
      <c r="CJ1127" s="76"/>
      <c r="CK1127" s="76"/>
      <c r="CL1127" s="76"/>
      <c r="CM1127" s="76"/>
      <c r="CN1127" s="76"/>
      <c r="CO1127" s="76"/>
      <c r="CP1127" s="76"/>
      <c r="CQ1127" s="76"/>
      <c r="CR1127" s="76"/>
      <c r="CS1127" s="76"/>
      <c r="CT1127" s="76"/>
      <c r="CU1127" s="76"/>
      <c r="CV1127" s="76"/>
    </row>
    <row r="1128" spans="1:100">
      <c r="A1128" s="7">
        <v>140</v>
      </c>
      <c r="B1128" s="7"/>
      <c r="C1128" s="7" t="s">
        <v>5</v>
      </c>
      <c r="D1128" s="32">
        <v>23.170667999999999</v>
      </c>
      <c r="E1128" s="32">
        <v>5.1613739000000001</v>
      </c>
      <c r="F1128" s="32">
        <v>8.0672260999999992</v>
      </c>
      <c r="G1128" s="32">
        <v>8.5385770999999995</v>
      </c>
      <c r="H1128" s="93">
        <v>1.0650802000000001E-4</v>
      </c>
      <c r="I1128" s="32">
        <v>1.4317006999999999</v>
      </c>
      <c r="J1128" s="32"/>
      <c r="K1128" s="32">
        <v>0.34816509000000001</v>
      </c>
      <c r="L1128" s="32">
        <v>0.36850733000000002</v>
      </c>
      <c r="M1128" s="32">
        <v>6.1789165E-2</v>
      </c>
      <c r="N1128" s="32">
        <v>0.22275455</v>
      </c>
      <c r="O1128" s="66"/>
      <c r="P1128" s="66"/>
      <c r="Q1128" s="66"/>
      <c r="R1128" s="76"/>
      <c r="S1128" s="83">
        <f>(F1128-O1123*H1128)/D1128</f>
        <v>0.34816146789373564</v>
      </c>
      <c r="T1128" s="83">
        <f>(G1128-P1123*H1128)/D1128</f>
        <v>0.36850541836549916</v>
      </c>
      <c r="U1128" s="83">
        <f>(I1128-Q1123*H1128)/D1128</f>
        <v>6.178442954290473E-2</v>
      </c>
      <c r="V1128" s="84"/>
      <c r="W1128" s="83">
        <f t="shared" si="694"/>
        <v>-1.0550889186165129</v>
      </c>
      <c r="X1128" s="83">
        <f t="shared" si="695"/>
        <v>-0.9982998636196001</v>
      </c>
      <c r="Y1128" s="83">
        <f t="shared" si="696"/>
        <v>-2.7841038954069459</v>
      </c>
      <c r="Z1128" s="83">
        <f t="shared" si="697"/>
        <v>-1.5016847863527432</v>
      </c>
      <c r="AB1128" s="28"/>
      <c r="AD1128" s="28"/>
      <c r="AF1128" s="28"/>
      <c r="AJ1128" s="82"/>
      <c r="AK1128" s="82"/>
      <c r="AL1128" s="82"/>
      <c r="AM1128" s="82"/>
      <c r="AN1128" s="82"/>
      <c r="BB1128" s="76"/>
      <c r="BC1128" s="76"/>
      <c r="BE1128" s="76"/>
      <c r="BF1128" s="76"/>
      <c r="BH1128" s="76"/>
      <c r="BI1128" s="76"/>
      <c r="BK1128" s="76"/>
      <c r="BL1128" s="76"/>
      <c r="BN1128" s="76"/>
      <c r="BO1128" s="76"/>
      <c r="BQ1128" s="76"/>
      <c r="BR1128" s="76"/>
      <c r="BW1128" s="85"/>
      <c r="BX1128" s="85"/>
      <c r="BY1128" s="83"/>
      <c r="BZ1128" s="83"/>
      <c r="CA1128" s="83"/>
      <c r="CB1128" s="83"/>
      <c r="CC1128" s="83"/>
    </row>
    <row r="1129" spans="1:100">
      <c r="C1129" s="7"/>
      <c r="D1129" s="89"/>
      <c r="E1129" s="89"/>
      <c r="F1129" s="33"/>
      <c r="G1129" s="33"/>
      <c r="H1129" s="99"/>
      <c r="I1129" s="33"/>
      <c r="J1129" s="5"/>
      <c r="K1129" s="84"/>
      <c r="L1129" s="84"/>
      <c r="M1129" s="84"/>
      <c r="N1129" s="84"/>
      <c r="O1129" s="83"/>
      <c r="P1129" s="83"/>
      <c r="Q1129" s="83"/>
      <c r="R1129" s="84"/>
      <c r="S1129" s="84"/>
      <c r="T1129" s="84"/>
      <c r="U1129" s="84"/>
      <c r="V1129" s="84"/>
      <c r="W1129" s="84"/>
      <c r="X1129" s="84"/>
      <c r="Y1129" s="84"/>
      <c r="Z1129" s="90"/>
      <c r="AA1129" s="28"/>
      <c r="AB1129" s="91"/>
      <c r="AC1129" s="91"/>
      <c r="AD1129" s="91"/>
      <c r="AE1129" s="92"/>
      <c r="AF1129" s="92"/>
      <c r="AG1129" s="92"/>
      <c r="AJ1129" s="76"/>
      <c r="AK1129" s="76"/>
      <c r="AL1129" s="76"/>
      <c r="AM1129" s="76"/>
      <c r="AN1129" s="76"/>
      <c r="BB1129" s="76"/>
      <c r="BC1129" s="76"/>
      <c r="BE1129" s="76"/>
      <c r="BF1129" s="76"/>
      <c r="BH1129" s="76"/>
      <c r="BI1129" s="76"/>
      <c r="BK1129" s="76"/>
      <c r="BL1129" s="76"/>
      <c r="BN1129" s="76"/>
      <c r="BO1129" s="76"/>
      <c r="BQ1129" s="76"/>
      <c r="BR1129" s="76"/>
      <c r="BW1129" s="85"/>
      <c r="BX1129" s="85"/>
      <c r="BY1129" s="83"/>
      <c r="BZ1129" s="83"/>
      <c r="CA1129" s="83"/>
      <c r="CB1129" s="83"/>
      <c r="CC1129" s="83"/>
      <c r="CD1129" s="76"/>
      <c r="CE1129" s="76"/>
      <c r="CF1129" s="76"/>
      <c r="CG1129" s="76"/>
      <c r="CH1129" s="76"/>
      <c r="CI1129" s="76"/>
      <c r="CJ1129" s="76"/>
      <c r="CK1129" s="76"/>
      <c r="CL1129" s="76"/>
      <c r="CM1129" s="76"/>
      <c r="CN1129" s="76"/>
      <c r="CO1129" s="76"/>
      <c r="CP1129" s="76"/>
      <c r="CQ1129" s="76"/>
      <c r="CR1129" s="76"/>
      <c r="CS1129" s="76"/>
      <c r="CT1129" s="76"/>
      <c r="CU1129" s="76"/>
      <c r="CV1129" s="76"/>
    </row>
    <row r="1130" spans="1:100">
      <c r="A1130" s="7">
        <v>141</v>
      </c>
      <c r="B1130" s="31">
        <v>43669</v>
      </c>
      <c r="C1130" s="7" t="s">
        <v>0</v>
      </c>
      <c r="D1130" s="32">
        <v>8.9203400999999995E-4</v>
      </c>
      <c r="E1130" s="32">
        <v>1.9692972999999999E-4</v>
      </c>
      <c r="F1130" s="32">
        <v>2.8954186999999998E-4</v>
      </c>
      <c r="G1130" s="32">
        <v>2.7412010000000002E-4</v>
      </c>
      <c r="H1130" s="93">
        <v>5.6319482999999997E-6</v>
      </c>
      <c r="I1130" s="32">
        <v>7.6778740999999996E-5</v>
      </c>
      <c r="J1130" s="32"/>
      <c r="K1130" s="32">
        <v>0.32484111999999998</v>
      </c>
      <c r="L1130" s="32">
        <v>0.30829668999999998</v>
      </c>
      <c r="M1130" s="32">
        <v>8.5993508999999996E-2</v>
      </c>
      <c r="N1130" s="32">
        <v>0.22114259</v>
      </c>
      <c r="O1130" s="66"/>
      <c r="P1130" s="66"/>
      <c r="Q1130" s="66"/>
      <c r="AG1130" s="78"/>
      <c r="BZ1130" s="80"/>
      <c r="CA1130" s="78"/>
      <c r="CB1130" s="78"/>
      <c r="CC1130" s="78"/>
      <c r="CE1130" s="81"/>
      <c r="CF1130" s="74"/>
      <c r="CG1130" s="74"/>
      <c r="CH1130" s="74"/>
      <c r="CI1130" s="74"/>
      <c r="CJ1130" s="74"/>
      <c r="CK1130" s="74"/>
      <c r="CL1130" s="74"/>
      <c r="CM1130" s="74"/>
      <c r="CN1130" s="74"/>
    </row>
    <row r="1131" spans="1:100">
      <c r="A1131" s="7">
        <v>141</v>
      </c>
      <c r="B1131" s="7"/>
      <c r="C1131" s="98" t="s">
        <v>6</v>
      </c>
      <c r="D1131" s="32"/>
      <c r="E1131" s="32"/>
      <c r="F1131" s="32"/>
      <c r="G1131" s="32"/>
      <c r="H1131" s="93">
        <v>3.2511014</v>
      </c>
      <c r="I1131" s="32"/>
      <c r="J1131" s="32"/>
      <c r="K1131" s="32"/>
      <c r="L1131" s="32"/>
      <c r="M1131" s="32"/>
      <c r="O1131" s="83">
        <v>0.86676140999999995</v>
      </c>
      <c r="P1131" s="83">
        <v>0.56704511000000002</v>
      </c>
      <c r="Q1131" s="83">
        <v>1.0721773999999999</v>
      </c>
      <c r="AB1131" s="9"/>
      <c r="AC1131" s="9"/>
      <c r="AD1131" s="9"/>
      <c r="AE1131" s="9"/>
      <c r="AF1131" s="9"/>
      <c r="AG1131" s="9"/>
      <c r="AI1131" s="27"/>
      <c r="AJ1131" s="20"/>
      <c r="AK1131" s="20"/>
      <c r="AL1131" s="20"/>
      <c r="AM1131" s="20"/>
      <c r="AN1131" s="82"/>
      <c r="BB1131" s="78"/>
      <c r="BE1131" s="78"/>
      <c r="BH1131" s="78"/>
      <c r="BK1131" s="78"/>
      <c r="BN1131" s="78"/>
      <c r="BQ1131" s="78"/>
    </row>
    <row r="1132" spans="1:100">
      <c r="A1132" s="7">
        <v>141</v>
      </c>
      <c r="B1132" s="7"/>
      <c r="C1132" s="7" t="s">
        <v>1</v>
      </c>
      <c r="D1132" s="32">
        <v>31.615355999999998</v>
      </c>
      <c r="E1132" s="32">
        <v>7.0552064000000003</v>
      </c>
      <c r="F1132" s="32">
        <v>11.047072999999999</v>
      </c>
      <c r="G1132" s="32">
        <v>11.734798</v>
      </c>
      <c r="H1132" s="93">
        <v>1.4331505E-4</v>
      </c>
      <c r="I1132" s="32">
        <v>1.9747250999999999</v>
      </c>
      <c r="J1132" s="32"/>
      <c r="K1132" s="32">
        <v>0.34942095000000001</v>
      </c>
      <c r="L1132" s="32">
        <v>0.37117361999999998</v>
      </c>
      <c r="M1132" s="32">
        <v>6.2460857000000002E-2</v>
      </c>
      <c r="N1132" s="32">
        <v>0.22315751</v>
      </c>
      <c r="O1132" s="66"/>
      <c r="P1132" s="66"/>
      <c r="Q1132" s="66"/>
      <c r="R1132" s="76"/>
      <c r="S1132" s="83">
        <f>(F1132-O1131*H1132)/D1132</f>
        <v>0.34941718764910273</v>
      </c>
      <c r="T1132" s="83">
        <f>(G1132-P1131*H1132)/D1132</f>
        <v>0.37117142485764537</v>
      </c>
      <c r="U1132" s="83">
        <f>(I1132-Q1131*H1132)/D1132</f>
        <v>6.2456087505144975E-2</v>
      </c>
      <c r="V1132" s="84"/>
      <c r="W1132" s="83">
        <f t="shared" ref="W1132:W1136" si="699">LN(S1132)</f>
        <v>-1.05148869059423</v>
      </c>
      <c r="X1132" s="83">
        <f t="shared" ref="X1132:X1136" si="700">LN(T1132)</f>
        <v>-0.99109126148139193</v>
      </c>
      <c r="Y1132" s="83">
        <f t="shared" ref="Y1132:Y1136" si="701">LN(U1132)</f>
        <v>-2.7732915690964566</v>
      </c>
      <c r="Z1132" s="83">
        <f>LN(N1132)</f>
        <v>-1.499877433980664</v>
      </c>
      <c r="AA1132" s="77"/>
      <c r="AB1132" s="20">
        <f t="array" ref="AB1132:AC1133">LINEST(W1132:W1136,Z1132:Z1136,TRUE,TRUE)</f>
        <v>1.9999903916387223</v>
      </c>
      <c r="AC1132" s="60">
        <v>1.9482541371596196</v>
      </c>
      <c r="AD1132" s="20">
        <f t="array" ref="AD1132:AE1133">LINEST(X1132:X1136,Z1132:Z1136,TRUE,TRUE)</f>
        <v>3.9981538965251966</v>
      </c>
      <c r="AE1132" s="60">
        <v>5.0056582012631541</v>
      </c>
      <c r="AF1132" s="20">
        <f t="array" ref="AF1132:AG1133">LINEST(Y1132:Y1136,Z1132:Z1136,TRUE,TRUE)</f>
        <v>5.9929305359339855</v>
      </c>
      <c r="AG1132" s="20">
        <v>6.2153789894969709</v>
      </c>
      <c r="AI1132" s="41">
        <f>EXP(AC1132)*$AI$4^AB1132</f>
        <v>0.33302541543413405</v>
      </c>
      <c r="AJ1132" s="41">
        <f>AI1132*SQRT(AC1133^2+(LN($AI$4))^2*AB1133^2+(AB1132/$AI$4)^2*$AJ$4^2-2*LN($AI$4)*AVERAGE(Z1132:Z1136)*AB1133^2)</f>
        <v>5.2631308959775103E-4</v>
      </c>
      <c r="AK1132" s="59"/>
      <c r="AL1132" s="41">
        <f>EXP(AE1132)*$AI$4^AD1132</f>
        <v>0.33717978166803586</v>
      </c>
      <c r="AM1132" s="41">
        <f>AL1132*SQRT(AE1133^2+(LN($AI$4))^2*AD1133^2+(AD1132/$AI$4)^2*$AJ$4^2-2*LN($AI$4)*AVERAGE(Z1132:Z1136)*AD1133^2)</f>
        <v>1.069538088338781E-3</v>
      </c>
      <c r="AN1132" s="83"/>
      <c r="AO1132" s="41">
        <f>EXP(AG1132)*$AI$4^AF1132</f>
        <v>5.4081474544840594E-2</v>
      </c>
      <c r="AP1132" s="41">
        <f>AO1132*SQRT(AG1133^2+(LN($AI$4))^2*AF1133^2+(AF1132/$AI$4)^2*$AJ$4^2-2*LN($AI$4)*AVERAGE(Z1132:Z1136)*AF1133^2)</f>
        <v>2.5658277882323045E-4</v>
      </c>
      <c r="BB1132" s="69"/>
      <c r="BC1132" s="69"/>
      <c r="BE1132" s="69"/>
      <c r="BF1132" s="69"/>
      <c r="BH1132" s="69"/>
      <c r="BI1132" s="69"/>
      <c r="BK1132" s="69"/>
      <c r="BL1132" s="69"/>
      <c r="BN1132" s="69"/>
      <c r="BO1132" s="69"/>
      <c r="BQ1132" s="69"/>
      <c r="BR1132" s="69"/>
      <c r="BY1132" s="69"/>
      <c r="BZ1132" s="69"/>
      <c r="CD1132" s="86"/>
      <c r="CM1132" s="78"/>
      <c r="CN1132" s="78"/>
    </row>
    <row r="1133" spans="1:100">
      <c r="A1133" s="7">
        <v>141</v>
      </c>
      <c r="B1133" s="7"/>
      <c r="C1133" s="7" t="s">
        <v>2</v>
      </c>
      <c r="D1133" s="32">
        <v>30.649263999999999</v>
      </c>
      <c r="E1133" s="32">
        <v>6.8374724000000002</v>
      </c>
      <c r="F1133" s="32">
        <v>10.70269</v>
      </c>
      <c r="G1133" s="32">
        <v>11.361783000000001</v>
      </c>
      <c r="H1133" s="93">
        <v>1.4350319000000001E-4</v>
      </c>
      <c r="I1133" s="32">
        <v>1.9107407999999999</v>
      </c>
      <c r="J1133" s="32"/>
      <c r="K1133" s="32">
        <v>0.34919882000000002</v>
      </c>
      <c r="L1133" s="32">
        <v>0.37070305999999997</v>
      </c>
      <c r="M1133" s="32">
        <v>6.2342089000000003E-2</v>
      </c>
      <c r="N1133" s="32">
        <v>0.22308760999999999</v>
      </c>
      <c r="O1133" s="66"/>
      <c r="P1133" s="66"/>
      <c r="Q1133" s="66"/>
      <c r="R1133" s="76"/>
      <c r="S1133" s="83">
        <f>(F1133-O1131*H1133)/D1133</f>
        <v>0.3491948653962032</v>
      </c>
      <c r="T1133" s="83">
        <f>(G1133-P1131*H1133)/D1133</f>
        <v>0.37070063500441131</v>
      </c>
      <c r="U1133" s="83">
        <f>(I1133-Q1131*H1133)/D1133</f>
        <v>6.2337122977010287E-2</v>
      </c>
      <c r="V1133" s="84"/>
      <c r="W1133" s="83">
        <f t="shared" si="699"/>
        <v>-1.0521251590302825</v>
      </c>
      <c r="X1133" s="83">
        <f t="shared" si="700"/>
        <v>-0.99236045583956589</v>
      </c>
      <c r="Y1133" s="83">
        <f t="shared" si="701"/>
        <v>-2.7751981562210628</v>
      </c>
      <c r="Z1133" s="83">
        <f t="shared" ref="Z1133:Z1136" si="702">LN(N1133)</f>
        <v>-1.5001907147200555</v>
      </c>
      <c r="AA1133" s="77"/>
      <c r="AB1133" s="20">
        <v>1.0736462406838565E-2</v>
      </c>
      <c r="AC1133" s="60">
        <v>1.6112214067156211E-2</v>
      </c>
      <c r="AD1133" s="20">
        <v>2.468614079770368E-2</v>
      </c>
      <c r="AE1133" s="60">
        <v>3.7046502837956685E-2</v>
      </c>
      <c r="AF1133" s="20">
        <v>3.4479209131162779E-2</v>
      </c>
      <c r="AG1133" s="20">
        <v>5.1742964985719529E-2</v>
      </c>
      <c r="AI1133" s="27"/>
      <c r="AJ1133" s="82"/>
      <c r="AK1133" s="82"/>
      <c r="AL1133" s="82"/>
      <c r="AM1133" s="82"/>
      <c r="AN1133" s="82"/>
      <c r="BB1133" s="76"/>
      <c r="BC1133" s="76"/>
      <c r="BE1133" s="76"/>
      <c r="BF1133" s="76"/>
      <c r="BH1133" s="76"/>
      <c r="BI1133" s="76"/>
      <c r="BK1133" s="76"/>
      <c r="BL1133" s="76"/>
      <c r="BN1133" s="76"/>
      <c r="BO1133" s="76"/>
      <c r="BQ1133" s="76"/>
      <c r="BR1133" s="76"/>
      <c r="BW1133" s="85"/>
      <c r="BX1133" s="85"/>
      <c r="BY1133" s="83"/>
      <c r="BZ1133" s="83"/>
      <c r="CA1133" s="83"/>
      <c r="CB1133" s="83"/>
      <c r="CC1133" s="83"/>
    </row>
    <row r="1134" spans="1:100">
      <c r="A1134" s="7">
        <v>141</v>
      </c>
      <c r="B1134" s="7"/>
      <c r="C1134" s="7" t="s">
        <v>3</v>
      </c>
      <c r="D1134" s="32">
        <v>27.986515000000001</v>
      </c>
      <c r="E1134" s="32">
        <v>6.2401273000000002</v>
      </c>
      <c r="F1134" s="32">
        <v>9.7627328999999996</v>
      </c>
      <c r="G1134" s="32">
        <v>10.353300000000001</v>
      </c>
      <c r="H1134" s="93">
        <v>1.349415E-4</v>
      </c>
      <c r="I1134" s="32">
        <v>1.7393574000000001</v>
      </c>
      <c r="J1134" s="32"/>
      <c r="K1134" s="32">
        <v>0.34883659</v>
      </c>
      <c r="L1134" s="32">
        <v>0.36993781999999997</v>
      </c>
      <c r="M1134" s="32">
        <v>6.2149510999999998E-2</v>
      </c>
      <c r="N1134" s="32">
        <v>0.22296887000000001</v>
      </c>
      <c r="O1134" s="66"/>
      <c r="P1134" s="66"/>
      <c r="Q1134" s="66"/>
      <c r="R1134" s="76"/>
      <c r="S1134" s="83">
        <f>(F1134-O1131*H1134)/D1134</f>
        <v>0.34883285532032809</v>
      </c>
      <c r="T1134" s="83">
        <f>(G1134-P1131*H1134)/D1134</f>
        <v>0.36993614539296121</v>
      </c>
      <c r="U1134" s="83">
        <f>(I1134-Q1131*H1134)/D1134</f>
        <v>6.2144669272804341E-2</v>
      </c>
      <c r="V1134" s="84"/>
      <c r="W1134" s="83">
        <f t="shared" si="699"/>
        <v>-1.0531623960843053</v>
      </c>
      <c r="X1134" s="83">
        <f t="shared" si="700"/>
        <v>-0.99442486825653575</v>
      </c>
      <c r="Y1134" s="83">
        <f t="shared" si="701"/>
        <v>-2.7782902366621376</v>
      </c>
      <c r="Z1134" s="83">
        <f t="shared" si="702"/>
        <v>-1.5007231136790604</v>
      </c>
      <c r="AA1134" s="28"/>
      <c r="AB1134" s="47">
        <f t="shared" ref="AB1134:AG1134" si="703">ABS(AB1133/AB1132)</f>
        <v>5.3682569934955949E-3</v>
      </c>
      <c r="AC1134" s="47">
        <f t="shared" si="703"/>
        <v>8.2700781996779844E-3</v>
      </c>
      <c r="AD1134" s="47">
        <f t="shared" si="703"/>
        <v>6.1743848377518564E-3</v>
      </c>
      <c r="AE1134" s="47">
        <f t="shared" si="703"/>
        <v>7.4009253825217582E-3</v>
      </c>
      <c r="AF1134" s="47">
        <f t="shared" si="703"/>
        <v>5.753313662560126E-3</v>
      </c>
      <c r="AG1134" s="47">
        <f t="shared" si="703"/>
        <v>8.3249895256841348E-3</v>
      </c>
      <c r="AI1134" s="27"/>
      <c r="AJ1134" s="82"/>
      <c r="AK1134" s="82"/>
      <c r="AL1134" s="82"/>
      <c r="AM1134" s="82"/>
      <c r="AN1134" s="82"/>
      <c r="BB1134" s="76"/>
      <c r="BC1134" s="76"/>
      <c r="BE1134" s="76"/>
      <c r="BF1134" s="76"/>
      <c r="BH1134" s="76"/>
      <c r="BI1134" s="76"/>
      <c r="BK1134" s="76"/>
      <c r="BL1134" s="76"/>
      <c r="BN1134" s="76"/>
      <c r="BO1134" s="76"/>
      <c r="BQ1134" s="76"/>
      <c r="BR1134" s="76"/>
      <c r="BW1134" s="85"/>
      <c r="BX1134" s="85"/>
      <c r="BY1134" s="83"/>
      <c r="BZ1134" s="83"/>
      <c r="CA1134" s="83"/>
      <c r="CB1134" s="83"/>
      <c r="CC1134" s="83"/>
      <c r="CD1134" s="76"/>
      <c r="CE1134" s="76"/>
      <c r="CF1134" s="76"/>
      <c r="CG1134" s="76"/>
      <c r="CH1134" s="76"/>
      <c r="CI1134" s="76"/>
      <c r="CJ1134" s="76"/>
      <c r="CK1134" s="76"/>
      <c r="CL1134" s="76"/>
      <c r="CM1134" s="76"/>
      <c r="CN1134" s="76"/>
      <c r="CO1134" s="76"/>
      <c r="CP1134" s="76"/>
      <c r="CQ1134" s="76"/>
      <c r="CR1134" s="76"/>
      <c r="CS1134" s="76"/>
      <c r="CT1134" s="76"/>
      <c r="CU1134" s="76"/>
      <c r="CV1134" s="76"/>
    </row>
    <row r="1135" spans="1:100">
      <c r="A1135" s="7">
        <v>141</v>
      </c>
      <c r="B1135" s="7"/>
      <c r="C1135" s="7" t="s">
        <v>4</v>
      </c>
      <c r="D1135" s="32">
        <v>27.220763999999999</v>
      </c>
      <c r="E1135" s="32">
        <v>6.0675464999999997</v>
      </c>
      <c r="F1135" s="32">
        <v>9.4898378000000001</v>
      </c>
      <c r="G1135" s="32">
        <v>10.057700000000001</v>
      </c>
      <c r="H1135" s="93">
        <v>1.3331914E-4</v>
      </c>
      <c r="I1135" s="32">
        <v>1.6886441000000001</v>
      </c>
      <c r="J1135" s="32"/>
      <c r="K1135" s="32">
        <v>0.34862505999999999</v>
      </c>
      <c r="L1135" s="32">
        <v>0.36948655000000002</v>
      </c>
      <c r="M1135" s="32">
        <v>6.2035211E-2</v>
      </c>
      <c r="N1135" s="32">
        <v>0.22290141999999999</v>
      </c>
      <c r="O1135" s="66"/>
      <c r="P1135" s="66"/>
      <c r="Q1135" s="66"/>
      <c r="R1135" s="76"/>
      <c r="S1135" s="83">
        <f>(F1135-O1131*H1135)/D1135</f>
        <v>0.34862071630738334</v>
      </c>
      <c r="T1135" s="83">
        <f>(G1135-P1131*H1135)/D1135</f>
        <v>0.36948354579737713</v>
      </c>
      <c r="U1135" s="83">
        <f>(I1135-Q1131*H1135)/D1135</f>
        <v>6.2029895936466177E-2</v>
      </c>
      <c r="V1135" s="84"/>
      <c r="W1135" s="83">
        <f t="shared" si="699"/>
        <v>-1.0537707205036402</v>
      </c>
      <c r="X1135" s="83">
        <f t="shared" si="700"/>
        <v>-0.99564907058033458</v>
      </c>
      <c r="Y1135" s="83">
        <f t="shared" si="701"/>
        <v>-2.7801388176308546</v>
      </c>
      <c r="Z1135" s="83">
        <f t="shared" si="702"/>
        <v>-1.5010256680408438</v>
      </c>
      <c r="AA1135" s="60"/>
      <c r="AB1135" s="88"/>
      <c r="AD1135" s="88"/>
      <c r="AF1135" s="88"/>
      <c r="AI1135" s="27"/>
      <c r="AJ1135" s="82"/>
      <c r="AK1135" s="82"/>
      <c r="AL1135" s="82"/>
      <c r="AM1135" s="82"/>
      <c r="AN1135" s="82"/>
      <c r="BB1135" s="76"/>
      <c r="BC1135" s="76"/>
      <c r="BE1135" s="76"/>
      <c r="BF1135" s="76"/>
      <c r="BH1135" s="76"/>
      <c r="BI1135" s="76"/>
      <c r="BK1135" s="76"/>
      <c r="BL1135" s="76"/>
      <c r="BN1135" s="76"/>
      <c r="BO1135" s="76"/>
      <c r="BQ1135" s="76"/>
      <c r="BR1135" s="76"/>
      <c r="BW1135" s="85"/>
      <c r="BX1135" s="85"/>
      <c r="BY1135" s="83"/>
      <c r="BZ1135" s="83"/>
      <c r="CA1135" s="83"/>
      <c r="CB1135" s="83"/>
      <c r="CD1135" s="76"/>
      <c r="CE1135" s="76"/>
      <c r="CF1135" s="76"/>
      <c r="CG1135" s="76"/>
      <c r="CH1135" s="76"/>
      <c r="CI1135" s="76"/>
      <c r="CJ1135" s="76"/>
      <c r="CK1135" s="76"/>
      <c r="CL1135" s="76"/>
      <c r="CM1135" s="76"/>
      <c r="CN1135" s="76"/>
      <c r="CO1135" s="76"/>
      <c r="CP1135" s="76"/>
      <c r="CQ1135" s="76"/>
      <c r="CR1135" s="76"/>
      <c r="CS1135" s="76"/>
      <c r="CT1135" s="76"/>
      <c r="CU1135" s="76"/>
      <c r="CV1135" s="76"/>
    </row>
    <row r="1136" spans="1:100">
      <c r="A1136" s="7">
        <v>141</v>
      </c>
      <c r="B1136" s="7"/>
      <c r="C1136" s="7" t="s">
        <v>5</v>
      </c>
      <c r="D1136" s="32">
        <v>23.976734</v>
      </c>
      <c r="E1136" s="32">
        <v>5.3409309</v>
      </c>
      <c r="F1136" s="32">
        <v>8.3476707999999995</v>
      </c>
      <c r="G1136" s="32">
        <v>8.8352891000000007</v>
      </c>
      <c r="H1136" s="93">
        <v>1.166866E-4</v>
      </c>
      <c r="I1136" s="32">
        <v>1.4814452</v>
      </c>
      <c r="J1136" s="32"/>
      <c r="K1136" s="32">
        <v>0.34815668999999999</v>
      </c>
      <c r="L1136" s="32">
        <v>0.36849326999999998</v>
      </c>
      <c r="M1136" s="32">
        <v>6.1786544999999998E-2</v>
      </c>
      <c r="N1136" s="32">
        <v>0.22275457000000001</v>
      </c>
      <c r="O1136" s="66"/>
      <c r="P1136" s="66"/>
      <c r="Q1136" s="66"/>
      <c r="R1136" s="76"/>
      <c r="S1136" s="83">
        <f>(F1136-O1131*H1136)/D1136</f>
        <v>0.34815290775457808</v>
      </c>
      <c r="T1136" s="83">
        <f>(G1136-P1131*H1136)/D1136</f>
        <v>0.36849151070508884</v>
      </c>
      <c r="U1136" s="83">
        <f>(I1136-Q1131*H1136)/D1136</f>
        <v>6.1781562545782806E-2</v>
      </c>
      <c r="V1136" s="84"/>
      <c r="W1136" s="83">
        <f t="shared" si="699"/>
        <v>-1.0551135056118628</v>
      </c>
      <c r="X1136" s="83">
        <f t="shared" si="700"/>
        <v>-0.99833760505341995</v>
      </c>
      <c r="Y1136" s="83">
        <f t="shared" si="701"/>
        <v>-2.784150299714053</v>
      </c>
      <c r="Z1136" s="83">
        <f t="shared" si="702"/>
        <v>-1.5016846965678246</v>
      </c>
      <c r="AB1136" s="28"/>
      <c r="AD1136" s="28"/>
      <c r="AF1136" s="28"/>
      <c r="AJ1136" s="82"/>
      <c r="AK1136" s="82"/>
      <c r="AL1136" s="82"/>
      <c r="AM1136" s="82"/>
      <c r="AN1136" s="82"/>
      <c r="BB1136" s="76"/>
      <c r="BC1136" s="76"/>
      <c r="BE1136" s="76"/>
      <c r="BF1136" s="76"/>
      <c r="BH1136" s="76"/>
      <c r="BI1136" s="76"/>
      <c r="BK1136" s="76"/>
      <c r="BL1136" s="76"/>
      <c r="BN1136" s="76"/>
      <c r="BO1136" s="76"/>
      <c r="BQ1136" s="76"/>
      <c r="BR1136" s="76"/>
      <c r="BW1136" s="85"/>
      <c r="BX1136" s="85"/>
      <c r="BY1136" s="83"/>
      <c r="BZ1136" s="83"/>
      <c r="CA1136" s="83"/>
      <c r="CB1136" s="83"/>
      <c r="CC1136" s="83"/>
    </row>
    <row r="1137" spans="1:100">
      <c r="C1137" s="7"/>
      <c r="D1137" s="89"/>
      <c r="E1137" s="89"/>
      <c r="F1137" s="33"/>
      <c r="G1137" s="33"/>
      <c r="H1137" s="99"/>
      <c r="I1137" s="33"/>
      <c r="J1137" s="5"/>
      <c r="K1137" s="84"/>
      <c r="L1137" s="84"/>
      <c r="M1137" s="84"/>
      <c r="N1137" s="84"/>
      <c r="O1137" s="83"/>
      <c r="P1137" s="83"/>
      <c r="Q1137" s="83"/>
      <c r="R1137" s="84"/>
      <c r="S1137" s="84"/>
      <c r="T1137" s="84"/>
      <c r="U1137" s="84"/>
      <c r="V1137" s="84"/>
      <c r="W1137" s="84"/>
      <c r="X1137" s="84"/>
      <c r="Y1137" s="84"/>
      <c r="Z1137" s="90"/>
      <c r="AA1137" s="28"/>
      <c r="AB1137" s="91"/>
      <c r="AC1137" s="91"/>
      <c r="AD1137" s="91"/>
      <c r="AE1137" s="92"/>
      <c r="AF1137" s="92"/>
      <c r="AG1137" s="92"/>
      <c r="AJ1137" s="76"/>
      <c r="AK1137" s="76"/>
      <c r="AL1137" s="76"/>
      <c r="AM1137" s="76"/>
      <c r="AN1137" s="76"/>
      <c r="BB1137" s="76"/>
      <c r="BC1137" s="76"/>
      <c r="BE1137" s="76"/>
      <c r="BF1137" s="76"/>
      <c r="BH1137" s="76"/>
      <c r="BI1137" s="76"/>
      <c r="BK1137" s="76"/>
      <c r="BL1137" s="76"/>
      <c r="BN1137" s="76"/>
      <c r="BO1137" s="76"/>
      <c r="BQ1137" s="76"/>
      <c r="BR1137" s="76"/>
      <c r="BW1137" s="85"/>
      <c r="BX1137" s="85"/>
      <c r="BY1137" s="83"/>
      <c r="BZ1137" s="83"/>
      <c r="CA1137" s="83"/>
      <c r="CB1137" s="83"/>
      <c r="CC1137" s="83"/>
      <c r="CD1137" s="76"/>
      <c r="CE1137" s="76"/>
      <c r="CF1137" s="76"/>
      <c r="CG1137" s="76"/>
      <c r="CH1137" s="76"/>
      <c r="CI1137" s="76"/>
      <c r="CJ1137" s="76"/>
      <c r="CK1137" s="76"/>
      <c r="CL1137" s="76"/>
      <c r="CM1137" s="76"/>
      <c r="CN1137" s="76"/>
      <c r="CO1137" s="76"/>
      <c r="CP1137" s="76"/>
      <c r="CQ1137" s="76"/>
      <c r="CR1137" s="76"/>
      <c r="CS1137" s="76"/>
      <c r="CT1137" s="76"/>
      <c r="CU1137" s="76"/>
      <c r="CV1137" s="76"/>
    </row>
    <row r="1138" spans="1:100">
      <c r="A1138" s="7">
        <v>142</v>
      </c>
      <c r="B1138" s="31">
        <v>43670</v>
      </c>
      <c r="C1138" s="7" t="s">
        <v>0</v>
      </c>
      <c r="D1138" s="32">
        <v>3.6424092000000001E-4</v>
      </c>
      <c r="E1138" s="32">
        <v>8.0205264999999993E-5</v>
      </c>
      <c r="F1138" s="32">
        <v>1.3472492E-4</v>
      </c>
      <c r="G1138" s="32">
        <v>1.3109166999999999E-4</v>
      </c>
      <c r="H1138" s="93">
        <v>1.7602924999999999E-5</v>
      </c>
      <c r="I1138" s="32">
        <v>8.7834583999999997E-5</v>
      </c>
      <c r="J1138" s="32"/>
      <c r="K1138" s="32"/>
      <c r="L1138" s="32"/>
      <c r="M1138" s="32"/>
      <c r="N1138" s="32"/>
      <c r="O1138" s="66"/>
      <c r="P1138" s="66"/>
      <c r="Q1138" s="66"/>
      <c r="AG1138" s="78"/>
      <c r="BZ1138" s="80"/>
      <c r="CA1138" s="78"/>
      <c r="CB1138" s="78"/>
      <c r="CC1138" s="78"/>
      <c r="CE1138" s="81"/>
      <c r="CF1138" s="74"/>
      <c r="CG1138" s="74"/>
      <c r="CH1138" s="74"/>
      <c r="CI1138" s="74"/>
      <c r="CJ1138" s="74"/>
      <c r="CK1138" s="74"/>
      <c r="CL1138" s="74"/>
      <c r="CM1138" s="74"/>
      <c r="CN1138" s="74"/>
    </row>
    <row r="1139" spans="1:100">
      <c r="A1139" s="7">
        <v>142</v>
      </c>
      <c r="C1139" s="98" t="s">
        <v>6</v>
      </c>
      <c r="D1139" s="32"/>
      <c r="E1139" s="32"/>
      <c r="F1139" s="32"/>
      <c r="G1139" s="32"/>
      <c r="H1139" s="93">
        <v>2.8265780999999999</v>
      </c>
      <c r="I1139" s="32"/>
      <c r="J1139" s="32"/>
      <c r="K1139" s="32"/>
      <c r="L1139" s="32"/>
      <c r="M1139" s="32"/>
      <c r="N1139" s="57"/>
      <c r="O1139" s="83">
        <v>0.86346100999999997</v>
      </c>
      <c r="P1139" s="83">
        <v>0.56628319999999999</v>
      </c>
      <c r="Q1139" s="83">
        <v>1.0734935000000001</v>
      </c>
      <c r="AB1139" s="9"/>
      <c r="AC1139" s="9"/>
      <c r="AD1139" s="9"/>
      <c r="AE1139" s="9"/>
      <c r="AF1139" s="9"/>
      <c r="AG1139" s="9"/>
      <c r="AI1139" s="27"/>
      <c r="AJ1139" s="20"/>
      <c r="AK1139" s="20"/>
      <c r="AL1139" s="20"/>
      <c r="AM1139" s="20"/>
      <c r="AN1139" s="82"/>
      <c r="BB1139" s="78"/>
      <c r="BE1139" s="78"/>
      <c r="BH1139" s="78"/>
      <c r="BK1139" s="78"/>
      <c r="BN1139" s="78"/>
      <c r="BQ1139" s="78"/>
    </row>
    <row r="1140" spans="1:100">
      <c r="A1140" s="7">
        <v>142</v>
      </c>
      <c r="B1140" s="7"/>
      <c r="C1140" s="7" t="s">
        <v>1</v>
      </c>
      <c r="D1140" s="32">
        <v>29.358605000000001</v>
      </c>
      <c r="E1140" s="32">
        <v>6.5537082</v>
      </c>
      <c r="F1140" s="32">
        <v>10.265335</v>
      </c>
      <c r="G1140" s="32">
        <v>10.911984</v>
      </c>
      <c r="H1140" s="93">
        <v>1.209458E-4</v>
      </c>
      <c r="I1140" s="32">
        <v>1.8374117000000001</v>
      </c>
      <c r="J1140" s="32"/>
      <c r="K1140" s="66">
        <v>0.34965352</v>
      </c>
      <c r="L1140" s="66">
        <v>0.37167963999999998</v>
      </c>
      <c r="M1140" s="66">
        <v>6.2585254000000007E-2</v>
      </c>
      <c r="N1140" s="66">
        <v>0.2232296</v>
      </c>
      <c r="O1140" s="66"/>
      <c r="P1140" s="66"/>
      <c r="Q1140" s="66"/>
      <c r="R1140" s="76"/>
      <c r="S1140" s="83">
        <f>(F1140-O1139*H1140)/D1140</f>
        <v>0.34964980686300923</v>
      </c>
      <c r="T1140" s="83">
        <f>(G1140-P1139*H1140)/D1140</f>
        <v>0.37167690734710829</v>
      </c>
      <c r="U1140" s="83">
        <f>(I1140-Q1139*H1140)/D1140</f>
        <v>6.2580693649097005E-2</v>
      </c>
      <c r="V1140" s="84"/>
      <c r="W1140" s="83">
        <f t="shared" ref="W1140:W1144" si="704">LN(S1140)</f>
        <v>-1.0508231772047598</v>
      </c>
      <c r="X1140" s="83">
        <f t="shared" ref="X1140:X1144" si="705">LN(T1140)</f>
        <v>-0.98973033073532424</v>
      </c>
      <c r="Y1140" s="83">
        <f t="shared" ref="Y1140:Y1144" si="706">LN(U1140)</f>
        <v>-2.7712984566050514</v>
      </c>
      <c r="Z1140" s="83">
        <f>LN(N1140)</f>
        <v>-1.499554440780315</v>
      </c>
      <c r="AA1140" s="77"/>
      <c r="AB1140" s="20">
        <f t="array" ref="AB1140:AC1141">LINEST(W1140:W1144,Z1140:Z1144,TRUE,TRUE)</f>
        <v>2.0010559900551619</v>
      </c>
      <c r="AC1140" s="60">
        <v>1.9498681718337134</v>
      </c>
      <c r="AD1140" s="20">
        <f t="array" ref="AD1140:AE1141">LINEST(X1140:X1144,Z1140:Z1144,TRUE,TRUE)</f>
        <v>4.0072412996142308</v>
      </c>
      <c r="AE1140" s="60">
        <v>5.0193394841048979</v>
      </c>
      <c r="AF1140" s="20">
        <f t="array" ref="AF1140:AG1141">LINEST(Y1140:Y1144,Z1140:Z1144,TRUE,TRUE)</f>
        <v>6.001363138470575</v>
      </c>
      <c r="AG1140" s="20">
        <v>6.2280627332435063</v>
      </c>
      <c r="AI1140" s="41">
        <f>EXP(AC1140)*$AI$4^AB1140</f>
        <v>0.33302214062842866</v>
      </c>
      <c r="AJ1140" s="41">
        <f>AI1140*SQRT(AC1141^2+(LN($AI$4))^2*AB1141^2+(AB1140/$AI$4)^2*$AJ$4^2-2*LN($AI$4)*AVERAGE(Z1140:Z1144)*AB1141^2)</f>
        <v>5.2241105943509353E-4</v>
      </c>
      <c r="AK1140" s="59"/>
      <c r="AL1140" s="41">
        <f>EXP(AE1140)*$AI$4^AD1140</f>
        <v>0.33712346569034563</v>
      </c>
      <c r="AM1140" s="41">
        <f>AL1140*SQRT(AE1141^2+(LN($AI$4))^2*AD1141^2+(AD1140/$AI$4)^2*$AJ$4^2-2*LN($AI$4)*AVERAGE(Z1140:Z1144)*AD1141^2)</f>
        <v>1.064172395231677E-3</v>
      </c>
      <c r="AN1140" s="83"/>
      <c r="AO1140" s="41">
        <f>EXP(AG1140)*$AI$4^AF1140</f>
        <v>5.4072458757874503E-2</v>
      </c>
      <c r="AP1140" s="41">
        <f>AO1140*SQRT(AG1141^2+(LN($AI$4))^2*AF1141^2+(AF1140/$AI$4)^2*$AJ$4^2-2*LN($AI$4)*AVERAGE(Z1140:Z1144)*AF1141^2)</f>
        <v>2.5581756511982857E-4</v>
      </c>
      <c r="BB1140" s="69"/>
      <c r="BC1140" s="69"/>
      <c r="BE1140" s="69"/>
      <c r="BF1140" s="69"/>
      <c r="BH1140" s="69"/>
      <c r="BI1140" s="69"/>
      <c r="BK1140" s="69"/>
      <c r="BL1140" s="69"/>
      <c r="BN1140" s="69"/>
      <c r="BO1140" s="69"/>
      <c r="BQ1140" s="69"/>
      <c r="BR1140" s="69"/>
      <c r="BY1140" s="69"/>
      <c r="BZ1140" s="69"/>
      <c r="CD1140" s="86"/>
      <c r="CM1140" s="78"/>
      <c r="CN1140" s="78"/>
    </row>
    <row r="1141" spans="1:100">
      <c r="A1141" s="7">
        <v>142</v>
      </c>
      <c r="B1141" s="7"/>
      <c r="C1141" s="7" t="s">
        <v>2</v>
      </c>
      <c r="D1141" s="32">
        <v>28.457533000000002</v>
      </c>
      <c r="E1141" s="32">
        <v>6.3504303000000002</v>
      </c>
      <c r="F1141" s="32">
        <v>9.9435257000000004</v>
      </c>
      <c r="G1141" s="32">
        <v>10.562601000000001</v>
      </c>
      <c r="H1141" s="93">
        <v>1.2653693000000001E-4</v>
      </c>
      <c r="I1141" s="32">
        <v>1.7773931000000001</v>
      </c>
      <c r="J1141" s="32"/>
      <c r="K1141" s="66">
        <v>0.34941663000000001</v>
      </c>
      <c r="L1141" s="66">
        <v>0.37117146000000001</v>
      </c>
      <c r="M1141" s="66">
        <v>6.2457956000000002E-2</v>
      </c>
      <c r="N1141" s="66">
        <v>0.22315475000000001</v>
      </c>
      <c r="O1141" s="66"/>
      <c r="P1141" s="66"/>
      <c r="Q1141" s="66"/>
      <c r="R1141" s="76"/>
      <c r="S1141" s="83">
        <f>(F1141-O1139*H1141)/D1141</f>
        <v>0.34941245399924931</v>
      </c>
      <c r="T1141" s="83">
        <f>(G1141-P1139*H1141)/D1141</f>
        <v>0.37116813127344389</v>
      </c>
      <c r="U1141" s="83">
        <f>(I1141-Q1139*H1141)/D1141</f>
        <v>6.2452963277882696E-2</v>
      </c>
      <c r="V1141" s="84"/>
      <c r="W1141" s="83">
        <f t="shared" si="704"/>
        <v>-1.051502237958484</v>
      </c>
      <c r="X1141" s="83">
        <f t="shared" si="705"/>
        <v>-0.99110013500611338</v>
      </c>
      <c r="Y1141" s="83">
        <f t="shared" si="706"/>
        <v>-2.7733415931298371</v>
      </c>
      <c r="Z1141" s="83">
        <f t="shared" ref="Z1141:Z1144" si="707">LN(N1141)</f>
        <v>-1.4998898020029989</v>
      </c>
      <c r="AA1141" s="77"/>
      <c r="AB1141" s="20">
        <v>6.416064112048237E-3</v>
      </c>
      <c r="AC1141" s="60">
        <v>9.6270025166338945E-3</v>
      </c>
      <c r="AD1141" s="20">
        <v>1.8415118829931725E-2</v>
      </c>
      <c r="AE1141" s="60">
        <v>2.7631019924966124E-2</v>
      </c>
      <c r="AF1141" s="20">
        <v>2.866641319288158E-2</v>
      </c>
      <c r="AG1141" s="20">
        <v>4.3012605100455903E-2</v>
      </c>
      <c r="AI1141" s="62"/>
      <c r="AJ1141" s="82"/>
      <c r="AK1141" s="82"/>
      <c r="AL1141" s="82"/>
      <c r="AM1141" s="82"/>
      <c r="AN1141" s="82"/>
      <c r="BB1141" s="76"/>
      <c r="BC1141" s="76"/>
      <c r="BE1141" s="76"/>
      <c r="BF1141" s="76"/>
      <c r="BH1141" s="76"/>
      <c r="BI1141" s="76"/>
      <c r="BK1141" s="76"/>
      <c r="BL1141" s="76"/>
      <c r="BN1141" s="76"/>
      <c r="BO1141" s="76"/>
      <c r="BQ1141" s="76"/>
      <c r="BR1141" s="76"/>
      <c r="BW1141" s="85"/>
      <c r="BX1141" s="85"/>
      <c r="BY1141" s="83"/>
      <c r="BZ1141" s="83"/>
      <c r="CA1141" s="83"/>
      <c r="CB1141" s="83"/>
      <c r="CC1141" s="83"/>
    </row>
    <row r="1142" spans="1:100">
      <c r="A1142" s="7">
        <v>142</v>
      </c>
      <c r="B1142" s="7"/>
      <c r="C1142" s="7" t="s">
        <v>3</v>
      </c>
      <c r="D1142" s="32">
        <v>26.950718999999999</v>
      </c>
      <c r="E1142" s="32">
        <v>6.0112366000000002</v>
      </c>
      <c r="F1142" s="32">
        <v>9.4078552999999996</v>
      </c>
      <c r="G1142" s="32">
        <v>9.9838029000000006</v>
      </c>
      <c r="H1142" s="93">
        <v>1.2758444000000001E-4</v>
      </c>
      <c r="I1142" s="32">
        <v>1.6783385</v>
      </c>
      <c r="J1142" s="32"/>
      <c r="K1142" s="66">
        <v>0.34907546</v>
      </c>
      <c r="L1142" s="66">
        <v>0.37044507999999998</v>
      </c>
      <c r="M1142" s="66">
        <v>6.2273950000000002E-2</v>
      </c>
      <c r="N1142" s="66">
        <v>0.22304523000000001</v>
      </c>
      <c r="O1142" s="66"/>
      <c r="P1142" s="66"/>
      <c r="Q1142" s="66"/>
      <c r="R1142" s="76"/>
      <c r="S1142" s="83">
        <f>(F1142-O1139*H1142)/D1142</f>
        <v>0.34907213925574965</v>
      </c>
      <c r="T1142" s="83">
        <f>(G1142-P1139*H1142)/D1142</f>
        <v>0.37044394441109524</v>
      </c>
      <c r="U1142" s="83">
        <f>(I1142-Q1139*H1142)/D1142</f>
        <v>6.2269267804430699E-2</v>
      </c>
      <c r="V1142" s="84"/>
      <c r="W1142" s="83">
        <f t="shared" si="704"/>
        <v>-1.0524766754012398</v>
      </c>
      <c r="X1142" s="83">
        <f t="shared" si="705"/>
        <v>-0.99305314282860702</v>
      </c>
      <c r="Y1142" s="83">
        <f t="shared" si="706"/>
        <v>-2.7762872685669278</v>
      </c>
      <c r="Z1142" s="83">
        <f t="shared" si="707"/>
        <v>-1.5003807029761429</v>
      </c>
      <c r="AA1142" s="28"/>
      <c r="AB1142" s="47">
        <f t="shared" ref="AB1142:AG1142" si="708">ABS(AB1141/AB1140)</f>
        <v>3.2063391249094282E-3</v>
      </c>
      <c r="AC1142" s="47">
        <f t="shared" si="708"/>
        <v>4.9372581468317307E-3</v>
      </c>
      <c r="AD1142" s="47">
        <f t="shared" si="708"/>
        <v>4.5954604310213393E-3</v>
      </c>
      <c r="AE1142" s="47">
        <f t="shared" si="708"/>
        <v>5.5049115550895207E-3</v>
      </c>
      <c r="AF1142" s="47">
        <f t="shared" si="708"/>
        <v>4.7766503261769139E-3</v>
      </c>
      <c r="AG1142" s="47">
        <f t="shared" si="708"/>
        <v>6.9062575222416578E-3</v>
      </c>
      <c r="AI1142" s="27"/>
      <c r="AJ1142" s="82"/>
      <c r="AK1142" s="82"/>
      <c r="AL1142" s="82"/>
      <c r="AM1142" s="82"/>
      <c r="AN1142" s="82"/>
      <c r="BB1142" s="76"/>
      <c r="BC1142" s="76"/>
      <c r="BE1142" s="76"/>
      <c r="BF1142" s="76"/>
      <c r="BH1142" s="76"/>
      <c r="BI1142" s="76"/>
      <c r="BK1142" s="76"/>
      <c r="BL1142" s="76"/>
      <c r="BN1142" s="76"/>
      <c r="BO1142" s="76"/>
      <c r="BQ1142" s="76"/>
      <c r="BR1142" s="76"/>
      <c r="BW1142" s="85"/>
      <c r="BX1142" s="85"/>
      <c r="BY1142" s="83"/>
      <c r="BZ1142" s="83"/>
      <c r="CA1142" s="83"/>
      <c r="CB1142" s="83"/>
      <c r="CC1142" s="83"/>
      <c r="CD1142" s="76"/>
      <c r="CE1142" s="76"/>
      <c r="CF1142" s="76"/>
      <c r="CG1142" s="76"/>
      <c r="CH1142" s="76"/>
      <c r="CI1142" s="76"/>
      <c r="CJ1142" s="76"/>
      <c r="CK1142" s="76"/>
      <c r="CL1142" s="76"/>
      <c r="CM1142" s="76"/>
      <c r="CN1142" s="76"/>
      <c r="CO1142" s="76"/>
      <c r="CP1142" s="76"/>
      <c r="CQ1142" s="76"/>
      <c r="CR1142" s="76"/>
      <c r="CS1142" s="76"/>
      <c r="CT1142" s="76"/>
      <c r="CU1142" s="76"/>
      <c r="CV1142" s="76"/>
    </row>
    <row r="1143" spans="1:100">
      <c r="A1143" s="7">
        <v>142</v>
      </c>
      <c r="B1143" s="7"/>
      <c r="C1143" s="7" t="s">
        <v>4</v>
      </c>
      <c r="D1143" s="32">
        <v>24.861231</v>
      </c>
      <c r="E1143" s="32">
        <v>5.5422039999999999</v>
      </c>
      <c r="F1143" s="32">
        <v>8.6692540000000005</v>
      </c>
      <c r="G1143" s="32">
        <v>9.1903848999999997</v>
      </c>
      <c r="H1143" s="93">
        <v>1.1179996E-4</v>
      </c>
      <c r="I1143" s="32">
        <v>1.5433635999999999</v>
      </c>
      <c r="J1143" s="32"/>
      <c r="K1143" s="66">
        <v>0.34870562999999999</v>
      </c>
      <c r="L1143" s="66">
        <v>0.36966712000000002</v>
      </c>
      <c r="M1143" s="66">
        <v>6.2079057E-2</v>
      </c>
      <c r="N1143" s="66">
        <v>0.22292555999999999</v>
      </c>
      <c r="O1143" s="66"/>
      <c r="P1143" s="66"/>
      <c r="Q1143" s="66"/>
      <c r="R1143" s="76"/>
      <c r="S1143" s="83">
        <f>(F1143-O1139*H1143)/D1143</f>
        <v>0.34870185893424266</v>
      </c>
      <c r="T1143" s="83">
        <f>(G1143-P1139*H1143)/D1143</f>
        <v>0.36966478407931175</v>
      </c>
      <c r="U1143" s="83">
        <f>(I1143-Q1139*H1143)/D1143</f>
        <v>6.2074302896330417E-2</v>
      </c>
      <c r="V1143" s="84"/>
      <c r="W1143" s="83">
        <f t="shared" si="704"/>
        <v>-1.0535379942730361</v>
      </c>
      <c r="X1143" s="83">
        <f t="shared" si="705"/>
        <v>-0.99515867297476324</v>
      </c>
      <c r="Y1143" s="83">
        <f t="shared" si="706"/>
        <v>-2.779423177673833</v>
      </c>
      <c r="Z1143" s="83">
        <f t="shared" si="707"/>
        <v>-1.500917374908725</v>
      </c>
      <c r="AA1143" s="60"/>
      <c r="AB1143" s="88"/>
      <c r="AD1143" s="88"/>
      <c r="AF1143" s="88"/>
      <c r="AI1143" s="27"/>
      <c r="AJ1143" s="82"/>
      <c r="AK1143" s="82"/>
      <c r="AL1143" s="82"/>
      <c r="AM1143" s="82"/>
      <c r="AN1143" s="82"/>
      <c r="BB1143" s="76"/>
      <c r="BC1143" s="76"/>
      <c r="BE1143" s="76"/>
      <c r="BF1143" s="76"/>
      <c r="BH1143" s="76"/>
      <c r="BI1143" s="76"/>
      <c r="BK1143" s="76"/>
      <c r="BL1143" s="76"/>
      <c r="BN1143" s="76"/>
      <c r="BO1143" s="76"/>
      <c r="BQ1143" s="76"/>
      <c r="BR1143" s="76"/>
      <c r="BW1143" s="85"/>
      <c r="BX1143" s="85"/>
      <c r="BY1143" s="83"/>
      <c r="BZ1143" s="83"/>
      <c r="CA1143" s="83"/>
      <c r="CB1143" s="83"/>
      <c r="CD1143" s="76"/>
      <c r="CE1143" s="76"/>
      <c r="CF1143" s="76"/>
      <c r="CG1143" s="76"/>
      <c r="CH1143" s="76"/>
      <c r="CI1143" s="76"/>
      <c r="CJ1143" s="76"/>
      <c r="CK1143" s="76"/>
      <c r="CL1143" s="76"/>
      <c r="CM1143" s="76"/>
      <c r="CN1143" s="76"/>
      <c r="CO1143" s="76"/>
      <c r="CP1143" s="76"/>
      <c r="CQ1143" s="76"/>
      <c r="CR1143" s="76"/>
      <c r="CS1143" s="76"/>
      <c r="CT1143" s="76"/>
      <c r="CU1143" s="76"/>
      <c r="CV1143" s="76"/>
    </row>
    <row r="1144" spans="1:100">
      <c r="A1144" s="7">
        <v>142</v>
      </c>
      <c r="B1144" s="7"/>
      <c r="C1144" s="7" t="s">
        <v>5</v>
      </c>
      <c r="D1144" s="32">
        <v>22.858605000000001</v>
      </c>
      <c r="E1144" s="32">
        <v>5.0926933999999999</v>
      </c>
      <c r="F1144" s="32">
        <v>7.9611185000000004</v>
      </c>
      <c r="G1144" s="32">
        <v>8.4291164999999992</v>
      </c>
      <c r="H1144" s="93">
        <v>1.0498034E-4</v>
      </c>
      <c r="I1144" s="32">
        <v>1.4137708</v>
      </c>
      <c r="J1144" s="32"/>
      <c r="K1144" s="66">
        <v>0.34827587999999998</v>
      </c>
      <c r="L1144" s="66">
        <v>0.36874885000000002</v>
      </c>
      <c r="M1144" s="66">
        <v>6.1848117000000001E-2</v>
      </c>
      <c r="N1144" s="66">
        <v>0.22279087</v>
      </c>
      <c r="O1144" s="66"/>
      <c r="P1144" s="66"/>
      <c r="Q1144" s="66"/>
      <c r="R1144" s="76"/>
      <c r="S1144" s="83">
        <f>(F1144-O1139*H1144)/D1144</f>
        <v>0.3482726900250297</v>
      </c>
      <c r="T1144" s="83">
        <f>(G1144-P1139*H1144)/D1144</f>
        <v>0.3687476576718976</v>
      </c>
      <c r="U1144" s="83">
        <f>(I1144-Q1139*H1144)/D1144</f>
        <v>6.1843586005680663E-2</v>
      </c>
      <c r="V1144" s="84"/>
      <c r="W1144" s="83">
        <f t="shared" si="704"/>
        <v>-1.0547695140296616</v>
      </c>
      <c r="X1144" s="83">
        <f t="shared" si="705"/>
        <v>-0.9976427234244919</v>
      </c>
      <c r="Y1144" s="83">
        <f t="shared" si="706"/>
        <v>-2.7831468879353247</v>
      </c>
      <c r="Z1144" s="83">
        <f t="shared" si="707"/>
        <v>-1.5015217502246623</v>
      </c>
      <c r="AB1144" s="28"/>
      <c r="AD1144" s="28"/>
      <c r="AF1144" s="28"/>
      <c r="AJ1144" s="82"/>
      <c r="AK1144" s="82"/>
      <c r="AL1144" s="82"/>
      <c r="AM1144" s="82"/>
      <c r="AN1144" s="82"/>
      <c r="BB1144" s="76"/>
      <c r="BC1144" s="76"/>
      <c r="BE1144" s="76"/>
      <c r="BF1144" s="76"/>
      <c r="BH1144" s="76"/>
      <c r="BI1144" s="76"/>
      <c r="BK1144" s="76"/>
      <c r="BL1144" s="76"/>
      <c r="BN1144" s="76"/>
      <c r="BO1144" s="76"/>
      <c r="BQ1144" s="76"/>
      <c r="BR1144" s="76"/>
      <c r="BW1144" s="85"/>
      <c r="BX1144" s="85"/>
      <c r="BY1144" s="83"/>
      <c r="BZ1144" s="83"/>
      <c r="CA1144" s="83"/>
      <c r="CB1144" s="83"/>
      <c r="CC1144" s="83"/>
    </row>
    <row r="1145" spans="1:100">
      <c r="C1145" s="7"/>
      <c r="D1145" s="89"/>
      <c r="E1145" s="89"/>
      <c r="F1145" s="33"/>
      <c r="G1145" s="33"/>
      <c r="H1145" s="99"/>
      <c r="I1145" s="33"/>
      <c r="J1145" s="5"/>
      <c r="K1145" s="84"/>
      <c r="L1145" s="84"/>
      <c r="M1145" s="84"/>
      <c r="N1145" s="84"/>
      <c r="O1145" s="83"/>
      <c r="P1145" s="83"/>
      <c r="Q1145" s="83"/>
      <c r="R1145" s="84"/>
      <c r="S1145" s="84"/>
      <c r="T1145" s="84"/>
      <c r="U1145" s="84"/>
      <c r="V1145" s="84"/>
      <c r="W1145" s="84"/>
      <c r="X1145" s="84"/>
      <c r="Y1145" s="84"/>
      <c r="Z1145" s="90"/>
      <c r="AA1145" s="28"/>
      <c r="AB1145" s="91"/>
      <c r="AC1145" s="91"/>
      <c r="AD1145" s="91"/>
      <c r="AE1145" s="92"/>
      <c r="AF1145" s="92"/>
      <c r="AG1145" s="92"/>
      <c r="AJ1145" s="76"/>
      <c r="AK1145" s="76"/>
      <c r="AL1145" s="76"/>
      <c r="AM1145" s="76"/>
      <c r="AN1145" s="76"/>
      <c r="BB1145" s="76"/>
      <c r="BC1145" s="76"/>
      <c r="BE1145" s="76"/>
      <c r="BF1145" s="76"/>
      <c r="BH1145" s="76"/>
      <c r="BI1145" s="76"/>
      <c r="BK1145" s="76"/>
      <c r="BL1145" s="76"/>
      <c r="BN1145" s="76"/>
      <c r="BO1145" s="76"/>
      <c r="BQ1145" s="76"/>
      <c r="BR1145" s="76"/>
      <c r="BW1145" s="85"/>
      <c r="BX1145" s="85"/>
      <c r="BY1145" s="83"/>
      <c r="BZ1145" s="83"/>
      <c r="CA1145" s="83"/>
      <c r="CB1145" s="83"/>
      <c r="CC1145" s="83"/>
      <c r="CD1145" s="76"/>
      <c r="CE1145" s="76"/>
      <c r="CF1145" s="76"/>
      <c r="CG1145" s="76"/>
      <c r="CH1145" s="76"/>
      <c r="CI1145" s="76"/>
      <c r="CJ1145" s="76"/>
      <c r="CK1145" s="76"/>
      <c r="CL1145" s="76"/>
      <c r="CM1145" s="76"/>
      <c r="CN1145" s="76"/>
      <c r="CO1145" s="76"/>
      <c r="CP1145" s="76"/>
      <c r="CQ1145" s="76"/>
      <c r="CR1145" s="76"/>
      <c r="CS1145" s="76"/>
      <c r="CT1145" s="76"/>
      <c r="CU1145" s="76"/>
      <c r="CV1145" s="76"/>
    </row>
    <row r="1146" spans="1:100">
      <c r="A1146" s="7">
        <v>143</v>
      </c>
      <c r="B1146" s="31">
        <v>43670</v>
      </c>
      <c r="C1146" s="7" t="s">
        <v>0</v>
      </c>
      <c r="D1146" s="32">
        <v>3.6424092000000001E-4</v>
      </c>
      <c r="E1146" s="32">
        <v>8.0205264999999993E-5</v>
      </c>
      <c r="F1146" s="32">
        <v>1.3472492E-4</v>
      </c>
      <c r="G1146" s="32">
        <v>1.3109166999999999E-4</v>
      </c>
      <c r="H1146" s="93">
        <v>1.7602924999999999E-5</v>
      </c>
      <c r="I1146" s="32">
        <v>8.7834583999999997E-5</v>
      </c>
      <c r="J1146" s="32"/>
      <c r="K1146" s="32"/>
      <c r="L1146" s="32"/>
      <c r="M1146" s="32"/>
      <c r="N1146" s="32"/>
      <c r="O1146" s="66"/>
      <c r="P1146" s="66"/>
      <c r="Q1146" s="66"/>
      <c r="AG1146" s="78"/>
      <c r="BZ1146" s="80"/>
      <c r="CA1146" s="78"/>
      <c r="CB1146" s="78"/>
      <c r="CC1146" s="78"/>
      <c r="CE1146" s="81"/>
      <c r="CF1146" s="74"/>
      <c r="CG1146" s="74"/>
      <c r="CH1146" s="74"/>
      <c r="CI1146" s="74"/>
      <c r="CJ1146" s="74"/>
      <c r="CK1146" s="74"/>
      <c r="CL1146" s="74"/>
      <c r="CM1146" s="74"/>
      <c r="CN1146" s="74"/>
    </row>
    <row r="1147" spans="1:100">
      <c r="A1147" s="7">
        <v>143</v>
      </c>
      <c r="B1147" s="7"/>
      <c r="C1147" s="98" t="s">
        <v>6</v>
      </c>
      <c r="D1147" s="32"/>
      <c r="E1147" s="32"/>
      <c r="F1147" s="32"/>
      <c r="G1147" s="32"/>
      <c r="H1147" s="93">
        <v>2.8265780999999999</v>
      </c>
      <c r="I1147" s="32"/>
      <c r="J1147" s="32"/>
      <c r="K1147" s="32"/>
      <c r="L1147" s="32"/>
      <c r="M1147" s="32"/>
      <c r="N1147" s="57"/>
      <c r="O1147" s="83">
        <v>0.86346100999999997</v>
      </c>
      <c r="P1147" s="83">
        <v>0.56628319999999999</v>
      </c>
      <c r="Q1147" s="83">
        <v>1.0734935000000001</v>
      </c>
      <c r="AB1147" s="9"/>
      <c r="AC1147" s="9"/>
      <c r="AD1147" s="9"/>
      <c r="AE1147" s="9"/>
      <c r="AF1147" s="9"/>
      <c r="AG1147" s="9"/>
      <c r="AI1147" s="27"/>
      <c r="AJ1147" s="20"/>
      <c r="AK1147" s="20"/>
      <c r="AL1147" s="20"/>
      <c r="AM1147" s="20"/>
      <c r="AN1147" s="82"/>
      <c r="BB1147" s="78"/>
      <c r="BE1147" s="78"/>
      <c r="BH1147" s="78"/>
      <c r="BK1147" s="78"/>
      <c r="BN1147" s="78"/>
      <c r="BQ1147" s="78"/>
    </row>
    <row r="1148" spans="1:100">
      <c r="A1148" s="7">
        <v>143</v>
      </c>
      <c r="B1148" s="7"/>
      <c r="C1148" s="7" t="s">
        <v>1</v>
      </c>
      <c r="D1148" s="32">
        <v>29.836514999999999</v>
      </c>
      <c r="E1148" s="32">
        <v>6.6631653000000002</v>
      </c>
      <c r="F1148" s="32">
        <v>10.441267</v>
      </c>
      <c r="G1148" s="32">
        <v>11.108133</v>
      </c>
      <c r="H1148" s="93">
        <v>1.3150582E-4</v>
      </c>
      <c r="I1148" s="32">
        <v>1.872044</v>
      </c>
      <c r="J1148" s="32"/>
      <c r="K1148" s="66">
        <v>0.34994944</v>
      </c>
      <c r="L1148" s="66">
        <v>0.37230028999999998</v>
      </c>
      <c r="M1148" s="66">
        <v>6.2743492999999997E-2</v>
      </c>
      <c r="N1148" s="66">
        <v>0.22332257999999999</v>
      </c>
      <c r="O1148" s="66"/>
      <c r="P1148" s="66"/>
      <c r="Q1148" s="66"/>
      <c r="R1148" s="76"/>
      <c r="S1148" s="83">
        <f>(F1148-O1147*H1148)/D1148</f>
        <v>0.34994547620095179</v>
      </c>
      <c r="T1148" s="83">
        <f>(G1148-P1147*H1148)/D1148</f>
        <v>0.37229745265033243</v>
      </c>
      <c r="U1148" s="83">
        <f>(I1148-Q1147*H1148)/D1148</f>
        <v>6.2738655280518446E-2</v>
      </c>
      <c r="V1148" s="84"/>
      <c r="W1148" s="83">
        <f t="shared" ref="W1148:W1152" si="709">LN(S1148)</f>
        <v>-1.0499779189169927</v>
      </c>
      <c r="X1148" s="83">
        <f t="shared" ref="X1148:X1152" si="710">LN(T1148)</f>
        <v>-0.98806214032313366</v>
      </c>
      <c r="Y1148" s="83">
        <f t="shared" ref="Y1148:Y1152" si="711">LN(U1148)</f>
        <v>-2.7687775096574847</v>
      </c>
      <c r="Z1148" s="83">
        <f>LN(N1148)</f>
        <v>-1.4991380056781789</v>
      </c>
      <c r="AA1148" s="77"/>
      <c r="AB1148" s="20">
        <f t="array" ref="AB1148:AC1149">LINEST(W1148:W1152,Z1148:Z1152,TRUE,TRUE)</f>
        <v>2.0043140717716903</v>
      </c>
      <c r="AC1148" s="60">
        <v>1.9547631158843126</v>
      </c>
      <c r="AD1148" s="20">
        <f t="array" ref="AD1148:AE1149">LINEST(X1148:X1152,Z1148:Z1152,TRUE,TRUE)</f>
        <v>4.0107148320663493</v>
      </c>
      <c r="AE1148" s="60">
        <v>5.024555340685021</v>
      </c>
      <c r="AF1148" s="20">
        <f t="array" ref="AF1148:AG1149">LINEST(Y1148:Y1152,Z1148:Z1152,TRUE,TRUE)</f>
        <v>6.0150485015902708</v>
      </c>
      <c r="AG1148" s="20">
        <v>6.2486219658575006</v>
      </c>
      <c r="AI1148" s="41">
        <f>EXP(AC1148)*$AI$4^AB1148</f>
        <v>0.33299881150377991</v>
      </c>
      <c r="AJ1148" s="41">
        <f>AI1148*SQRT(AC1149^2+(LN($AI$4))^2*AB1149^2+(AB1148/$AI$4)^2*$AJ$4^2-2*LN($AI$4)*AVERAGE(Z1148:Z1152)*AB1149^2)</f>
        <v>5.2424094422282269E-4</v>
      </c>
      <c r="AK1148" s="59"/>
      <c r="AL1148" s="41">
        <f>EXP(AE1148)*$AI$4^AD1148</f>
        <v>0.33709735020574466</v>
      </c>
      <c r="AM1148" s="41">
        <f>AL1148*SQRT(AE1149^2+(LN($AI$4))^2*AD1149^2+(AD1148/$AI$4)^2*$AJ$4^2-2*LN($AI$4)*AVERAGE(Z1148:Z1152)*AD1149^2)</f>
        <v>1.0566864050630942E-3</v>
      </c>
      <c r="AN1148" s="83"/>
      <c r="AO1148" s="41">
        <f>EXP(AG1148)*$AI$4^AF1148</f>
        <v>5.4056459562125299E-2</v>
      </c>
      <c r="AP1148" s="41">
        <f>AO1148*SQRT(AG1149^2+(LN($AI$4))^2*AF1149^2+(AF1148/$AI$4)^2*$AJ$4^2-2*LN($AI$4)*AVERAGE(Z1148:Z1152)*AF1149^2)</f>
        <v>2.5481622744281149E-4</v>
      </c>
      <c r="BB1148" s="69"/>
      <c r="BC1148" s="69"/>
      <c r="BE1148" s="69"/>
      <c r="BF1148" s="69"/>
      <c r="BH1148" s="69"/>
      <c r="BI1148" s="69"/>
      <c r="BK1148" s="69"/>
      <c r="BL1148" s="69"/>
      <c r="BN1148" s="69"/>
      <c r="BO1148" s="69"/>
      <c r="BQ1148" s="69"/>
      <c r="BR1148" s="69"/>
      <c r="BY1148" s="69"/>
      <c r="BZ1148" s="69"/>
      <c r="CD1148" s="86"/>
      <c r="CM1148" s="78"/>
      <c r="CN1148" s="78"/>
    </row>
    <row r="1149" spans="1:100">
      <c r="A1149" s="7">
        <v>143</v>
      </c>
      <c r="B1149" s="7"/>
      <c r="C1149" s="7" t="s">
        <v>2</v>
      </c>
      <c r="D1149" s="32">
        <v>28.636642999999999</v>
      </c>
      <c r="E1149" s="32">
        <v>6.3927041999999998</v>
      </c>
      <c r="F1149" s="32">
        <v>10.013571000000001</v>
      </c>
      <c r="G1149" s="32">
        <v>10.644826999999999</v>
      </c>
      <c r="H1149" s="93">
        <v>1.2807771E-4</v>
      </c>
      <c r="I1149" s="32">
        <v>1.7926135000000001</v>
      </c>
      <c r="J1149" s="32"/>
      <c r="K1149" s="32">
        <v>0.34967672</v>
      </c>
      <c r="L1149" s="32">
        <v>0.37172021999999999</v>
      </c>
      <c r="M1149" s="32">
        <v>6.2598543000000006E-2</v>
      </c>
      <c r="N1149" s="32">
        <v>0.22323504999999999</v>
      </c>
      <c r="O1149" s="66"/>
      <c r="P1149" s="66"/>
      <c r="Q1149" s="66"/>
      <c r="R1149" s="76"/>
      <c r="S1149" s="83">
        <f>(F1149-O1147*H1149)/D1149</f>
        <v>0.3496729840118189</v>
      </c>
      <c r="T1149" s="83">
        <f>(G1149-P1147*H1149)/D1149</f>
        <v>0.37171795841239258</v>
      </c>
      <c r="U1149" s="83">
        <f>(I1149-Q1147*H1149)/D1149</f>
        <v>6.2593789691439056E-2</v>
      </c>
      <c r="V1149" s="84"/>
      <c r="W1149" s="83">
        <f t="shared" si="709"/>
        <v>-1.0507568926531319</v>
      </c>
      <c r="X1149" s="83">
        <f t="shared" si="710"/>
        <v>-0.98961988858077943</v>
      </c>
      <c r="Y1149" s="83">
        <f t="shared" si="711"/>
        <v>-2.7710892120043891</v>
      </c>
      <c r="Z1149" s="83">
        <f t="shared" ref="Z1149:Z1152" si="712">LN(N1149)</f>
        <v>-1.4995300267533578</v>
      </c>
      <c r="AA1149" s="77"/>
      <c r="AB1149" s="20">
        <v>7.5435310156518991E-3</v>
      </c>
      <c r="AC1149" s="60">
        <v>1.1315890381618841E-2</v>
      </c>
      <c r="AD1149" s="20">
        <v>7.4480930534265412E-3</v>
      </c>
      <c r="AE1149" s="60">
        <v>1.1172725925007418E-2</v>
      </c>
      <c r="AF1149" s="20">
        <v>1.8308361769621195E-2</v>
      </c>
      <c r="AG1149" s="20">
        <v>2.7463983964829079E-2</v>
      </c>
      <c r="AI1149" s="27"/>
      <c r="AJ1149" s="82"/>
      <c r="AK1149" s="82"/>
      <c r="AL1149" s="82"/>
      <c r="AM1149" s="82"/>
      <c r="AN1149" s="82"/>
      <c r="BB1149" s="76"/>
      <c r="BC1149" s="76"/>
      <c r="BE1149" s="76"/>
      <c r="BF1149" s="76"/>
      <c r="BH1149" s="76"/>
      <c r="BI1149" s="76"/>
      <c r="BK1149" s="76"/>
      <c r="BL1149" s="76"/>
      <c r="BN1149" s="76"/>
      <c r="BO1149" s="76"/>
      <c r="BQ1149" s="76"/>
      <c r="BR1149" s="76"/>
      <c r="BW1149" s="85"/>
      <c r="BX1149" s="85"/>
      <c r="BY1149" s="83"/>
      <c r="BZ1149" s="83"/>
      <c r="CA1149" s="83"/>
      <c r="CB1149" s="83"/>
      <c r="CC1149" s="83"/>
    </row>
    <row r="1150" spans="1:100">
      <c r="A1150" s="7">
        <v>143</v>
      </c>
      <c r="B1150" s="7"/>
      <c r="C1150" s="7" t="s">
        <v>3</v>
      </c>
      <c r="D1150" s="32">
        <v>27.471211</v>
      </c>
      <c r="E1150" s="32">
        <v>6.1296080000000002</v>
      </c>
      <c r="F1150" s="32">
        <v>9.5966646000000004</v>
      </c>
      <c r="G1150" s="32">
        <v>10.191896</v>
      </c>
      <c r="H1150" s="93">
        <v>1.2055948E-4</v>
      </c>
      <c r="I1150" s="32">
        <v>1.7146436</v>
      </c>
      <c r="J1150" s="32"/>
      <c r="K1150" s="32">
        <v>0.34933549000000003</v>
      </c>
      <c r="L1150" s="32">
        <v>0.37100313000000001</v>
      </c>
      <c r="M1150" s="32">
        <v>6.2416062000000001E-2</v>
      </c>
      <c r="N1150" s="32">
        <v>0.22312851</v>
      </c>
      <c r="O1150" s="66"/>
      <c r="P1150" s="66"/>
      <c r="Q1150" s="66"/>
      <c r="R1150" s="76"/>
      <c r="S1150" s="83">
        <f>(F1150-O1147*H1150)/D1150</f>
        <v>0.34933154208562678</v>
      </c>
      <c r="T1150" s="83">
        <f>(G1150-P1147*H1150)/D1150</f>
        <v>0.37100030752892088</v>
      </c>
      <c r="U1150" s="83">
        <f>(I1150-Q1147*H1150)/D1150</f>
        <v>6.2411306883480913E-2</v>
      </c>
      <c r="V1150" s="84"/>
      <c r="W1150" s="83">
        <f t="shared" si="709"/>
        <v>-1.0517338303998862</v>
      </c>
      <c r="X1150" s="83">
        <f t="shared" si="710"/>
        <v>-0.99155238745612129</v>
      </c>
      <c r="Y1150" s="83">
        <f t="shared" si="711"/>
        <v>-2.7740088199657182</v>
      </c>
      <c r="Z1150" s="83">
        <f t="shared" si="712"/>
        <v>-1.5000073954795288</v>
      </c>
      <c r="AA1150" s="28"/>
      <c r="AB1150" s="47">
        <f t="shared" ref="AB1150:AG1150" si="713">ABS(AB1149/AB1148)</f>
        <v>3.763647185784552E-3</v>
      </c>
      <c r="AC1150" s="47">
        <f t="shared" si="713"/>
        <v>5.788880652426092E-3</v>
      </c>
      <c r="AD1150" s="47">
        <f t="shared" si="713"/>
        <v>1.8570487719240887E-3</v>
      </c>
      <c r="AE1150" s="47">
        <f t="shared" si="713"/>
        <v>2.2236248120384296E-3</v>
      </c>
      <c r="AF1150" s="47">
        <f t="shared" si="713"/>
        <v>3.0437596246781374E-3</v>
      </c>
      <c r="AG1150" s="47">
        <f t="shared" si="713"/>
        <v>4.3952065135148865E-3</v>
      </c>
      <c r="AI1150" s="27"/>
      <c r="AJ1150" s="82"/>
      <c r="AK1150" s="82"/>
      <c r="AL1150" s="82"/>
      <c r="AM1150" s="82"/>
      <c r="AN1150" s="82"/>
      <c r="BB1150" s="76"/>
      <c r="BC1150" s="76"/>
      <c r="BE1150" s="76"/>
      <c r="BF1150" s="76"/>
      <c r="BH1150" s="76"/>
      <c r="BI1150" s="76"/>
      <c r="BK1150" s="76"/>
      <c r="BL1150" s="76"/>
      <c r="BN1150" s="76"/>
      <c r="BO1150" s="76"/>
      <c r="BQ1150" s="76"/>
      <c r="BR1150" s="76"/>
      <c r="BW1150" s="85"/>
      <c r="BX1150" s="85"/>
      <c r="BY1150" s="83"/>
      <c r="BZ1150" s="83"/>
      <c r="CA1150" s="83"/>
      <c r="CB1150" s="83"/>
      <c r="CC1150" s="83"/>
      <c r="CD1150" s="76"/>
      <c r="CE1150" s="76"/>
      <c r="CF1150" s="76"/>
      <c r="CG1150" s="76"/>
      <c r="CH1150" s="76"/>
      <c r="CI1150" s="76"/>
      <c r="CJ1150" s="76"/>
      <c r="CK1150" s="76"/>
      <c r="CL1150" s="76"/>
      <c r="CM1150" s="76"/>
      <c r="CN1150" s="76"/>
      <c r="CO1150" s="76"/>
      <c r="CP1150" s="76"/>
      <c r="CQ1150" s="76"/>
      <c r="CR1150" s="76"/>
      <c r="CS1150" s="76"/>
      <c r="CT1150" s="76"/>
      <c r="CU1150" s="76"/>
      <c r="CV1150" s="76"/>
    </row>
    <row r="1151" spans="1:100">
      <c r="A1151" s="7">
        <v>143</v>
      </c>
      <c r="B1151" s="7"/>
      <c r="C1151" s="7" t="s">
        <v>4</v>
      </c>
      <c r="D1151" s="32">
        <v>25.437843000000001</v>
      </c>
      <c r="E1151" s="32">
        <v>5.6728632000000001</v>
      </c>
      <c r="F1151" s="32">
        <v>8.8767900999999991</v>
      </c>
      <c r="G1151" s="32">
        <v>9.4171610999999995</v>
      </c>
      <c r="H1151" s="93">
        <v>1.1614538999999999E-4</v>
      </c>
      <c r="I1151" s="32">
        <v>1.5825961</v>
      </c>
      <c r="J1151" s="32"/>
      <c r="K1151" s="32">
        <v>0.34896001999999998</v>
      </c>
      <c r="L1151" s="32">
        <v>0.37020291</v>
      </c>
      <c r="M1151" s="32">
        <v>6.2214246000000001E-2</v>
      </c>
      <c r="N1151" s="32">
        <v>0.22300882999999999</v>
      </c>
      <c r="O1151" s="66"/>
      <c r="P1151" s="66"/>
      <c r="Q1151" s="66"/>
      <c r="R1151" s="76"/>
      <c r="S1151" s="83">
        <f>(F1151-O1147*H1151)/D1151</f>
        <v>0.34895607355483099</v>
      </c>
      <c r="T1151" s="83">
        <f>(G1151-P1147*H1151)/D1151</f>
        <v>0.37020022998085506</v>
      </c>
      <c r="U1151" s="83">
        <f>(I1151-Q1147*H1151)/D1151</f>
        <v>6.2209339788706929E-2</v>
      </c>
      <c r="V1151" s="84"/>
      <c r="W1151" s="83">
        <f t="shared" si="709"/>
        <v>-1.0528092284409543</v>
      </c>
      <c r="X1151" s="83">
        <f t="shared" si="710"/>
        <v>-0.99371125760885659</v>
      </c>
      <c r="Y1151" s="83">
        <f t="shared" si="711"/>
        <v>-2.7772501331347841</v>
      </c>
      <c r="Z1151" s="83">
        <f t="shared" si="712"/>
        <v>-1.5005439118933794</v>
      </c>
      <c r="AA1151" s="60"/>
      <c r="AB1151" s="88"/>
      <c r="AD1151" s="88"/>
      <c r="AF1151" s="88"/>
      <c r="AI1151" s="27"/>
      <c r="AJ1151" s="82"/>
      <c r="AK1151" s="82"/>
      <c r="AL1151" s="82"/>
      <c r="AM1151" s="82"/>
      <c r="AN1151" s="82"/>
      <c r="BB1151" s="76"/>
      <c r="BC1151" s="76"/>
      <c r="BE1151" s="76"/>
      <c r="BF1151" s="76"/>
      <c r="BH1151" s="76"/>
      <c r="BI1151" s="76"/>
      <c r="BK1151" s="76"/>
      <c r="BL1151" s="76"/>
      <c r="BN1151" s="76"/>
      <c r="BO1151" s="76"/>
      <c r="BQ1151" s="76"/>
      <c r="BR1151" s="76"/>
      <c r="BW1151" s="85"/>
      <c r="BX1151" s="85"/>
      <c r="BY1151" s="83"/>
      <c r="BZ1151" s="83"/>
      <c r="CA1151" s="83"/>
      <c r="CB1151" s="83"/>
      <c r="CD1151" s="76"/>
      <c r="CE1151" s="76"/>
      <c r="CF1151" s="76"/>
      <c r="CG1151" s="76"/>
      <c r="CH1151" s="76"/>
      <c r="CI1151" s="76"/>
      <c r="CJ1151" s="76"/>
      <c r="CK1151" s="76"/>
      <c r="CL1151" s="76"/>
      <c r="CM1151" s="76"/>
      <c r="CN1151" s="76"/>
      <c r="CO1151" s="76"/>
      <c r="CP1151" s="76"/>
      <c r="CQ1151" s="76"/>
      <c r="CR1151" s="76"/>
      <c r="CS1151" s="76"/>
      <c r="CT1151" s="76"/>
      <c r="CU1151" s="76"/>
      <c r="CV1151" s="76"/>
    </row>
    <row r="1152" spans="1:100">
      <c r="A1152" s="7">
        <v>143</v>
      </c>
      <c r="B1152" s="7"/>
      <c r="C1152" s="7" t="s">
        <v>5</v>
      </c>
      <c r="D1152" s="32">
        <v>23.484072000000001</v>
      </c>
      <c r="E1152" s="32">
        <v>5.2338674999999997</v>
      </c>
      <c r="F1152" s="32">
        <v>8.1848376999999992</v>
      </c>
      <c r="G1152" s="32">
        <v>8.6721321000000007</v>
      </c>
      <c r="H1152" s="93">
        <v>9.7300891999999993E-5</v>
      </c>
      <c r="I1152" s="32">
        <v>1.4555785999999999</v>
      </c>
      <c r="J1152" s="32"/>
      <c r="K1152" s="32">
        <v>0.34852604999999998</v>
      </c>
      <c r="L1152" s="32">
        <v>0.36927500000000002</v>
      </c>
      <c r="M1152" s="32">
        <v>6.1980923E-2</v>
      </c>
      <c r="N1152" s="32">
        <v>0.22286849</v>
      </c>
      <c r="O1152" s="66"/>
      <c r="P1152" s="66"/>
      <c r="Q1152" s="66"/>
      <c r="R1152" s="76"/>
      <c r="S1152" s="83">
        <f>(F1152-O1147*H1152)/D1152</f>
        <v>0.34852361568613477</v>
      </c>
      <c r="T1152" s="83">
        <f>(G1152-P1147*H1152)/D1152</f>
        <v>0.3692748429718456</v>
      </c>
      <c r="U1152" s="83">
        <f>(I1152-Q1147*H1152)/D1152</f>
        <v>6.1977077404842471E-2</v>
      </c>
      <c r="V1152" s="84"/>
      <c r="W1152" s="83">
        <f t="shared" si="709"/>
        <v>-1.0540492872721567</v>
      </c>
      <c r="X1152" s="83">
        <f t="shared" si="710"/>
        <v>-0.99621408028920944</v>
      </c>
      <c r="Y1152" s="83">
        <f t="shared" si="711"/>
        <v>-2.7809906815768022</v>
      </c>
      <c r="Z1152" s="83">
        <f t="shared" si="712"/>
        <v>-1.5011734124234104</v>
      </c>
      <c r="AB1152" s="28"/>
      <c r="AD1152" s="28"/>
      <c r="AF1152" s="28"/>
      <c r="AJ1152" s="82"/>
      <c r="AK1152" s="82"/>
      <c r="AL1152" s="82"/>
      <c r="AM1152" s="82"/>
      <c r="AN1152" s="82"/>
      <c r="BB1152" s="76"/>
      <c r="BC1152" s="76"/>
      <c r="BE1152" s="76"/>
      <c r="BF1152" s="76"/>
      <c r="BH1152" s="76"/>
      <c r="BI1152" s="76"/>
      <c r="BK1152" s="76"/>
      <c r="BL1152" s="76"/>
      <c r="BN1152" s="76"/>
      <c r="BO1152" s="76"/>
      <c r="BQ1152" s="76"/>
      <c r="BR1152" s="76"/>
      <c r="BW1152" s="85"/>
      <c r="BX1152" s="85"/>
      <c r="BY1152" s="83"/>
      <c r="BZ1152" s="83"/>
      <c r="CA1152" s="83"/>
      <c r="CB1152" s="83"/>
      <c r="CC1152" s="83"/>
    </row>
    <row r="1153" spans="1:100">
      <c r="C1153" s="7"/>
      <c r="D1153" s="89"/>
      <c r="E1153" s="89"/>
      <c r="F1153" s="33"/>
      <c r="G1153" s="33"/>
      <c r="H1153" s="99"/>
      <c r="I1153" s="33"/>
      <c r="J1153" s="5"/>
      <c r="K1153" s="84"/>
      <c r="L1153" s="84"/>
      <c r="M1153" s="84"/>
      <c r="N1153" s="84"/>
      <c r="O1153" s="83"/>
      <c r="P1153" s="83"/>
      <c r="Q1153" s="83"/>
      <c r="R1153" s="84"/>
      <c r="S1153" s="84"/>
      <c r="T1153" s="84"/>
      <c r="U1153" s="84"/>
      <c r="V1153" s="84"/>
      <c r="W1153" s="84"/>
      <c r="X1153" s="84"/>
      <c r="Y1153" s="84"/>
      <c r="Z1153" s="90"/>
      <c r="AA1153" s="28"/>
      <c r="AB1153" s="91"/>
      <c r="AC1153" s="91"/>
      <c r="AD1153" s="91"/>
      <c r="AE1153" s="92"/>
      <c r="AF1153" s="92"/>
      <c r="AG1153" s="92"/>
      <c r="AJ1153" s="76"/>
      <c r="AK1153" s="76"/>
      <c r="AL1153" s="76"/>
      <c r="AM1153" s="76"/>
      <c r="AN1153" s="76"/>
      <c r="BB1153" s="76"/>
      <c r="BC1153" s="76"/>
      <c r="BE1153" s="76"/>
      <c r="BF1153" s="76"/>
      <c r="BH1153" s="76"/>
      <c r="BI1153" s="76"/>
      <c r="BK1153" s="76"/>
      <c r="BL1153" s="76"/>
      <c r="BN1153" s="76"/>
      <c r="BO1153" s="76"/>
      <c r="BQ1153" s="76"/>
      <c r="BR1153" s="76"/>
      <c r="BW1153" s="85"/>
      <c r="BX1153" s="85"/>
      <c r="BY1153" s="83"/>
      <c r="BZ1153" s="83"/>
      <c r="CA1153" s="83"/>
      <c r="CB1153" s="83"/>
      <c r="CC1153" s="83"/>
      <c r="CD1153" s="76"/>
      <c r="CE1153" s="76"/>
      <c r="CF1153" s="76"/>
      <c r="CG1153" s="76"/>
      <c r="CH1153" s="76"/>
      <c r="CI1153" s="76"/>
      <c r="CJ1153" s="76"/>
      <c r="CK1153" s="76"/>
      <c r="CL1153" s="76"/>
      <c r="CM1153" s="76"/>
      <c r="CN1153" s="76"/>
      <c r="CO1153" s="76"/>
      <c r="CP1153" s="76"/>
      <c r="CQ1153" s="76"/>
      <c r="CR1153" s="76"/>
      <c r="CS1153" s="76"/>
      <c r="CT1153" s="76"/>
      <c r="CU1153" s="76"/>
      <c r="CV1153" s="76"/>
    </row>
    <row r="1154" spans="1:100">
      <c r="A1154" s="7">
        <v>144</v>
      </c>
      <c r="B1154" s="31">
        <v>43670</v>
      </c>
      <c r="C1154" s="7" t="s">
        <v>0</v>
      </c>
      <c r="D1154" s="32">
        <v>3.6424092000000001E-4</v>
      </c>
      <c r="E1154" s="32">
        <v>8.0205264999999993E-5</v>
      </c>
      <c r="F1154" s="32">
        <v>1.3472492E-4</v>
      </c>
      <c r="G1154" s="32">
        <v>1.3109166999999999E-4</v>
      </c>
      <c r="H1154" s="93">
        <v>1.7602924999999999E-5</v>
      </c>
      <c r="I1154" s="32">
        <v>8.7834583999999997E-5</v>
      </c>
      <c r="J1154" s="32"/>
      <c r="K1154" s="32"/>
      <c r="L1154" s="32"/>
      <c r="M1154" s="32"/>
      <c r="N1154" s="32"/>
      <c r="O1154" s="66"/>
      <c r="P1154" s="66"/>
      <c r="Q1154" s="66"/>
      <c r="AG1154" s="78"/>
      <c r="BZ1154" s="80"/>
      <c r="CA1154" s="78"/>
      <c r="CB1154" s="78"/>
      <c r="CC1154" s="78"/>
      <c r="CE1154" s="81"/>
      <c r="CF1154" s="74"/>
      <c r="CG1154" s="74"/>
      <c r="CH1154" s="74"/>
      <c r="CI1154" s="74"/>
      <c r="CJ1154" s="74"/>
      <c r="CK1154" s="74"/>
      <c r="CL1154" s="74"/>
      <c r="CM1154" s="74"/>
      <c r="CN1154" s="74"/>
    </row>
    <row r="1155" spans="1:100">
      <c r="A1155" s="7">
        <v>144</v>
      </c>
      <c r="B1155" s="7"/>
      <c r="C1155" s="98" t="s">
        <v>6</v>
      </c>
      <c r="D1155" s="32"/>
      <c r="E1155" s="32"/>
      <c r="F1155" s="32"/>
      <c r="G1155" s="32"/>
      <c r="H1155" s="93">
        <v>2.8265780999999999</v>
      </c>
      <c r="I1155" s="32"/>
      <c r="J1155" s="32"/>
      <c r="K1155" s="32"/>
      <c r="L1155" s="32"/>
      <c r="M1155" s="32"/>
      <c r="N1155" s="57"/>
      <c r="O1155" s="83">
        <v>0.86346100999999997</v>
      </c>
      <c r="P1155" s="83">
        <v>0.56628319999999999</v>
      </c>
      <c r="Q1155" s="83">
        <v>1.0734935000000001</v>
      </c>
      <c r="AB1155" s="9"/>
      <c r="AC1155" s="9"/>
      <c r="AD1155" s="9"/>
      <c r="AE1155" s="9"/>
      <c r="AF1155" s="9"/>
      <c r="AG1155" s="9"/>
      <c r="AI1155" s="27"/>
      <c r="AJ1155" s="20"/>
      <c r="AK1155" s="20"/>
      <c r="AL1155" s="20"/>
      <c r="AM1155" s="20"/>
      <c r="AN1155" s="82"/>
      <c r="BB1155" s="78"/>
      <c r="BE1155" s="78"/>
      <c r="BH1155" s="78"/>
      <c r="BK1155" s="78"/>
      <c r="BN1155" s="78"/>
      <c r="BQ1155" s="78"/>
    </row>
    <row r="1156" spans="1:100">
      <c r="A1156" s="7">
        <v>144</v>
      </c>
      <c r="B1156" s="7"/>
      <c r="C1156" s="7" t="s">
        <v>1</v>
      </c>
      <c r="D1156" s="32">
        <v>29.483622</v>
      </c>
      <c r="E1156" s="32">
        <v>6.5858137000000001</v>
      </c>
      <c r="F1156" s="32">
        <v>10.322056</v>
      </c>
      <c r="G1156" s="32">
        <v>10.985763</v>
      </c>
      <c r="H1156" s="93">
        <v>1.2871620999999999E-4</v>
      </c>
      <c r="I1156" s="32">
        <v>1.8521798</v>
      </c>
      <c r="J1156" s="32"/>
      <c r="K1156" s="32">
        <v>0.35009474000000002</v>
      </c>
      <c r="L1156" s="32">
        <v>0.3726061</v>
      </c>
      <c r="M1156" s="32">
        <v>6.2820771999999997E-2</v>
      </c>
      <c r="N1156" s="32">
        <v>0.22337202</v>
      </c>
      <c r="O1156" s="66"/>
      <c r="P1156" s="66"/>
      <c r="Q1156" s="66"/>
      <c r="R1156" s="76"/>
      <c r="S1156" s="83">
        <f>(F1156-O1155*H1156)/D1156</f>
        <v>0.35009080154979977</v>
      </c>
      <c r="T1156" s="83">
        <f>(G1156-P1155*H1156)/D1156</f>
        <v>0.37260313913170878</v>
      </c>
      <c r="U1156" s="83">
        <f>(I1156-Q1155*H1156)/D1156</f>
        <v>6.281594656128818E-2</v>
      </c>
      <c r="V1156" s="84"/>
      <c r="W1156" s="83">
        <f t="shared" ref="W1156:W1160" si="714">LN(S1156)</f>
        <v>-1.049562725146171</v>
      </c>
      <c r="X1156" s="83">
        <f t="shared" ref="X1156:X1160" si="715">LN(T1156)</f>
        <v>-0.98724139591264848</v>
      </c>
      <c r="Y1156" s="83">
        <f t="shared" ref="Y1156:Y1160" si="716">LN(U1156)</f>
        <v>-2.7675463116066066</v>
      </c>
      <c r="Z1156" s="83">
        <f>LN(N1156)</f>
        <v>-1.4989166463861621</v>
      </c>
      <c r="AA1156" s="77"/>
      <c r="AB1156" s="20">
        <f t="array" ref="AB1156:AC1157">LINEST(W1156:W1160,Z1156:Z1160,TRUE,TRUE)</f>
        <v>1.9840657679065732</v>
      </c>
      <c r="AC1156" s="60">
        <v>1.9243854944289303</v>
      </c>
      <c r="AD1156" s="20">
        <f t="array" ref="AD1156:AE1157">LINEST(X1156:X1160,Z1156:Z1160,TRUE,TRUE)</f>
        <v>3.9789842605717576</v>
      </c>
      <c r="AE1156" s="60">
        <v>4.9769280112506795</v>
      </c>
      <c r="AF1156" s="20">
        <f t="array" ref="AF1156:AG1157">LINEST(Y1156:Y1160,Z1156:Z1160,TRUE,TRUE)</f>
        <v>5.9651435840602369</v>
      </c>
      <c r="AG1156" s="20">
        <v>6.1737074204577818</v>
      </c>
      <c r="AI1156" s="41">
        <f>EXP(AC1156)*$AI$4^AB1156</f>
        <v>0.33315829682116094</v>
      </c>
      <c r="AJ1156" s="41">
        <f>AI1156*SQRT(AC1157^2+(LN($AI$4))^2*AB1157^2+(AB1156/$AI$4)^2*$AJ$4^2-2*LN($AI$4)*AVERAGE(Z1156:Z1160)*AB1157^2)</f>
        <v>5.2353519704062361E-4</v>
      </c>
      <c r="AK1156" s="59"/>
      <c r="AL1156" s="41">
        <f>EXP(AE1156)*$AI$4^AD1156</f>
        <v>0.33734249954971979</v>
      </c>
      <c r="AM1156" s="41">
        <f>AL1156*SQRT(AE1157^2+(LN($AI$4))^2*AD1157^2+(AD1156/$AI$4)^2*$AJ$4^2-2*LN($AI$4)*AVERAGE(Z1156:Z1160)*AD1157^2)</f>
        <v>1.059457992514608E-3</v>
      </c>
      <c r="AN1156" s="83"/>
      <c r="AO1156" s="41">
        <f>EXP(AG1156)*$AI$4^AF1156</f>
        <v>5.4117885783725714E-2</v>
      </c>
      <c r="AP1156" s="41">
        <f>AO1156*SQRT(AG1157^2+(LN($AI$4))^2*AF1157^2+(AF1156/$AI$4)^2*$AJ$4^2-2*LN($AI$4)*AVERAGE(Z1156:Z1160)*AF1157^2)</f>
        <v>2.5446672650651707E-4</v>
      </c>
      <c r="BB1156" s="69"/>
      <c r="BC1156" s="69"/>
      <c r="BE1156" s="69"/>
      <c r="BF1156" s="69"/>
      <c r="BH1156" s="69"/>
      <c r="BI1156" s="69"/>
      <c r="BK1156" s="69"/>
      <c r="BL1156" s="69"/>
      <c r="BN1156" s="69"/>
      <c r="BO1156" s="69"/>
      <c r="BQ1156" s="69"/>
      <c r="BR1156" s="69"/>
      <c r="BY1156" s="69"/>
      <c r="BZ1156" s="69"/>
      <c r="CD1156" s="86"/>
      <c r="CM1156" s="78"/>
      <c r="CN1156" s="78"/>
    </row>
    <row r="1157" spans="1:100">
      <c r="A1157" s="7">
        <v>144</v>
      </c>
      <c r="B1157" s="7"/>
      <c r="C1157" s="7" t="s">
        <v>2</v>
      </c>
      <c r="D1157" s="32">
        <v>28.882076999999999</v>
      </c>
      <c r="E1157" s="32">
        <v>6.4491034000000003</v>
      </c>
      <c r="F1157" s="32">
        <v>10.103965000000001</v>
      </c>
      <c r="G1157" s="32">
        <v>10.745796</v>
      </c>
      <c r="H1157" s="93">
        <v>1.2609028E-4</v>
      </c>
      <c r="I1157" s="32">
        <v>1.8103825</v>
      </c>
      <c r="J1157" s="32"/>
      <c r="K1157" s="32">
        <v>0.34983491999999999</v>
      </c>
      <c r="L1157" s="32">
        <v>0.37205713000000001</v>
      </c>
      <c r="M1157" s="32">
        <v>6.268174E-2</v>
      </c>
      <c r="N1157" s="32">
        <v>0.22329081000000001</v>
      </c>
      <c r="O1157" s="66"/>
      <c r="P1157" s="66"/>
      <c r="Q1157" s="66"/>
      <c r="R1157" s="76"/>
      <c r="S1157" s="83">
        <f>(F1157-O1155*H1157)/D1157</f>
        <v>0.34983135478655086</v>
      </c>
      <c r="T1157" s="83">
        <f>(G1157-P1155*H1157)/D1157</f>
        <v>0.3720551190689213</v>
      </c>
      <c r="U1157" s="83">
        <f>(I1157-Q1155*H1157)/D1157</f>
        <v>6.2677180138533906E-2</v>
      </c>
      <c r="V1157" s="84"/>
      <c r="W1157" s="83">
        <f t="shared" si="714"/>
        <v>-1.0503040840895423</v>
      </c>
      <c r="X1157" s="83">
        <f t="shared" si="715"/>
        <v>-0.98871326614490163</v>
      </c>
      <c r="Y1157" s="83">
        <f t="shared" si="716"/>
        <v>-2.7697578507237086</v>
      </c>
      <c r="Z1157" s="83">
        <f t="shared" ref="Z1157:Z1160" si="717">LN(N1157)</f>
        <v>-1.4992802763792592</v>
      </c>
      <c r="AA1157" s="77"/>
      <c r="AB1157" s="20">
        <v>1.1190997333436072E-2</v>
      </c>
      <c r="AC1157" s="60">
        <v>1.6784924622819112E-2</v>
      </c>
      <c r="AD1157" s="20">
        <v>1.9637735966444279E-2</v>
      </c>
      <c r="AE1157" s="60">
        <v>2.9453846528474287E-2</v>
      </c>
      <c r="AF1157" s="20">
        <v>2.7678198111790536E-2</v>
      </c>
      <c r="AG1157" s="20">
        <v>4.1513410749711564E-2</v>
      </c>
      <c r="AI1157" s="27"/>
      <c r="AJ1157" s="82"/>
      <c r="AK1157" s="82"/>
      <c r="AL1157" s="82"/>
      <c r="AM1157" s="82"/>
      <c r="AN1157" s="82"/>
      <c r="BB1157" s="76"/>
      <c r="BC1157" s="76"/>
      <c r="BE1157" s="76"/>
      <c r="BF1157" s="76"/>
      <c r="BH1157" s="76"/>
      <c r="BI1157" s="76"/>
      <c r="BK1157" s="76"/>
      <c r="BL1157" s="76"/>
      <c r="BN1157" s="76"/>
      <c r="BO1157" s="76"/>
      <c r="BQ1157" s="76"/>
      <c r="BR1157" s="76"/>
      <c r="BW1157" s="85"/>
      <c r="BX1157" s="85"/>
      <c r="BY1157" s="83"/>
      <c r="BZ1157" s="83"/>
      <c r="CA1157" s="83"/>
      <c r="CB1157" s="83"/>
      <c r="CC1157" s="83"/>
    </row>
    <row r="1158" spans="1:100">
      <c r="A1158" s="7">
        <v>144</v>
      </c>
      <c r="B1158" s="7"/>
      <c r="C1158" s="7" t="s">
        <v>3</v>
      </c>
      <c r="D1158" s="32">
        <v>27.780363999999999</v>
      </c>
      <c r="E1158" s="32">
        <v>6.2000368999999997</v>
      </c>
      <c r="F1158" s="32">
        <v>9.7093776999999992</v>
      </c>
      <c r="G1158" s="32">
        <v>10.316229</v>
      </c>
      <c r="H1158" s="93">
        <v>1.2873695000000001E-4</v>
      </c>
      <c r="I1158" s="32">
        <v>1.7363533</v>
      </c>
      <c r="J1158" s="32"/>
      <c r="K1158" s="32">
        <v>0.34950539000000003</v>
      </c>
      <c r="L1158" s="32">
        <v>0.37135041000000002</v>
      </c>
      <c r="M1158" s="32">
        <v>6.2503086999999999E-2</v>
      </c>
      <c r="N1158" s="32">
        <v>0.22318060000000001</v>
      </c>
      <c r="O1158" s="66"/>
      <c r="P1158" s="66"/>
      <c r="Q1158" s="66"/>
      <c r="R1158" s="76"/>
      <c r="S1158" s="83">
        <f>(F1158-O1155*H1158)/D1158</f>
        <v>0.34950105551759969</v>
      </c>
      <c r="T1158" s="83">
        <f>(G1158-P1155*H1158)/D1158</f>
        <v>0.37134704564806986</v>
      </c>
      <c r="U1158" s="83">
        <f>(I1158-Q1155*H1158)/D1158</f>
        <v>6.2497924855159037E-2</v>
      </c>
      <c r="V1158" s="84"/>
      <c r="W1158" s="83">
        <f t="shared" si="714"/>
        <v>-1.0512486972338635</v>
      </c>
      <c r="X1158" s="83">
        <f t="shared" si="715"/>
        <v>-0.99061822060584381</v>
      </c>
      <c r="Y1158" s="83">
        <f t="shared" si="716"/>
        <v>-2.7726219251084459</v>
      </c>
      <c r="Z1158" s="83">
        <f t="shared" si="717"/>
        <v>-1.4997739698152555</v>
      </c>
      <c r="AA1158" s="28"/>
      <c r="AB1158" s="47">
        <f t="shared" ref="AB1158:AG1158" si="718">ABS(AB1157/AB1156)</f>
        <v>5.640436680304158E-3</v>
      </c>
      <c r="AC1158" s="47">
        <f t="shared" si="718"/>
        <v>8.722225703431688E-3</v>
      </c>
      <c r="AD1158" s="47">
        <f t="shared" si="718"/>
        <v>4.9353640729462066E-3</v>
      </c>
      <c r="AE1158" s="47">
        <f t="shared" si="718"/>
        <v>5.9180776699787286E-3</v>
      </c>
      <c r="AF1158" s="47">
        <f t="shared" si="718"/>
        <v>4.6399885806187226E-3</v>
      </c>
      <c r="AG1158" s="47">
        <f t="shared" si="718"/>
        <v>6.72422710090679E-3</v>
      </c>
      <c r="AI1158" s="27"/>
      <c r="AJ1158" s="82"/>
      <c r="AK1158" s="82"/>
      <c r="AL1158" s="82"/>
      <c r="AM1158" s="82"/>
      <c r="AN1158" s="82"/>
      <c r="BB1158" s="76"/>
      <c r="BC1158" s="76"/>
      <c r="BE1158" s="76"/>
      <c r="BF1158" s="76"/>
      <c r="BH1158" s="76"/>
      <c r="BI1158" s="76"/>
      <c r="BK1158" s="76"/>
      <c r="BL1158" s="76"/>
      <c r="BN1158" s="76"/>
      <c r="BO1158" s="76"/>
      <c r="BQ1158" s="76"/>
      <c r="BR1158" s="76"/>
      <c r="BW1158" s="85"/>
      <c r="BX1158" s="85"/>
      <c r="BY1158" s="83"/>
      <c r="BZ1158" s="83"/>
      <c r="CA1158" s="83"/>
      <c r="CB1158" s="83"/>
      <c r="CC1158" s="83"/>
      <c r="CD1158" s="76"/>
      <c r="CE1158" s="76"/>
      <c r="CF1158" s="76"/>
      <c r="CG1158" s="76"/>
      <c r="CH1158" s="76"/>
      <c r="CI1158" s="76"/>
      <c r="CJ1158" s="76"/>
      <c r="CK1158" s="76"/>
      <c r="CL1158" s="76"/>
      <c r="CM1158" s="76"/>
      <c r="CN1158" s="76"/>
      <c r="CO1158" s="76"/>
      <c r="CP1158" s="76"/>
      <c r="CQ1158" s="76"/>
      <c r="CR1158" s="76"/>
      <c r="CS1158" s="76"/>
      <c r="CT1158" s="76"/>
      <c r="CU1158" s="76"/>
      <c r="CV1158" s="76"/>
    </row>
    <row r="1159" spans="1:100">
      <c r="A1159" s="7">
        <v>144</v>
      </c>
      <c r="B1159" s="7"/>
      <c r="C1159" s="7" t="s">
        <v>4</v>
      </c>
      <c r="D1159" s="32">
        <v>26.130682</v>
      </c>
      <c r="E1159" s="32">
        <v>5.8287243000000002</v>
      </c>
      <c r="F1159" s="32">
        <v>9.1230358000000003</v>
      </c>
      <c r="G1159" s="32">
        <v>9.6827951999999993</v>
      </c>
      <c r="H1159" s="93">
        <v>1.1737166E-4</v>
      </c>
      <c r="I1159" s="32">
        <v>1.6280038999999999</v>
      </c>
      <c r="J1159" s="32"/>
      <c r="K1159" s="32">
        <v>0.34913041</v>
      </c>
      <c r="L1159" s="32">
        <v>0.37055115</v>
      </c>
      <c r="M1159" s="32">
        <v>6.2301957999999998E-2</v>
      </c>
      <c r="N1159" s="32">
        <v>0.22306033</v>
      </c>
      <c r="O1159" s="66"/>
      <c r="P1159" s="66"/>
      <c r="Q1159" s="66"/>
      <c r="R1159" s="76"/>
      <c r="S1159" s="83">
        <f>(F1159-O1155*H1159)/D1159</f>
        <v>0.34912730001260245</v>
      </c>
      <c r="T1159" s="83">
        <f>(G1159-P1155*H1159)/D1159</f>
        <v>0.37055017294997444</v>
      </c>
      <c r="U1159" s="83">
        <f>(I1159-Q1155*H1159)/D1159</f>
        <v>6.2297566603347961E-2</v>
      </c>
      <c r="V1159" s="84"/>
      <c r="W1159" s="83">
        <f t="shared" si="714"/>
        <v>-1.052318666804082</v>
      </c>
      <c r="X1159" s="83">
        <f t="shared" si="715"/>
        <v>-0.9927664238463153</v>
      </c>
      <c r="Y1159" s="83">
        <f t="shared" si="716"/>
        <v>-2.7758329132878741</v>
      </c>
      <c r="Z1159" s="83">
        <f t="shared" si="717"/>
        <v>-1.5003130059942638</v>
      </c>
      <c r="AA1159" s="60"/>
      <c r="AB1159" s="88"/>
      <c r="AD1159" s="88"/>
      <c r="AF1159" s="88"/>
      <c r="AI1159" s="27"/>
      <c r="AJ1159" s="82"/>
      <c r="AK1159" s="82"/>
      <c r="AL1159" s="82"/>
      <c r="AM1159" s="82"/>
      <c r="AN1159" s="82"/>
      <c r="BB1159" s="76"/>
      <c r="BC1159" s="76"/>
      <c r="BE1159" s="76"/>
      <c r="BF1159" s="76"/>
      <c r="BH1159" s="76"/>
      <c r="BI1159" s="76"/>
      <c r="BK1159" s="76"/>
      <c r="BL1159" s="76"/>
      <c r="BN1159" s="76"/>
      <c r="BO1159" s="76"/>
      <c r="BQ1159" s="76"/>
      <c r="BR1159" s="76"/>
      <c r="BW1159" s="85"/>
      <c r="BX1159" s="85"/>
      <c r="BY1159" s="83"/>
      <c r="BZ1159" s="83"/>
      <c r="CA1159" s="83"/>
      <c r="CB1159" s="83"/>
      <c r="CD1159" s="76"/>
      <c r="CE1159" s="76"/>
      <c r="CF1159" s="76"/>
      <c r="CG1159" s="76"/>
      <c r="CH1159" s="76"/>
      <c r="CI1159" s="76"/>
      <c r="CJ1159" s="76"/>
      <c r="CK1159" s="76"/>
      <c r="CL1159" s="76"/>
      <c r="CM1159" s="76"/>
      <c r="CN1159" s="76"/>
      <c r="CO1159" s="76"/>
      <c r="CP1159" s="76"/>
      <c r="CQ1159" s="76"/>
      <c r="CR1159" s="76"/>
      <c r="CS1159" s="76"/>
      <c r="CT1159" s="76"/>
      <c r="CU1159" s="76"/>
      <c r="CV1159" s="76"/>
    </row>
    <row r="1160" spans="1:100">
      <c r="A1160" s="7">
        <v>144</v>
      </c>
      <c r="B1160" s="7"/>
      <c r="C1160" s="7" t="s">
        <v>5</v>
      </c>
      <c r="D1160" s="32">
        <v>23.3931</v>
      </c>
      <c r="E1160" s="32">
        <v>5.2144247000000004</v>
      </c>
      <c r="F1160" s="32">
        <v>8.1556870000000004</v>
      </c>
      <c r="G1160" s="32">
        <v>8.6438030000000001</v>
      </c>
      <c r="H1160" s="93">
        <v>1.0573037E-4</v>
      </c>
      <c r="I1160" s="32">
        <v>1.4512598000000001</v>
      </c>
      <c r="J1160" s="32"/>
      <c r="K1160" s="32">
        <v>0.34863568</v>
      </c>
      <c r="L1160" s="32">
        <v>0.36950069000000002</v>
      </c>
      <c r="M1160" s="32">
        <v>6.2037574999999998E-2</v>
      </c>
      <c r="N1160" s="32">
        <v>0.22290421999999999</v>
      </c>
      <c r="O1160" s="66"/>
      <c r="P1160" s="66"/>
      <c r="Q1160" s="66"/>
      <c r="R1160" s="76"/>
      <c r="S1160" s="83">
        <f>(F1160-O1155*H1160)/D1160</f>
        <v>0.34863253292414997</v>
      </c>
      <c r="T1160" s="83">
        <f>(G1160-P1155*H1160)/D1160</f>
        <v>0.36949968694477175</v>
      </c>
      <c r="U1160" s="83">
        <f>(I1160-Q1155*H1160)/D1160</f>
        <v>6.2033090917195777E-2</v>
      </c>
      <c r="V1160" s="84"/>
      <c r="W1160" s="83">
        <f t="shared" si="714"/>
        <v>-1.0537368257407811</v>
      </c>
      <c r="X1160" s="83">
        <f t="shared" si="715"/>
        <v>-0.99560538583437008</v>
      </c>
      <c r="Y1160" s="83">
        <f t="shared" si="716"/>
        <v>-2.7800873118463922</v>
      </c>
      <c r="Z1160" s="83">
        <f t="shared" si="717"/>
        <v>-1.5010131065129095</v>
      </c>
      <c r="AB1160" s="28"/>
      <c r="AD1160" s="28"/>
      <c r="AF1160" s="28"/>
      <c r="AJ1160" s="82"/>
      <c r="AK1160" s="82"/>
      <c r="AL1160" s="82"/>
      <c r="AM1160" s="82"/>
      <c r="AN1160" s="82"/>
      <c r="BB1160" s="76"/>
      <c r="BC1160" s="76"/>
      <c r="BE1160" s="76"/>
      <c r="BF1160" s="76"/>
      <c r="BH1160" s="76"/>
      <c r="BI1160" s="76"/>
      <c r="BK1160" s="76"/>
      <c r="BL1160" s="76"/>
      <c r="BN1160" s="76"/>
      <c r="BO1160" s="76"/>
      <c r="BQ1160" s="76"/>
      <c r="BR1160" s="76"/>
      <c r="BW1160" s="85"/>
      <c r="BX1160" s="85"/>
      <c r="BY1160" s="83"/>
      <c r="BZ1160" s="83"/>
      <c r="CA1160" s="83"/>
      <c r="CB1160" s="83"/>
      <c r="CC1160" s="83"/>
    </row>
    <row r="1161" spans="1:100">
      <c r="C1161" s="7"/>
      <c r="D1161" s="89"/>
      <c r="E1161" s="89"/>
      <c r="F1161" s="33"/>
      <c r="G1161" s="33"/>
      <c r="H1161" s="99"/>
      <c r="I1161" s="33"/>
      <c r="J1161" s="5"/>
      <c r="K1161" s="84"/>
      <c r="L1161" s="84"/>
      <c r="M1161" s="84"/>
      <c r="N1161" s="84"/>
      <c r="O1161" s="83"/>
      <c r="P1161" s="83"/>
      <c r="Q1161" s="83"/>
      <c r="R1161" s="84"/>
      <c r="S1161" s="84"/>
      <c r="T1161" s="84"/>
      <c r="U1161" s="84"/>
      <c r="V1161" s="84"/>
      <c r="W1161" s="84"/>
      <c r="X1161" s="84"/>
      <c r="Y1161" s="84"/>
      <c r="Z1161" s="90"/>
      <c r="AA1161" s="28"/>
      <c r="AB1161" s="91"/>
      <c r="AC1161" s="91"/>
      <c r="AD1161" s="91"/>
      <c r="AE1161" s="92"/>
      <c r="AF1161" s="92"/>
      <c r="AG1161" s="92"/>
      <c r="AJ1161" s="76"/>
      <c r="AK1161" s="76"/>
      <c r="AL1161" s="76"/>
      <c r="AM1161" s="76"/>
      <c r="AN1161" s="76"/>
      <c r="BB1161" s="76"/>
      <c r="BC1161" s="76"/>
      <c r="BE1161" s="76"/>
      <c r="BF1161" s="76"/>
      <c r="BH1161" s="76"/>
      <c r="BI1161" s="76"/>
      <c r="BK1161" s="76"/>
      <c r="BL1161" s="76"/>
      <c r="BN1161" s="76"/>
      <c r="BO1161" s="76"/>
      <c r="BQ1161" s="76"/>
      <c r="BR1161" s="76"/>
      <c r="BW1161" s="85"/>
      <c r="BX1161" s="85"/>
      <c r="BY1161" s="83"/>
      <c r="BZ1161" s="83"/>
      <c r="CA1161" s="83"/>
      <c r="CB1161" s="83"/>
      <c r="CC1161" s="83"/>
      <c r="CD1161" s="76"/>
      <c r="CE1161" s="76"/>
      <c r="CF1161" s="76"/>
      <c r="CG1161" s="76"/>
      <c r="CH1161" s="76"/>
      <c r="CI1161" s="76"/>
      <c r="CJ1161" s="76"/>
      <c r="CK1161" s="76"/>
      <c r="CL1161" s="76"/>
      <c r="CM1161" s="76"/>
      <c r="CN1161" s="76"/>
      <c r="CO1161" s="76"/>
      <c r="CP1161" s="76"/>
      <c r="CQ1161" s="76"/>
      <c r="CR1161" s="76"/>
      <c r="CS1161" s="76"/>
      <c r="CT1161" s="76"/>
      <c r="CU1161" s="76"/>
      <c r="CV1161" s="76"/>
    </row>
    <row r="1162" spans="1:100">
      <c r="A1162" s="7">
        <v>145</v>
      </c>
      <c r="B1162" s="31">
        <v>43670</v>
      </c>
      <c r="C1162" s="7" t="s">
        <v>0</v>
      </c>
      <c r="D1162" s="32">
        <v>3.6424092000000001E-4</v>
      </c>
      <c r="E1162" s="32">
        <v>8.0205264999999993E-5</v>
      </c>
      <c r="F1162" s="32">
        <v>1.3472492E-4</v>
      </c>
      <c r="G1162" s="32">
        <v>1.3109166999999999E-4</v>
      </c>
      <c r="H1162" s="93">
        <v>1.7602924999999999E-5</v>
      </c>
      <c r="I1162" s="32">
        <v>8.7834583999999997E-5</v>
      </c>
      <c r="J1162" s="32"/>
      <c r="K1162" s="32"/>
      <c r="L1162" s="32"/>
      <c r="M1162" s="32"/>
      <c r="N1162" s="32"/>
      <c r="O1162" s="66"/>
      <c r="P1162" s="66"/>
      <c r="Q1162" s="66"/>
      <c r="AB1162" s="76"/>
      <c r="AC1162" s="76"/>
      <c r="AD1162" s="76"/>
      <c r="AE1162" s="76"/>
      <c r="AF1162" s="76"/>
      <c r="AG1162" s="76"/>
      <c r="BZ1162" s="80"/>
      <c r="CA1162" s="78"/>
      <c r="CB1162" s="78"/>
      <c r="CC1162" s="78"/>
      <c r="CE1162" s="81"/>
      <c r="CF1162" s="74"/>
      <c r="CG1162" s="74"/>
      <c r="CH1162" s="74"/>
      <c r="CI1162" s="74"/>
      <c r="CJ1162" s="74"/>
      <c r="CK1162" s="74"/>
      <c r="CL1162" s="74"/>
      <c r="CM1162" s="74"/>
      <c r="CN1162" s="74"/>
    </row>
    <row r="1163" spans="1:100">
      <c r="A1163" s="7">
        <v>145</v>
      </c>
      <c r="C1163" s="98" t="s">
        <v>6</v>
      </c>
      <c r="D1163" s="32"/>
      <c r="E1163" s="32"/>
      <c r="F1163" s="32"/>
      <c r="G1163" s="32"/>
      <c r="H1163" s="93">
        <v>2.8265780999999999</v>
      </c>
      <c r="I1163" s="32"/>
      <c r="J1163" s="32"/>
      <c r="K1163" s="32"/>
      <c r="L1163" s="32"/>
      <c r="M1163" s="32"/>
      <c r="N1163" s="57"/>
      <c r="O1163" s="83">
        <v>0.86346100999999997</v>
      </c>
      <c r="P1163" s="83">
        <v>0.56628319999999999</v>
      </c>
      <c r="Q1163" s="83">
        <v>1.0734935000000001</v>
      </c>
      <c r="AB1163" s="9"/>
      <c r="AC1163" s="9"/>
      <c r="AD1163" s="9"/>
      <c r="AE1163" s="9"/>
      <c r="AF1163" s="9"/>
      <c r="AG1163" s="9"/>
      <c r="AI1163" s="27"/>
      <c r="AJ1163" s="20"/>
      <c r="AK1163" s="20"/>
      <c r="AL1163" s="20"/>
      <c r="AM1163" s="20"/>
      <c r="AN1163" s="82"/>
      <c r="BB1163" s="78"/>
      <c r="BE1163" s="78"/>
      <c r="BH1163" s="78"/>
      <c r="BK1163" s="78"/>
      <c r="BN1163" s="78"/>
      <c r="BQ1163" s="78"/>
    </row>
    <row r="1164" spans="1:100">
      <c r="A1164" s="7">
        <v>145</v>
      </c>
      <c r="B1164" s="7"/>
      <c r="C1164" s="7" t="s">
        <v>1</v>
      </c>
      <c r="D1164" s="32">
        <v>29.362974000000001</v>
      </c>
      <c r="E1164" s="32">
        <v>6.5602299999999998</v>
      </c>
      <c r="F1164" s="32">
        <v>10.284234</v>
      </c>
      <c r="G1164" s="32">
        <v>10.950412</v>
      </c>
      <c r="H1164" s="93">
        <v>1.2799636000000001E-4</v>
      </c>
      <c r="I1164" s="32">
        <v>1.8470173000000001</v>
      </c>
      <c r="J1164" s="32"/>
      <c r="K1164" s="32">
        <v>0.35024517999999999</v>
      </c>
      <c r="L1164" s="32">
        <v>0.37293299000000002</v>
      </c>
      <c r="M1164" s="32">
        <v>6.2903068000000006E-2</v>
      </c>
      <c r="N1164" s="32">
        <v>0.22341849999999999</v>
      </c>
      <c r="O1164" s="66"/>
      <c r="P1164" s="66"/>
      <c r="Q1164" s="66"/>
      <c r="R1164" s="76"/>
      <c r="S1164" s="83">
        <f>(F1164-O1163*H1164)/D1164</f>
        <v>0.35024120786040669</v>
      </c>
      <c r="T1164" s="83">
        <f>(G1164-P1163*H1164)/D1164</f>
        <v>0.37293019153344853</v>
      </c>
      <c r="U1164" s="83">
        <f>(I1164-Q1163*H1164)/D1164</f>
        <v>6.2898257401975577E-2</v>
      </c>
      <c r="V1164" s="84"/>
      <c r="W1164" s="83">
        <f t="shared" ref="W1164:W1168" si="719">LN(S1164)</f>
        <v>-1.0491331965485964</v>
      </c>
      <c r="X1164" s="83">
        <f t="shared" ref="X1164:X1168" si="720">LN(T1164)</f>
        <v>-0.98636403091965075</v>
      </c>
      <c r="Y1164" s="83">
        <f t="shared" ref="Y1164:Y1168" si="721">LN(U1164)</f>
        <v>-2.766236819920632</v>
      </c>
      <c r="Z1164" s="83">
        <f>LN(N1164)</f>
        <v>-1.4987085846745229</v>
      </c>
      <c r="AA1164" s="77"/>
      <c r="AB1164" s="20">
        <f t="array" ref="AB1164:AC1165">LINEST(W1164:W1168,Z1164:Z1168,TRUE,TRUE)</f>
        <v>1.9959221606293511</v>
      </c>
      <c r="AC1164" s="60">
        <v>1.9421737624332271</v>
      </c>
      <c r="AD1164" s="20">
        <f t="array" ref="AD1164:AE1165">LINEST(X1164:X1168,Z1164:Z1168,TRUE,TRUE)</f>
        <v>3.9878230328072868</v>
      </c>
      <c r="AE1164" s="60">
        <v>4.9902076913890756</v>
      </c>
      <c r="AF1164" s="20">
        <f t="array" ref="AF1164:AG1165">LINEST(Y1164:Y1168,Z1164:Z1168,TRUE,TRUE)</f>
        <v>5.9837302534509007</v>
      </c>
      <c r="AG1164" s="20">
        <v>6.2016153757556047</v>
      </c>
      <c r="AI1164" s="41">
        <f>EXP(AC1164)*$AI$4^AB1164</f>
        <v>0.33306511882118395</v>
      </c>
      <c r="AJ1164" s="41">
        <f>AI1164*SQRT(AC1165^2+(LN($AI$4))^2*AB1165^2+(AB1164/$AI$4)^2*$AJ$4^2-2*LN($AI$4)*AVERAGE(Z1164:Z1168)*AB1165^2)</f>
        <v>5.1956866866222193E-4</v>
      </c>
      <c r="AK1164" s="59"/>
      <c r="AL1164" s="41">
        <f>EXP(AE1164)*$AI$4^AD1164</f>
        <v>0.33727849553496952</v>
      </c>
      <c r="AM1164" s="41">
        <f>AL1164*SQRT(AE1165^2+(LN($AI$4))^2*AD1165^2+(AD1164/$AI$4)^2*$AJ$4^2-2*LN($AI$4)*AVERAGE(Z1164:Z1168)*AD1165^2)</f>
        <v>1.0532870215412627E-3</v>
      </c>
      <c r="AN1164" s="83"/>
      <c r="AO1164" s="41">
        <f>EXP(AG1164)*$AI$4^AF1164</f>
        <v>5.4095360170820964E-2</v>
      </c>
      <c r="AP1164" s="41">
        <f>AO1164*SQRT(AG1165^2+(LN($AI$4))^2*AF1165^2+(AF1164/$AI$4)^2*$AJ$4^2-2*LN($AI$4)*AVERAGE(Z1164:Z1168)*AF1165^2)</f>
        <v>2.5413970004461349E-4</v>
      </c>
      <c r="BB1164" s="69"/>
      <c r="BC1164" s="69"/>
      <c r="BE1164" s="69"/>
      <c r="BF1164" s="69"/>
      <c r="BH1164" s="69"/>
      <c r="BI1164" s="69"/>
      <c r="BK1164" s="69"/>
      <c r="BL1164" s="69"/>
      <c r="BN1164" s="69"/>
      <c r="BO1164" s="69"/>
      <c r="BQ1164" s="69"/>
      <c r="BR1164" s="69"/>
      <c r="BY1164" s="69"/>
      <c r="BZ1164" s="69"/>
      <c r="CD1164" s="86"/>
      <c r="CM1164" s="78"/>
      <c r="CN1164" s="78"/>
    </row>
    <row r="1165" spans="1:100">
      <c r="A1165" s="7">
        <v>145</v>
      </c>
      <c r="B1165" s="7"/>
      <c r="C1165" s="7" t="s">
        <v>2</v>
      </c>
      <c r="D1165" s="32">
        <v>28.765046999999999</v>
      </c>
      <c r="E1165" s="32">
        <v>6.4243392000000004</v>
      </c>
      <c r="F1165" s="32">
        <v>10.067621000000001</v>
      </c>
      <c r="G1165" s="32">
        <v>10.711758</v>
      </c>
      <c r="H1165" s="93">
        <v>1.3261798000000001E-4</v>
      </c>
      <c r="I1165" s="32">
        <v>1.8054577000000001</v>
      </c>
      <c r="J1165" s="32"/>
      <c r="K1165" s="32">
        <v>0.34999493999999998</v>
      </c>
      <c r="L1165" s="32">
        <v>0.37238789</v>
      </c>
      <c r="M1165" s="32">
        <v>6.2765602000000004E-2</v>
      </c>
      <c r="N1165" s="32">
        <v>0.22333839999999999</v>
      </c>
      <c r="O1165" s="66"/>
      <c r="P1165" s="66"/>
      <c r="Q1165" s="66"/>
      <c r="R1165" s="76"/>
      <c r="S1165" s="83">
        <f>(F1165-O1163*H1165)/D1165</f>
        <v>0.34999096262714419</v>
      </c>
      <c r="T1165" s="83">
        <f>(G1165-P1163*H1165)/D1165</f>
        <v>0.37238537801331972</v>
      </c>
      <c r="U1165" s="83">
        <f>(I1165-Q1163*H1165)/D1165</f>
        <v>6.2760729556968459E-2</v>
      </c>
      <c r="V1165" s="84"/>
      <c r="W1165" s="83">
        <f t="shared" si="719"/>
        <v>-1.0498479458973495</v>
      </c>
      <c r="X1165" s="83">
        <f t="shared" si="720"/>
        <v>-0.98782599854632513</v>
      </c>
      <c r="Y1165" s="83">
        <f t="shared" si="721"/>
        <v>-2.7684257266315164</v>
      </c>
      <c r="Z1165" s="83">
        <f t="shared" ref="Z1165:Z1168" si="722">LN(N1165)</f>
        <v>-1.4990671689554071</v>
      </c>
      <c r="AA1165" s="77"/>
      <c r="AB1165" s="20">
        <v>3.644691615005823E-3</v>
      </c>
      <c r="AC1165" s="60">
        <v>5.4657749725700632E-3</v>
      </c>
      <c r="AD1165" s="20">
        <v>1.0858870225633303E-2</v>
      </c>
      <c r="AE1165" s="60">
        <v>1.6284544038044194E-2</v>
      </c>
      <c r="AF1165" s="20">
        <v>2.1403522775598934E-2</v>
      </c>
      <c r="AG1165" s="20">
        <v>3.2097870401448236E-2</v>
      </c>
      <c r="AI1165" s="62"/>
      <c r="AJ1165" s="82"/>
      <c r="AK1165" s="82"/>
      <c r="AL1165" s="82"/>
      <c r="AM1165" s="82"/>
      <c r="AN1165" s="82"/>
      <c r="BB1165" s="76"/>
      <c r="BC1165" s="76"/>
      <c r="BE1165" s="76"/>
      <c r="BF1165" s="76"/>
      <c r="BH1165" s="76"/>
      <c r="BI1165" s="76"/>
      <c r="BK1165" s="76"/>
      <c r="BL1165" s="76"/>
      <c r="BN1165" s="76"/>
      <c r="BO1165" s="76"/>
      <c r="BQ1165" s="76"/>
      <c r="BR1165" s="76"/>
      <c r="BW1165" s="85"/>
      <c r="BX1165" s="85"/>
      <c r="BY1165" s="83"/>
      <c r="BZ1165" s="83"/>
      <c r="CA1165" s="83"/>
      <c r="CB1165" s="83"/>
      <c r="CC1165" s="83"/>
    </row>
    <row r="1166" spans="1:100">
      <c r="A1166" s="7">
        <v>145</v>
      </c>
      <c r="B1166" s="7"/>
      <c r="C1166" s="7" t="s">
        <v>3</v>
      </c>
      <c r="D1166" s="32">
        <v>28.159773999999999</v>
      </c>
      <c r="E1166" s="32">
        <v>6.2860028000000003</v>
      </c>
      <c r="F1166" s="32">
        <v>9.8459838000000008</v>
      </c>
      <c r="G1166" s="32">
        <v>10.465735</v>
      </c>
      <c r="H1166" s="93">
        <v>1.2955120000000001E-4</v>
      </c>
      <c r="I1166" s="32">
        <v>1.7622731</v>
      </c>
      <c r="J1166" s="32"/>
      <c r="K1166" s="32">
        <v>0.34964749000000001</v>
      </c>
      <c r="L1166" s="32">
        <v>0.37165614000000002</v>
      </c>
      <c r="M1166" s="32">
        <v>6.2581372999999996E-2</v>
      </c>
      <c r="N1166" s="32">
        <v>0.22322643</v>
      </c>
      <c r="O1166" s="66"/>
      <c r="P1166" s="66"/>
      <c r="Q1166" s="66"/>
      <c r="R1166" s="76"/>
      <c r="S1166" s="83">
        <f>(F1166-O1163*H1166)/D1166</f>
        <v>0.34964314477772451</v>
      </c>
      <c r="T1166" s="83">
        <f>(G1166-P1163*H1166)/D1166</f>
        <v>0.37165289882411345</v>
      </c>
      <c r="U1166" s="83">
        <f>(I1166-Q1163*H1166)/D1166</f>
        <v>6.2576284441376653E-2</v>
      </c>
      <c r="V1166" s="84"/>
      <c r="W1166" s="83">
        <f t="shared" si="719"/>
        <v>-1.0508422309797742</v>
      </c>
      <c r="X1166" s="83">
        <f t="shared" si="720"/>
        <v>-0.98979492796472057</v>
      </c>
      <c r="Y1166" s="83">
        <f t="shared" si="721"/>
        <v>-2.7713689154446532</v>
      </c>
      <c r="Z1166" s="83">
        <f t="shared" si="722"/>
        <v>-1.4995686415068683</v>
      </c>
      <c r="AA1166" s="28"/>
      <c r="AB1166" s="47">
        <f t="shared" ref="AB1166:AG1166" si="723">ABS(AB1165/AB1164)</f>
        <v>1.826069015565509E-3</v>
      </c>
      <c r="AC1166" s="47">
        <f t="shared" si="723"/>
        <v>2.8142564163375055E-3</v>
      </c>
      <c r="AD1166" s="47">
        <f t="shared" si="723"/>
        <v>2.7230070482814383E-3</v>
      </c>
      <c r="AE1166" s="47">
        <f t="shared" si="723"/>
        <v>3.2632998554637761E-3</v>
      </c>
      <c r="AF1166" s="47">
        <f t="shared" si="723"/>
        <v>3.5769531494597743E-3</v>
      </c>
      <c r="AG1166" s="47">
        <f t="shared" si="723"/>
        <v>5.1757273640236729E-3</v>
      </c>
      <c r="AI1166" s="27"/>
      <c r="AJ1166" s="82"/>
      <c r="AK1166" s="82"/>
      <c r="AL1166" s="82"/>
      <c r="AM1166" s="82"/>
      <c r="AN1166" s="82"/>
      <c r="BB1166" s="76"/>
      <c r="BC1166" s="76"/>
      <c r="BE1166" s="76"/>
      <c r="BF1166" s="76"/>
      <c r="BH1166" s="76"/>
      <c r="BI1166" s="76"/>
      <c r="BK1166" s="76"/>
      <c r="BL1166" s="76"/>
      <c r="BN1166" s="76"/>
      <c r="BO1166" s="76"/>
      <c r="BQ1166" s="76"/>
      <c r="BR1166" s="76"/>
      <c r="BW1166" s="85"/>
      <c r="BX1166" s="85"/>
      <c r="BY1166" s="83"/>
      <c r="BZ1166" s="83"/>
      <c r="CA1166" s="83"/>
      <c r="CB1166" s="83"/>
      <c r="CC1166" s="83"/>
      <c r="CD1166" s="76"/>
      <c r="CE1166" s="76"/>
      <c r="CF1166" s="76"/>
      <c r="CG1166" s="76"/>
      <c r="CH1166" s="76"/>
      <c r="CI1166" s="76"/>
      <c r="CJ1166" s="76"/>
      <c r="CK1166" s="76"/>
      <c r="CL1166" s="76"/>
      <c r="CM1166" s="76"/>
      <c r="CN1166" s="76"/>
      <c r="CO1166" s="76"/>
      <c r="CP1166" s="76"/>
      <c r="CQ1166" s="76"/>
      <c r="CR1166" s="76"/>
      <c r="CS1166" s="76"/>
      <c r="CT1166" s="76"/>
      <c r="CU1166" s="76"/>
      <c r="CV1166" s="76"/>
    </row>
    <row r="1167" spans="1:100">
      <c r="A1167" s="7">
        <v>145</v>
      </c>
      <c r="B1167" s="7"/>
      <c r="C1167" s="7" t="s">
        <v>4</v>
      </c>
      <c r="D1167" s="32">
        <v>25.718312000000001</v>
      </c>
      <c r="E1167" s="32">
        <v>5.7374827000000002</v>
      </c>
      <c r="F1167" s="32">
        <v>8.9811609000000008</v>
      </c>
      <c r="G1167" s="32">
        <v>9.5346506000000009</v>
      </c>
      <c r="H1167" s="93">
        <v>1.2096061E-4</v>
      </c>
      <c r="I1167" s="32">
        <v>1.6034558999999999</v>
      </c>
      <c r="J1167" s="32"/>
      <c r="K1167" s="32">
        <v>0.34921144999999998</v>
      </c>
      <c r="L1167" s="32">
        <v>0.37073130999999998</v>
      </c>
      <c r="M1167" s="32">
        <v>6.2346169999999999E-2</v>
      </c>
      <c r="N1167" s="32">
        <v>0.22308895000000001</v>
      </c>
      <c r="O1167" s="66"/>
      <c r="P1167" s="66"/>
      <c r="Q1167" s="66"/>
      <c r="R1167" s="76"/>
      <c r="S1167" s="83">
        <f>(F1167-O1163*H1167)/D1167</f>
        <v>0.34920862828126203</v>
      </c>
      <c r="T1167" s="83">
        <f>(G1167-P1163*H1167)/D1167</f>
        <v>0.37073125569200249</v>
      </c>
      <c r="U1167" s="83">
        <f>(I1167-Q1163*H1167)/D1167</f>
        <v>6.234180725280139E-2</v>
      </c>
      <c r="V1167" s="84"/>
      <c r="W1167" s="83">
        <f t="shared" si="719"/>
        <v>-1.052085746612718</v>
      </c>
      <c r="X1167" s="83">
        <f t="shared" si="720"/>
        <v>-0.99227785705202287</v>
      </c>
      <c r="Y1167" s="83">
        <f t="shared" si="721"/>
        <v>-2.7751230148032677</v>
      </c>
      <c r="Z1167" s="83">
        <f t="shared" si="722"/>
        <v>-1.5001847081293012</v>
      </c>
      <c r="AA1167" s="60"/>
      <c r="AB1167" s="88"/>
      <c r="AD1167" s="88"/>
      <c r="AF1167" s="88"/>
      <c r="AI1167" s="27"/>
      <c r="AJ1167" s="82"/>
      <c r="AK1167" s="82"/>
      <c r="AL1167" s="82"/>
      <c r="AM1167" s="82"/>
      <c r="AN1167" s="82"/>
      <c r="BB1167" s="76"/>
      <c r="BC1167" s="76"/>
      <c r="BE1167" s="76"/>
      <c r="BF1167" s="76"/>
      <c r="BH1167" s="76"/>
      <c r="BI1167" s="76"/>
      <c r="BK1167" s="76"/>
      <c r="BL1167" s="76"/>
      <c r="BN1167" s="76"/>
      <c r="BO1167" s="76"/>
      <c r="BQ1167" s="76"/>
      <c r="BR1167" s="76"/>
      <c r="BW1167" s="85"/>
      <c r="BX1167" s="85"/>
      <c r="BY1167" s="83"/>
      <c r="BZ1167" s="83"/>
      <c r="CA1167" s="83"/>
      <c r="CB1167" s="83"/>
      <c r="CD1167" s="76"/>
      <c r="CE1167" s="76"/>
      <c r="CF1167" s="76"/>
      <c r="CG1167" s="76"/>
      <c r="CH1167" s="76"/>
      <c r="CI1167" s="76"/>
      <c r="CJ1167" s="76"/>
      <c r="CK1167" s="76"/>
      <c r="CL1167" s="76"/>
      <c r="CM1167" s="76"/>
      <c r="CN1167" s="76"/>
      <c r="CO1167" s="76"/>
      <c r="CP1167" s="76"/>
      <c r="CQ1167" s="76"/>
      <c r="CR1167" s="76"/>
      <c r="CS1167" s="76"/>
      <c r="CT1167" s="76"/>
      <c r="CU1167" s="76"/>
      <c r="CV1167" s="76"/>
    </row>
    <row r="1168" spans="1:100">
      <c r="A1168" s="7">
        <v>145</v>
      </c>
      <c r="B1168" s="7"/>
      <c r="C1168" s="7" t="s">
        <v>5</v>
      </c>
      <c r="D1168" s="32">
        <v>23.947146</v>
      </c>
      <c r="E1168" s="32">
        <v>5.3393905000000004</v>
      </c>
      <c r="F1168" s="32">
        <v>8.3534953999999999</v>
      </c>
      <c r="G1168" s="32">
        <v>8.8586498999999996</v>
      </c>
      <c r="H1168" s="93">
        <v>1.0295749E-4</v>
      </c>
      <c r="I1168" s="32">
        <v>1.4881690000000001</v>
      </c>
      <c r="J1168" s="32"/>
      <c r="K1168" s="32">
        <v>0.34883026</v>
      </c>
      <c r="L1168" s="32">
        <v>0.36992455000000002</v>
      </c>
      <c r="M1168" s="32">
        <v>6.2143829999999997E-2</v>
      </c>
      <c r="N1168" s="32">
        <v>0.22296553</v>
      </c>
      <c r="O1168" s="66"/>
      <c r="P1168" s="66"/>
      <c r="Q1168" s="66"/>
      <c r="R1168" s="76"/>
      <c r="S1168" s="83">
        <f>(F1168-O1163*H1168)/D1168</f>
        <v>0.34882680801385252</v>
      </c>
      <c r="T1168" s="83">
        <f>(G1168-P1163*H1168)/D1168</f>
        <v>0.36992264535001784</v>
      </c>
      <c r="U1168" s="83">
        <f>(I1168-Q1163*H1168)/D1168</f>
        <v>6.2139282727207187E-2</v>
      </c>
      <c r="V1168" s="84"/>
      <c r="W1168" s="83">
        <f t="shared" si="719"/>
        <v>-1.0531797320628449</v>
      </c>
      <c r="X1168" s="83">
        <f t="shared" si="720"/>
        <v>-0.994461361822913</v>
      </c>
      <c r="Y1168" s="83">
        <f t="shared" si="721"/>
        <v>-2.7783769179353648</v>
      </c>
      <c r="Z1168" s="83">
        <f t="shared" si="722"/>
        <v>-1.5007380934608403</v>
      </c>
      <c r="AB1168" s="28"/>
      <c r="AD1168" s="28"/>
      <c r="AF1168" s="28"/>
      <c r="AJ1168" s="82"/>
      <c r="AK1168" s="82"/>
      <c r="AL1168" s="82"/>
      <c r="AM1168" s="82"/>
      <c r="AN1168" s="82"/>
      <c r="BB1168" s="76"/>
      <c r="BC1168" s="76"/>
      <c r="BE1168" s="76"/>
      <c r="BF1168" s="76"/>
      <c r="BH1168" s="76"/>
      <c r="BI1168" s="76"/>
      <c r="BK1168" s="76"/>
      <c r="BL1168" s="76"/>
      <c r="BN1168" s="76"/>
      <c r="BO1168" s="76"/>
      <c r="BQ1168" s="76"/>
      <c r="BR1168" s="76"/>
      <c r="BW1168" s="85"/>
      <c r="BX1168" s="85"/>
      <c r="BY1168" s="83"/>
      <c r="BZ1168" s="83"/>
      <c r="CA1168" s="83"/>
      <c r="CB1168" s="83"/>
      <c r="CC1168" s="83"/>
    </row>
    <row r="1169" spans="1:100">
      <c r="C1169" s="7"/>
      <c r="D1169" s="89"/>
      <c r="E1169" s="89"/>
      <c r="F1169" s="33"/>
      <c r="G1169" s="33"/>
      <c r="H1169" s="99"/>
      <c r="I1169" s="33"/>
      <c r="J1169" s="5"/>
      <c r="K1169" s="84"/>
      <c r="L1169" s="84"/>
      <c r="M1169" s="84"/>
      <c r="N1169" s="84"/>
      <c r="O1169" s="83"/>
      <c r="P1169" s="83"/>
      <c r="Q1169" s="83"/>
      <c r="R1169" s="84"/>
      <c r="S1169" s="84"/>
      <c r="T1169" s="84"/>
      <c r="U1169" s="84"/>
      <c r="V1169" s="84"/>
      <c r="W1169" s="84"/>
      <c r="X1169" s="84"/>
      <c r="Y1169" s="84"/>
      <c r="Z1169" s="90"/>
      <c r="AA1169" s="28"/>
      <c r="AB1169" s="91"/>
      <c r="AC1169" s="91"/>
      <c r="AD1169" s="91"/>
      <c r="AE1169" s="92"/>
      <c r="AF1169" s="92"/>
      <c r="AG1169" s="92"/>
      <c r="AJ1169" s="76"/>
      <c r="AK1169" s="76"/>
      <c r="AL1169" s="76"/>
      <c r="AM1169" s="76"/>
      <c r="AN1169" s="76"/>
      <c r="BB1169" s="76"/>
      <c r="BC1169" s="76"/>
      <c r="BE1169" s="76"/>
      <c r="BF1169" s="76"/>
      <c r="BH1169" s="76"/>
      <c r="BI1169" s="76"/>
      <c r="BK1169" s="76"/>
      <c r="BL1169" s="76"/>
      <c r="BN1169" s="76"/>
      <c r="BO1169" s="76"/>
      <c r="BQ1169" s="76"/>
      <c r="BR1169" s="76"/>
      <c r="BW1169" s="85"/>
      <c r="BX1169" s="85"/>
      <c r="BY1169" s="83"/>
      <c r="BZ1169" s="83"/>
      <c r="CA1169" s="83"/>
      <c r="CB1169" s="83"/>
      <c r="CC1169" s="83"/>
      <c r="CD1169" s="76"/>
      <c r="CE1169" s="76"/>
      <c r="CF1169" s="76"/>
      <c r="CG1169" s="76"/>
      <c r="CH1169" s="76"/>
      <c r="CI1169" s="76"/>
      <c r="CJ1169" s="76"/>
      <c r="CK1169" s="76"/>
      <c r="CL1169" s="76"/>
      <c r="CM1169" s="76"/>
      <c r="CN1169" s="76"/>
      <c r="CO1169" s="76"/>
      <c r="CP1169" s="76"/>
      <c r="CQ1169" s="76"/>
      <c r="CR1169" s="76"/>
      <c r="CS1169" s="76"/>
      <c r="CT1169" s="76"/>
      <c r="CU1169" s="76"/>
      <c r="CV1169" s="76"/>
    </row>
    <row r="1170" spans="1:100">
      <c r="A1170" s="7">
        <v>146</v>
      </c>
      <c r="B1170" s="31">
        <v>43670</v>
      </c>
      <c r="C1170" s="7" t="s">
        <v>0</v>
      </c>
      <c r="D1170" s="32">
        <v>3.6424092000000001E-4</v>
      </c>
      <c r="E1170" s="32">
        <v>8.0205264999999993E-5</v>
      </c>
      <c r="F1170" s="32">
        <v>1.3472492E-4</v>
      </c>
      <c r="G1170" s="32">
        <v>1.3109166999999999E-4</v>
      </c>
      <c r="H1170" s="93">
        <v>1.7602924999999999E-5</v>
      </c>
      <c r="I1170" s="32">
        <v>8.7834583999999997E-5</v>
      </c>
      <c r="J1170" s="32"/>
      <c r="K1170" s="32"/>
      <c r="L1170" s="32"/>
      <c r="M1170" s="32"/>
      <c r="N1170" s="32"/>
      <c r="O1170" s="66"/>
      <c r="P1170" s="66"/>
      <c r="Q1170" s="66"/>
      <c r="AG1170" s="78"/>
      <c r="BZ1170" s="80"/>
      <c r="CA1170" s="78"/>
      <c r="CB1170" s="78"/>
      <c r="CC1170" s="78"/>
      <c r="CE1170" s="81"/>
      <c r="CF1170" s="74"/>
      <c r="CG1170" s="74"/>
      <c r="CH1170" s="74"/>
      <c r="CI1170" s="74"/>
      <c r="CJ1170" s="74"/>
      <c r="CK1170" s="74"/>
      <c r="CL1170" s="74"/>
      <c r="CM1170" s="74"/>
      <c r="CN1170" s="74"/>
    </row>
    <row r="1171" spans="1:100">
      <c r="A1171" s="7">
        <v>146</v>
      </c>
      <c r="B1171" s="7"/>
      <c r="C1171" s="98" t="s">
        <v>6</v>
      </c>
      <c r="D1171" s="32"/>
      <c r="E1171" s="32"/>
      <c r="F1171" s="32"/>
      <c r="G1171" s="32"/>
      <c r="H1171" s="93">
        <v>2.8265780999999999</v>
      </c>
      <c r="I1171" s="32"/>
      <c r="J1171" s="32"/>
      <c r="K1171" s="32"/>
      <c r="L1171" s="32"/>
      <c r="M1171" s="32"/>
      <c r="N1171" s="57"/>
      <c r="O1171" s="83">
        <v>0.86346100999999997</v>
      </c>
      <c r="P1171" s="83">
        <v>0.56628319999999999</v>
      </c>
      <c r="Q1171" s="83">
        <v>1.0734935000000001</v>
      </c>
      <c r="AB1171" s="9"/>
      <c r="AC1171" s="9"/>
      <c r="AD1171" s="9"/>
      <c r="AE1171" s="9"/>
      <c r="AF1171" s="9"/>
      <c r="AG1171" s="9"/>
      <c r="AI1171" s="27"/>
      <c r="AJ1171" s="20"/>
      <c r="AK1171" s="20"/>
      <c r="AL1171" s="20"/>
      <c r="AM1171" s="20"/>
      <c r="AN1171" s="82"/>
      <c r="BB1171" s="78"/>
      <c r="BE1171" s="78"/>
      <c r="BH1171" s="78"/>
      <c r="BK1171" s="78"/>
      <c r="BN1171" s="78"/>
      <c r="BQ1171" s="78"/>
    </row>
    <row r="1172" spans="1:100">
      <c r="A1172" s="7">
        <v>146</v>
      </c>
      <c r="B1172" s="7"/>
      <c r="C1172" s="7" t="s">
        <v>1</v>
      </c>
      <c r="D1172" s="32">
        <v>29.188963000000001</v>
      </c>
      <c r="E1172" s="32">
        <v>6.5215468999999997</v>
      </c>
      <c r="F1172" s="32">
        <v>10.223827</v>
      </c>
      <c r="G1172" s="32">
        <v>10.886552999999999</v>
      </c>
      <c r="H1172" s="93">
        <v>1.3330675000000001E-4</v>
      </c>
      <c r="I1172" s="32">
        <v>1.8363031999999999</v>
      </c>
      <c r="J1172" s="32"/>
      <c r="K1172" s="32">
        <v>0.35026350000000001</v>
      </c>
      <c r="L1172" s="32">
        <v>0.37296822000000002</v>
      </c>
      <c r="M1172" s="32">
        <v>6.2910890999999997E-2</v>
      </c>
      <c r="N1172" s="32">
        <v>0.22342509999999999</v>
      </c>
      <c r="O1172" s="66"/>
      <c r="P1172" s="66"/>
      <c r="Q1172" s="66"/>
      <c r="R1172" s="76"/>
      <c r="S1172" s="83">
        <f>(F1172-O1171*H1172)/D1172</f>
        <v>0.35025951058346966</v>
      </c>
      <c r="T1172" s="83">
        <f>(G1172-P1171*H1172)/D1172</f>
        <v>0.37296554559430656</v>
      </c>
      <c r="U1172" s="83">
        <f>(I1172-Q1171*H1172)/D1172</f>
        <v>6.2905972235819702E-2</v>
      </c>
      <c r="V1172" s="84"/>
      <c r="W1172" s="83">
        <f t="shared" ref="W1172:W1176" si="724">LN(S1172)</f>
        <v>-1.0490809404335482</v>
      </c>
      <c r="X1172" s="83">
        <f t="shared" ref="X1172:X1176" si="725">LN(T1172)</f>
        <v>-0.98626923466563099</v>
      </c>
      <c r="Y1172" s="83">
        <f t="shared" ref="Y1172:Y1176" si="726">LN(U1172)</f>
        <v>-2.7661141716777866</v>
      </c>
      <c r="Z1172" s="83">
        <f>LN(N1172)</f>
        <v>-1.4986790441372948</v>
      </c>
      <c r="AA1172" s="77"/>
      <c r="AB1172" s="20">
        <f t="array" ref="AB1172:AC1173">LINEST(W1172:W1176,Z1172:Z1176,TRUE,TRUE)</f>
        <v>1.9966682005991254</v>
      </c>
      <c r="AC1172" s="60">
        <v>1.9432887495635982</v>
      </c>
      <c r="AD1172" s="20">
        <f t="array" ref="AD1172:AE1173">LINEST(X1172:X1176,Z1172:Z1176,TRUE,TRUE)</f>
        <v>3.9976463986878263</v>
      </c>
      <c r="AE1172" s="60">
        <v>5.0049244460149502</v>
      </c>
      <c r="AF1172" s="20">
        <f t="array" ref="AF1172:AG1173">LINEST(Y1172:Y1176,Z1172:Z1176,TRUE,TRUE)</f>
        <v>5.9804730772604664</v>
      </c>
      <c r="AG1172" s="20">
        <v>6.1967054648313002</v>
      </c>
      <c r="AI1172" s="41">
        <f>EXP(AC1172)*$AI$4^AB1172</f>
        <v>0.33305782306389331</v>
      </c>
      <c r="AJ1172" s="41">
        <f>AI1172*SQRT(AC1173^2+(LN($AI$4))^2*AB1173^2+(AB1172/$AI$4)^2*$AJ$4^2-2*LN($AI$4)*AVERAGE(Z1172:Z1176)*AB1173^2)</f>
        <v>5.2210569015430212E-4</v>
      </c>
      <c r="AK1172" s="59"/>
      <c r="AL1172" s="41">
        <f>EXP(AE1172)*$AI$4^AD1172</f>
        <v>0.33719314168283349</v>
      </c>
      <c r="AM1172" s="41">
        <f>AL1172*SQRT(AE1173^2+(LN($AI$4))^2*AD1173^2+(AD1172/$AI$4)^2*$AJ$4^2-2*LN($AI$4)*AVERAGE(Z1172:Z1176)*AD1173^2)</f>
        <v>1.0552413022823907E-3</v>
      </c>
      <c r="AN1172" s="83"/>
      <c r="AO1172" s="41">
        <f>EXP(AG1172)*$AI$4^AF1172</f>
        <v>5.4098265625178693E-2</v>
      </c>
      <c r="AP1172" s="41">
        <f>AO1172*SQRT(AG1173^2+(LN($AI$4))^2*AF1173^2+(AF1172/$AI$4)^2*$AJ$4^2-2*LN($AI$4)*AVERAGE(Z1172:Z1176)*AF1173^2)</f>
        <v>2.5340987195641935E-4</v>
      </c>
      <c r="BB1172" s="69"/>
      <c r="BC1172" s="69"/>
      <c r="BE1172" s="69"/>
      <c r="BF1172" s="69"/>
      <c r="BH1172" s="69"/>
      <c r="BI1172" s="69"/>
      <c r="BK1172" s="69"/>
      <c r="BL1172" s="69"/>
      <c r="BN1172" s="69"/>
      <c r="BO1172" s="69"/>
      <c r="BQ1172" s="69"/>
      <c r="BR1172" s="69"/>
      <c r="BY1172" s="69"/>
      <c r="BZ1172" s="69"/>
      <c r="CD1172" s="86"/>
      <c r="CM1172" s="78"/>
      <c r="CN1172" s="78"/>
    </row>
    <row r="1173" spans="1:100">
      <c r="A1173" s="7">
        <v>146</v>
      </c>
      <c r="B1173" s="7"/>
      <c r="C1173" s="7" t="s">
        <v>2</v>
      </c>
      <c r="D1173" s="32">
        <v>28.512723999999999</v>
      </c>
      <c r="E1173" s="32">
        <v>6.3681371000000002</v>
      </c>
      <c r="F1173" s="32">
        <v>9.9797069999999994</v>
      </c>
      <c r="G1173" s="32">
        <v>10.618822</v>
      </c>
      <c r="H1173" s="93">
        <v>1.2868821000000001E-4</v>
      </c>
      <c r="I1173" s="32">
        <v>1.7898525999999999</v>
      </c>
      <c r="J1173" s="32"/>
      <c r="K1173" s="32">
        <v>0.35000926999999998</v>
      </c>
      <c r="L1173" s="32">
        <v>0.37242476000000002</v>
      </c>
      <c r="M1173" s="32">
        <v>6.2774023999999998E-2</v>
      </c>
      <c r="N1173" s="32">
        <v>0.22334385000000001</v>
      </c>
      <c r="O1173" s="66"/>
      <c r="P1173" s="66"/>
      <c r="Q1173" s="66"/>
      <c r="R1173" s="76"/>
      <c r="S1173" s="83">
        <f>(F1173-O1171*H1173)/D1173</f>
        <v>0.3500049971636599</v>
      </c>
      <c r="T1173" s="83">
        <f>(G1173-P1171*H1173)/D1173</f>
        <v>0.37242141880336088</v>
      </c>
      <c r="U1173" s="83">
        <f>(I1173-Q1171*H1173)/D1173</f>
        <v>6.276897479325505E-2</v>
      </c>
      <c r="V1173" s="84"/>
      <c r="W1173" s="83">
        <f t="shared" si="724"/>
        <v>-1.0498078469901448</v>
      </c>
      <c r="X1173" s="83">
        <f t="shared" si="725"/>
        <v>-0.987729219649507</v>
      </c>
      <c r="Y1173" s="83">
        <f t="shared" si="726"/>
        <v>-2.7682943595365148</v>
      </c>
      <c r="Z1173" s="83">
        <f t="shared" ref="Z1173:Z1176" si="727">LN(N1173)</f>
        <v>-1.4990427668216744</v>
      </c>
      <c r="AA1173" s="77"/>
      <c r="AB1173" s="20">
        <v>7.0956781658873917E-3</v>
      </c>
      <c r="AC1173" s="60">
        <v>1.0640166995111269E-2</v>
      </c>
      <c r="AD1173" s="20">
        <v>1.0278647012978648E-2</v>
      </c>
      <c r="AE1173" s="60">
        <v>1.5413117413875405E-2</v>
      </c>
      <c r="AF1173" s="20">
        <v>1.6629201822508342E-2</v>
      </c>
      <c r="AG1173" s="20">
        <v>2.4935951187516896E-2</v>
      </c>
      <c r="AI1173" s="27"/>
      <c r="AJ1173" s="82"/>
      <c r="AK1173" s="82"/>
      <c r="AL1173" s="82"/>
      <c r="AM1173" s="82"/>
      <c r="AN1173" s="82"/>
      <c r="BB1173" s="76"/>
      <c r="BC1173" s="76"/>
      <c r="BE1173" s="76"/>
      <c r="BF1173" s="76"/>
      <c r="BH1173" s="76"/>
      <c r="BI1173" s="76"/>
      <c r="BK1173" s="76"/>
      <c r="BL1173" s="76"/>
      <c r="BN1173" s="76"/>
      <c r="BO1173" s="76"/>
      <c r="BQ1173" s="76"/>
      <c r="BR1173" s="76"/>
      <c r="BW1173" s="85"/>
      <c r="BX1173" s="85"/>
      <c r="BY1173" s="83"/>
      <c r="BZ1173" s="83"/>
      <c r="CA1173" s="83"/>
      <c r="CB1173" s="83"/>
      <c r="CC1173" s="83"/>
    </row>
    <row r="1174" spans="1:100">
      <c r="A1174" s="7">
        <v>146</v>
      </c>
      <c r="B1174" s="7"/>
      <c r="C1174" s="7" t="s">
        <v>3</v>
      </c>
      <c r="D1174" s="32">
        <v>27.970488</v>
      </c>
      <c r="E1174" s="32">
        <v>6.2446469000000002</v>
      </c>
      <c r="F1174" s="32">
        <v>9.7826476000000007</v>
      </c>
      <c r="G1174" s="32">
        <v>10.401303</v>
      </c>
      <c r="H1174" s="93">
        <v>1.2630629E-4</v>
      </c>
      <c r="I1174" s="32">
        <v>1.7518891000000001</v>
      </c>
      <c r="J1174" s="32"/>
      <c r="K1174" s="32">
        <v>0.34974910999999997</v>
      </c>
      <c r="L1174" s="32">
        <v>0.37186750000000002</v>
      </c>
      <c r="M1174" s="32">
        <v>6.2633597999999999E-2</v>
      </c>
      <c r="N1174" s="32">
        <v>0.22325848000000001</v>
      </c>
      <c r="O1174" s="66"/>
      <c r="P1174" s="66"/>
      <c r="Q1174" s="66"/>
      <c r="R1174" s="76"/>
      <c r="S1174" s="83">
        <f>(F1174-O1171*H1174)/D1174</f>
        <v>0.34974500764674782</v>
      </c>
      <c r="T1174" s="83">
        <f>(G1174-P1171*H1174)/D1174</f>
        <v>0.37186449785466447</v>
      </c>
      <c r="U1174" s="83">
        <f>(I1174-Q1171*H1174)/D1174</f>
        <v>6.2628635975842686E-2</v>
      </c>
      <c r="V1174" s="84"/>
      <c r="W1174" s="83">
        <f t="shared" si="724"/>
        <v>-1.0505509396006154</v>
      </c>
      <c r="X1174" s="83">
        <f t="shared" si="725"/>
        <v>-0.98922574414411635</v>
      </c>
      <c r="Y1174" s="83">
        <f t="shared" si="726"/>
        <v>-2.7705326617680015</v>
      </c>
      <c r="Z1174" s="83">
        <f t="shared" si="727"/>
        <v>-1.4994250756244063</v>
      </c>
      <c r="AA1174" s="28"/>
      <c r="AB1174" s="47">
        <f t="shared" ref="AB1174:AG1174" si="728">ABS(AB1173/AB1172)</f>
        <v>3.5537592894794661E-3</v>
      </c>
      <c r="AC1174" s="47">
        <f t="shared" si="728"/>
        <v>5.4753401919816177E-3</v>
      </c>
      <c r="AD1174" s="47">
        <f t="shared" si="728"/>
        <v>2.5711746332423187E-3</v>
      </c>
      <c r="AE1174" s="47">
        <f t="shared" si="728"/>
        <v>3.0795904274134901E-3</v>
      </c>
      <c r="AF1174" s="47">
        <f t="shared" si="728"/>
        <v>2.7805830086816215E-3</v>
      </c>
      <c r="AG1174" s="47">
        <f t="shared" si="728"/>
        <v>4.0240659055102851E-3</v>
      </c>
      <c r="AI1174" s="27"/>
      <c r="AJ1174" s="82"/>
      <c r="AK1174" s="82"/>
      <c r="AL1174" s="82"/>
      <c r="AM1174" s="82"/>
      <c r="AN1174" s="82"/>
      <c r="BB1174" s="76"/>
      <c r="BC1174" s="76"/>
      <c r="BE1174" s="76"/>
      <c r="BF1174" s="76"/>
      <c r="BH1174" s="76"/>
      <c r="BI1174" s="76"/>
      <c r="BK1174" s="76"/>
      <c r="BL1174" s="76"/>
      <c r="BN1174" s="76"/>
      <c r="BO1174" s="76"/>
      <c r="BQ1174" s="76"/>
      <c r="BR1174" s="76"/>
      <c r="BW1174" s="85"/>
      <c r="BX1174" s="85"/>
      <c r="BY1174" s="83"/>
      <c r="BZ1174" s="83"/>
      <c r="CA1174" s="83"/>
      <c r="CB1174" s="83"/>
      <c r="CC1174" s="83"/>
      <c r="CD1174" s="76"/>
      <c r="CE1174" s="76"/>
      <c r="CF1174" s="76"/>
      <c r="CG1174" s="76"/>
      <c r="CH1174" s="76"/>
      <c r="CI1174" s="76"/>
      <c r="CJ1174" s="76"/>
      <c r="CK1174" s="76"/>
      <c r="CL1174" s="76"/>
      <c r="CM1174" s="76"/>
      <c r="CN1174" s="76"/>
      <c r="CO1174" s="76"/>
      <c r="CP1174" s="76"/>
      <c r="CQ1174" s="76"/>
      <c r="CR1174" s="76"/>
      <c r="CS1174" s="76"/>
      <c r="CT1174" s="76"/>
      <c r="CU1174" s="76"/>
      <c r="CV1174" s="76"/>
    </row>
    <row r="1175" spans="1:100">
      <c r="A1175" s="7">
        <v>146</v>
      </c>
      <c r="B1175" s="7"/>
      <c r="C1175" s="7" t="s">
        <v>4</v>
      </c>
      <c r="D1175" s="32">
        <v>25.866938999999999</v>
      </c>
      <c r="E1175" s="32">
        <v>5.7717464999999999</v>
      </c>
      <c r="F1175" s="32">
        <v>9.0366008000000004</v>
      </c>
      <c r="G1175" s="32">
        <v>9.5971525999999994</v>
      </c>
      <c r="H1175" s="93">
        <v>1.0998933E-4</v>
      </c>
      <c r="I1175" s="32">
        <v>1.6146153999999999</v>
      </c>
      <c r="J1175" s="32"/>
      <c r="K1175" s="32">
        <v>0.34934943000000002</v>
      </c>
      <c r="L1175" s="32">
        <v>0.37101996999999998</v>
      </c>
      <c r="M1175" s="32">
        <v>6.2420023999999998E-2</v>
      </c>
      <c r="N1175" s="32">
        <v>0.22313216999999999</v>
      </c>
      <c r="O1175" s="66"/>
      <c r="P1175" s="66"/>
      <c r="Q1175" s="66"/>
      <c r="R1175" s="76"/>
      <c r="S1175" s="83">
        <f>(F1175-O1171*H1175)/D1175</f>
        <v>0.34934577409804962</v>
      </c>
      <c r="T1175" s="83">
        <f>(G1175-P1171*H1175)/D1175</f>
        <v>0.37101762658852838</v>
      </c>
      <c r="U1175" s="83">
        <f>(I1175-Q1171*H1175)/D1175</f>
        <v>6.241547665029773E-2</v>
      </c>
      <c r="V1175" s="84"/>
      <c r="W1175" s="83">
        <f t="shared" si="724"/>
        <v>-1.0516930905272865</v>
      </c>
      <c r="X1175" s="83">
        <f t="shared" si="725"/>
        <v>-0.99150570648302261</v>
      </c>
      <c r="Y1175" s="83">
        <f t="shared" si="726"/>
        <v>-2.7739420111174837</v>
      </c>
      <c r="Z1175" s="83">
        <f t="shared" si="727"/>
        <v>-1.4999909925107526</v>
      </c>
      <c r="AA1175" s="60"/>
      <c r="AB1175" s="88"/>
      <c r="AD1175" s="88"/>
      <c r="AF1175" s="88"/>
      <c r="AI1175" s="27"/>
      <c r="AJ1175" s="82"/>
      <c r="AK1175" s="82"/>
      <c r="AL1175" s="82"/>
      <c r="AM1175" s="82"/>
      <c r="AN1175" s="82"/>
      <c r="BB1175" s="76"/>
      <c r="BC1175" s="76"/>
      <c r="BE1175" s="76"/>
      <c r="BF1175" s="76"/>
      <c r="BH1175" s="76"/>
      <c r="BI1175" s="76"/>
      <c r="BK1175" s="76"/>
      <c r="BL1175" s="76"/>
      <c r="BN1175" s="76"/>
      <c r="BO1175" s="76"/>
      <c r="BQ1175" s="76"/>
      <c r="BR1175" s="76"/>
      <c r="BW1175" s="85"/>
      <c r="BX1175" s="85"/>
      <c r="BY1175" s="83"/>
      <c r="BZ1175" s="83"/>
      <c r="CA1175" s="83"/>
      <c r="CB1175" s="83"/>
      <c r="CD1175" s="76"/>
      <c r="CE1175" s="76"/>
      <c r="CF1175" s="76"/>
      <c r="CG1175" s="76"/>
      <c r="CH1175" s="76"/>
      <c r="CI1175" s="76"/>
      <c r="CJ1175" s="76"/>
      <c r="CK1175" s="76"/>
      <c r="CL1175" s="76"/>
      <c r="CM1175" s="76"/>
      <c r="CN1175" s="76"/>
      <c r="CO1175" s="76"/>
      <c r="CP1175" s="76"/>
      <c r="CQ1175" s="76"/>
      <c r="CR1175" s="76"/>
      <c r="CS1175" s="76"/>
      <c r="CT1175" s="76"/>
      <c r="CU1175" s="76"/>
      <c r="CV1175" s="76"/>
    </row>
    <row r="1176" spans="1:100">
      <c r="A1176" s="7">
        <v>146</v>
      </c>
      <c r="B1176" s="7"/>
      <c r="C1176" s="7" t="s">
        <v>5</v>
      </c>
      <c r="D1176" s="32">
        <v>24.441037999999999</v>
      </c>
      <c r="E1176" s="32">
        <v>5.4508089999999996</v>
      </c>
      <c r="F1176" s="32">
        <v>8.5297087999999999</v>
      </c>
      <c r="G1176" s="32">
        <v>9.0495514999999997</v>
      </c>
      <c r="H1176" s="93">
        <v>1.1325762000000001E-4</v>
      </c>
      <c r="I1176" s="32">
        <v>1.5209402999999999</v>
      </c>
      <c r="J1176" s="32"/>
      <c r="K1176" s="32">
        <v>0.34899045000000001</v>
      </c>
      <c r="L1176" s="32">
        <v>0.37025887000000002</v>
      </c>
      <c r="M1176" s="32">
        <v>6.2228522000000001E-2</v>
      </c>
      <c r="N1176" s="32">
        <v>0.22301847999999999</v>
      </c>
      <c r="O1176" s="66"/>
      <c r="P1176" s="66"/>
      <c r="Q1176" s="66"/>
      <c r="R1176" s="76"/>
      <c r="S1176" s="83">
        <f>(F1176-O1171*H1176)/D1176</f>
        <v>0.34898726504418692</v>
      </c>
      <c r="T1176" s="83">
        <f>(G1176-P1171*H1176)/D1176</f>
        <v>0.37025789838027839</v>
      </c>
      <c r="U1176" s="83">
        <f>(I1176-Q1171*H1176)/D1176</f>
        <v>6.2223982413558067E-2</v>
      </c>
      <c r="V1176" s="84"/>
      <c r="W1176" s="83">
        <f t="shared" si="724"/>
        <v>-1.0527198472902171</v>
      </c>
      <c r="X1176" s="83">
        <f t="shared" si="725"/>
        <v>-0.99355549350193106</v>
      </c>
      <c r="Y1176" s="83">
        <f t="shared" si="726"/>
        <v>-2.7770147841999555</v>
      </c>
      <c r="Z1176" s="83">
        <f t="shared" si="727"/>
        <v>-1.5005006410003865</v>
      </c>
      <c r="AB1176" s="28"/>
      <c r="AD1176" s="28"/>
      <c r="AF1176" s="28"/>
      <c r="AJ1176" s="82"/>
      <c r="AK1176" s="82"/>
      <c r="AL1176" s="82"/>
      <c r="AM1176" s="82"/>
      <c r="AN1176" s="82"/>
      <c r="BB1176" s="76"/>
      <c r="BC1176" s="76"/>
      <c r="BE1176" s="76"/>
      <c r="BF1176" s="76"/>
      <c r="BH1176" s="76"/>
      <c r="BI1176" s="76"/>
      <c r="BK1176" s="76"/>
      <c r="BL1176" s="76"/>
      <c r="BN1176" s="76"/>
      <c r="BO1176" s="76"/>
      <c r="BQ1176" s="76"/>
      <c r="BR1176" s="76"/>
      <c r="BW1176" s="85"/>
      <c r="BX1176" s="85"/>
      <c r="BY1176" s="83"/>
      <c r="BZ1176" s="83"/>
      <c r="CA1176" s="83"/>
      <c r="CB1176" s="83"/>
      <c r="CC1176" s="83"/>
    </row>
    <row r="1177" spans="1:100">
      <c r="C1177" s="7"/>
      <c r="D1177" s="89"/>
      <c r="E1177" s="89"/>
      <c r="F1177" s="33"/>
      <c r="G1177" s="33"/>
      <c r="H1177" s="99"/>
      <c r="I1177" s="33"/>
      <c r="J1177" s="5"/>
      <c r="K1177" s="84"/>
      <c r="L1177" s="84"/>
      <c r="M1177" s="84"/>
      <c r="N1177" s="84"/>
      <c r="O1177" s="83"/>
      <c r="P1177" s="83"/>
      <c r="Q1177" s="83"/>
      <c r="R1177" s="84"/>
      <c r="S1177" s="84"/>
      <c r="T1177" s="84"/>
      <c r="U1177" s="84"/>
      <c r="V1177" s="84"/>
      <c r="W1177" s="84"/>
      <c r="X1177" s="84"/>
      <c r="Y1177" s="84"/>
      <c r="Z1177" s="90"/>
      <c r="AA1177" s="28"/>
      <c r="AB1177" s="91"/>
      <c r="AC1177" s="91"/>
      <c r="AD1177" s="91"/>
      <c r="AE1177" s="92"/>
      <c r="AF1177" s="92"/>
      <c r="AG1177" s="92"/>
      <c r="AJ1177" s="76"/>
      <c r="AK1177" s="76"/>
      <c r="AL1177" s="76"/>
      <c r="AM1177" s="76"/>
      <c r="AN1177" s="76"/>
      <c r="BB1177" s="76"/>
      <c r="BC1177" s="76"/>
      <c r="BE1177" s="76"/>
      <c r="BF1177" s="76"/>
      <c r="BH1177" s="76"/>
      <c r="BI1177" s="76"/>
      <c r="BK1177" s="76"/>
      <c r="BL1177" s="76"/>
      <c r="BN1177" s="76"/>
      <c r="BO1177" s="76"/>
      <c r="BQ1177" s="76"/>
      <c r="BR1177" s="76"/>
      <c r="BW1177" s="85"/>
      <c r="BX1177" s="85"/>
      <c r="BY1177" s="83"/>
      <c r="BZ1177" s="83"/>
      <c r="CA1177" s="83"/>
      <c r="CB1177" s="83"/>
      <c r="CC1177" s="83"/>
      <c r="CD1177" s="76"/>
      <c r="CE1177" s="76"/>
      <c r="CF1177" s="76"/>
      <c r="CG1177" s="76"/>
      <c r="CH1177" s="76"/>
      <c r="CI1177" s="76"/>
      <c r="CJ1177" s="76"/>
      <c r="CK1177" s="76"/>
      <c r="CL1177" s="76"/>
      <c r="CM1177" s="76"/>
      <c r="CN1177" s="76"/>
      <c r="CO1177" s="76"/>
      <c r="CP1177" s="76"/>
      <c r="CQ1177" s="76"/>
      <c r="CR1177" s="76"/>
      <c r="CS1177" s="76"/>
      <c r="CT1177" s="76"/>
      <c r="CU1177" s="76"/>
      <c r="CV1177" s="76"/>
    </row>
    <row r="1178" spans="1:100">
      <c r="A1178" s="7">
        <v>147</v>
      </c>
      <c r="B1178" s="31">
        <v>43670</v>
      </c>
      <c r="C1178" s="7" t="s">
        <v>0</v>
      </c>
      <c r="D1178" s="32">
        <v>3.6424092000000001E-4</v>
      </c>
      <c r="E1178" s="32">
        <v>8.0205264999999993E-5</v>
      </c>
      <c r="F1178" s="32">
        <v>1.3472492E-4</v>
      </c>
      <c r="G1178" s="32">
        <v>1.3109166999999999E-4</v>
      </c>
      <c r="H1178" s="93">
        <v>1.7602924999999999E-5</v>
      </c>
      <c r="I1178" s="32">
        <v>8.7834583999999997E-5</v>
      </c>
      <c r="J1178" s="32"/>
      <c r="K1178" s="32"/>
      <c r="L1178" s="32"/>
      <c r="M1178" s="32"/>
      <c r="N1178" s="32"/>
      <c r="O1178" s="66"/>
      <c r="P1178" s="66"/>
      <c r="Q1178" s="66"/>
      <c r="AG1178" s="78"/>
      <c r="BZ1178" s="80"/>
      <c r="CA1178" s="78"/>
      <c r="CB1178" s="78"/>
      <c r="CC1178" s="78"/>
      <c r="CE1178" s="81"/>
      <c r="CF1178" s="74"/>
      <c r="CG1178" s="74"/>
      <c r="CH1178" s="74"/>
      <c r="CI1178" s="74"/>
      <c r="CJ1178" s="74"/>
      <c r="CK1178" s="74"/>
      <c r="CL1178" s="74"/>
      <c r="CM1178" s="74"/>
      <c r="CN1178" s="74"/>
    </row>
    <row r="1179" spans="1:100">
      <c r="A1179" s="7">
        <v>147</v>
      </c>
      <c r="B1179" s="7"/>
      <c r="C1179" s="98" t="s">
        <v>6</v>
      </c>
      <c r="D1179" s="32"/>
      <c r="E1179" s="32"/>
      <c r="F1179" s="32"/>
      <c r="G1179" s="32"/>
      <c r="H1179" s="93">
        <v>2.8265780999999999</v>
      </c>
      <c r="I1179" s="32"/>
      <c r="J1179" s="32"/>
      <c r="K1179" s="32"/>
      <c r="L1179" s="32"/>
      <c r="M1179" s="32"/>
      <c r="N1179" s="57"/>
      <c r="O1179" s="83">
        <v>0.86346100999999997</v>
      </c>
      <c r="P1179" s="83">
        <v>0.56628319999999999</v>
      </c>
      <c r="Q1179" s="83">
        <v>1.0734935000000001</v>
      </c>
      <c r="AB1179" s="9"/>
      <c r="AC1179" s="9"/>
      <c r="AD1179" s="9"/>
      <c r="AE1179" s="9"/>
      <c r="AF1179" s="9"/>
      <c r="AG1179" s="9"/>
      <c r="AI1179" s="27"/>
      <c r="AJ1179" s="20"/>
      <c r="AK1179" s="20"/>
      <c r="AL1179" s="20"/>
      <c r="AM1179" s="20"/>
      <c r="AN1179" s="82"/>
      <c r="BB1179" s="78"/>
      <c r="BE1179" s="78"/>
      <c r="BH1179" s="78"/>
      <c r="BK1179" s="78"/>
      <c r="BN1179" s="78"/>
      <c r="BQ1179" s="78"/>
    </row>
    <row r="1180" spans="1:100">
      <c r="A1180" s="7">
        <v>147</v>
      </c>
      <c r="B1180" s="7"/>
      <c r="C1180" s="7" t="s">
        <v>1</v>
      </c>
      <c r="D1180" s="32">
        <v>28.856216</v>
      </c>
      <c r="E1180" s="32">
        <v>6.4481583999999996</v>
      </c>
      <c r="F1180" s="32">
        <v>10.110290000000001</v>
      </c>
      <c r="G1180" s="32">
        <v>10.768822</v>
      </c>
      <c r="H1180" s="93">
        <v>1.331839E-4</v>
      </c>
      <c r="I1180" s="32">
        <v>1.8169681</v>
      </c>
      <c r="J1180" s="32"/>
      <c r="K1180" s="32">
        <v>0.35036813999999999</v>
      </c>
      <c r="L1180" s="32">
        <v>0.37318959000000002</v>
      </c>
      <c r="M1180" s="32">
        <v>6.2966432000000003E-2</v>
      </c>
      <c r="N1180" s="32">
        <v>0.22345829</v>
      </c>
      <c r="O1180" s="66"/>
      <c r="P1180" s="66"/>
      <c r="Q1180" s="66"/>
      <c r="R1180" s="76"/>
      <c r="S1180" s="83">
        <f>(F1180-O1179*H1180)/D1180</f>
        <v>0.35036385231158484</v>
      </c>
      <c r="T1180" s="83">
        <f>(G1180-P1179*H1180)/D1180</f>
        <v>0.37318637274530103</v>
      </c>
      <c r="U1180" s="83">
        <f>(I1180-Q1179*H1180)/D1180</f>
        <v>6.2961308854530523E-2</v>
      </c>
      <c r="V1180" s="84"/>
      <c r="W1180" s="83">
        <f t="shared" ref="W1180:W1184" si="729">LN(S1180)</f>
        <v>-1.0487830864526149</v>
      </c>
      <c r="X1180" s="83">
        <f t="shared" ref="X1180:X1184" si="730">LN(T1180)</f>
        <v>-0.98567732529164398</v>
      </c>
      <c r="Y1180" s="83">
        <f t="shared" ref="Y1180:Y1184" si="731">LN(U1180)</f>
        <v>-2.7652348864211778</v>
      </c>
      <c r="Z1180" s="83">
        <f>LN(N1180)</f>
        <v>-1.4985305042684889</v>
      </c>
      <c r="AA1180" s="77"/>
      <c r="AB1180" s="20">
        <f t="array" ref="AB1180:AC1181">LINEST(W1180:W1184,Z1180:Z1184,TRUE,TRUE)</f>
        <v>1.988200116841399</v>
      </c>
      <c r="AC1180" s="60">
        <v>1.9306013593222155</v>
      </c>
      <c r="AD1180" s="20">
        <f t="array" ref="AD1180:AE1181">LINEST(X1180:X1184,Z1180:Z1184,TRUE,TRUE)</f>
        <v>3.9771231402137515</v>
      </c>
      <c r="AE1180" s="60">
        <v>4.9741686307793218</v>
      </c>
      <c r="AF1180" s="20">
        <f t="array" ref="AF1180:AG1181">LINEST(Y1180:Y1184,Z1180:Z1184,TRUE,TRUE)</f>
        <v>5.9604173962688831</v>
      </c>
      <c r="AG1180" s="20">
        <v>6.1666546422865789</v>
      </c>
      <c r="AI1180" s="41">
        <f>EXP(AC1180)*$AI$4^AB1180</f>
        <v>0.33313015269766544</v>
      </c>
      <c r="AJ1180" s="41">
        <f>AI1180*SQRT(AC1181^2+(LN($AI$4))^2*AB1181^2+(AB1180/$AI$4)^2*$AJ$4^2-2*LN($AI$4)*AVERAGE(Z1180:Z1184)*AB1181^2)</f>
        <v>5.176566707816323E-4</v>
      </c>
      <c r="AK1180" s="59"/>
      <c r="AL1180" s="41">
        <f>EXP(AE1180)*$AI$4^AD1180</f>
        <v>0.33736840363311166</v>
      </c>
      <c r="AM1180" s="41">
        <f>AL1180*SQRT(AE1181^2+(LN($AI$4))^2*AD1181^2+(AD1180/$AI$4)^2*$AJ$4^2-2*LN($AI$4)*AVERAGE(Z1180:Z1184)*AD1181^2)</f>
        <v>1.0480610448073695E-3</v>
      </c>
      <c r="AN1180" s="83"/>
      <c r="AO1180" s="41">
        <f>EXP(AG1180)*$AI$4^AF1180</f>
        <v>5.4125975486486878E-2</v>
      </c>
      <c r="AP1180" s="41">
        <f>AO1180*SQRT(AG1181^2+(LN($AI$4))^2*AF1181^2+(AF1180/$AI$4)^2*$AJ$4^2-2*LN($AI$4)*AVERAGE(Z1180:Z1184)*AF1181^2)</f>
        <v>2.5302601603418917E-4</v>
      </c>
      <c r="BB1180" s="69"/>
      <c r="BC1180" s="69"/>
      <c r="BE1180" s="69"/>
      <c r="BF1180" s="69"/>
      <c r="BH1180" s="69"/>
      <c r="BI1180" s="69"/>
      <c r="BK1180" s="69"/>
      <c r="BL1180" s="69"/>
      <c r="BN1180" s="69"/>
      <c r="BO1180" s="69"/>
      <c r="BQ1180" s="69"/>
      <c r="BR1180" s="69"/>
      <c r="BY1180" s="69"/>
      <c r="BZ1180" s="69"/>
      <c r="CD1180" s="86"/>
      <c r="CM1180" s="78"/>
      <c r="CN1180" s="78"/>
    </row>
    <row r="1181" spans="1:100">
      <c r="A1181" s="7">
        <v>147</v>
      </c>
      <c r="B1181" s="7"/>
      <c r="C1181" s="7" t="s">
        <v>2</v>
      </c>
      <c r="D1181" s="32">
        <v>28.604417999999999</v>
      </c>
      <c r="E1181" s="32">
        <v>6.3896404999999996</v>
      </c>
      <c r="F1181" s="32">
        <v>10.015148999999999</v>
      </c>
      <c r="G1181" s="32">
        <v>10.660026999999999</v>
      </c>
      <c r="H1181" s="93">
        <v>1.2636999000000001E-4</v>
      </c>
      <c r="I1181" s="32">
        <v>1.7974011000000001</v>
      </c>
      <c r="J1181" s="32"/>
      <c r="K1181" s="32">
        <v>0.35012628000000001</v>
      </c>
      <c r="L1181" s="32">
        <v>0.37267127</v>
      </c>
      <c r="M1181" s="32">
        <v>6.2836650999999993E-2</v>
      </c>
      <c r="N1181" s="32">
        <v>0.22337957</v>
      </c>
      <c r="O1181" s="66"/>
      <c r="P1181" s="66"/>
      <c r="Q1181" s="66"/>
      <c r="R1181" s="76"/>
      <c r="S1181" s="83">
        <f>(F1181-O1179*H1181)/D1181</f>
        <v>0.3501221344353449</v>
      </c>
      <c r="T1181" s="83">
        <f>(G1181-P1179*H1181)/D1181</f>
        <v>0.37266814653588404</v>
      </c>
      <c r="U1181" s="83">
        <f>(I1181-Q1179*H1181)/D1181</f>
        <v>6.2831743076791138E-2</v>
      </c>
      <c r="V1181" s="84"/>
      <c r="W1181" s="83">
        <f t="shared" si="729"/>
        <v>-1.0494732298399412</v>
      </c>
      <c r="X1181" s="83">
        <f t="shared" si="730"/>
        <v>-0.98706694291656427</v>
      </c>
      <c r="Y1181" s="83">
        <f t="shared" si="731"/>
        <v>-2.7672948702051499</v>
      </c>
      <c r="Z1181" s="83">
        <f t="shared" ref="Z1181:Z1184" si="732">LN(N1181)</f>
        <v>-1.4988828468422108</v>
      </c>
      <c r="AA1181" s="77"/>
      <c r="AB1181" s="20">
        <v>3.5841197726380059E-3</v>
      </c>
      <c r="AC1181" s="60">
        <v>5.37395692024844E-3</v>
      </c>
      <c r="AD1181" s="20">
        <v>5.7084621827059355E-3</v>
      </c>
      <c r="AE1181" s="60">
        <v>8.5591530966472075E-3</v>
      </c>
      <c r="AF1181" s="20">
        <v>1.9180975213856429E-2</v>
      </c>
      <c r="AG1181" s="20">
        <v>2.8759567488379347E-2</v>
      </c>
      <c r="AI1181" s="27"/>
      <c r="AJ1181" s="82"/>
      <c r="AK1181" s="82"/>
      <c r="AL1181" s="82"/>
      <c r="AM1181" s="82"/>
      <c r="AN1181" s="82"/>
      <c r="BB1181" s="76"/>
      <c r="BC1181" s="76"/>
      <c r="BE1181" s="76"/>
      <c r="BF1181" s="76"/>
      <c r="BH1181" s="76"/>
      <c r="BI1181" s="76"/>
      <c r="BK1181" s="76"/>
      <c r="BL1181" s="76"/>
      <c r="BN1181" s="76"/>
      <c r="BO1181" s="76"/>
      <c r="BQ1181" s="76"/>
      <c r="BR1181" s="76"/>
      <c r="BW1181" s="85"/>
      <c r="BX1181" s="85"/>
      <c r="BY1181" s="83"/>
      <c r="BZ1181" s="83"/>
      <c r="CA1181" s="83"/>
      <c r="CB1181" s="83"/>
      <c r="CC1181" s="83"/>
    </row>
    <row r="1182" spans="1:100">
      <c r="A1182" s="7">
        <v>147</v>
      </c>
      <c r="B1182" s="7"/>
      <c r="C1182" s="7" t="s">
        <v>3</v>
      </c>
      <c r="D1182" s="32">
        <v>28.032003</v>
      </c>
      <c r="E1182" s="32">
        <v>6.2593655999999998</v>
      </c>
      <c r="F1182" s="32">
        <v>9.8071947999999995</v>
      </c>
      <c r="G1182" s="32">
        <v>10.430605999999999</v>
      </c>
      <c r="H1182" s="93">
        <v>1.2878461000000001E-4</v>
      </c>
      <c r="I1182" s="32">
        <v>1.7573566</v>
      </c>
      <c r="J1182" s="32"/>
      <c r="K1182" s="32">
        <v>0.34985706999999999</v>
      </c>
      <c r="L1182" s="32">
        <v>0.37209651999999999</v>
      </c>
      <c r="M1182" s="32">
        <v>6.2691134999999995E-2</v>
      </c>
      <c r="N1182" s="32">
        <v>0.22329354000000001</v>
      </c>
      <c r="O1182" s="66"/>
      <c r="P1182" s="66"/>
      <c r="Q1182" s="66"/>
      <c r="R1182" s="76"/>
      <c r="S1182" s="83">
        <f>(F1182-O1179*H1182)/D1182</f>
        <v>0.34985311607988118</v>
      </c>
      <c r="T1182" s="83">
        <f>(G1182-P1179*H1182)/D1182</f>
        <v>0.37209374840031723</v>
      </c>
      <c r="U1182" s="83">
        <f>(I1182-Q1179*H1182)/D1182</f>
        <v>6.2686150203332416E-2</v>
      </c>
      <c r="V1182" s="84"/>
      <c r="W1182" s="83">
        <f t="shared" si="729"/>
        <v>-1.0502418809272787</v>
      </c>
      <c r="X1182" s="83">
        <f t="shared" si="730"/>
        <v>-0.98860944462982758</v>
      </c>
      <c r="Y1182" s="83">
        <f t="shared" si="731"/>
        <v>-2.7696147456420337</v>
      </c>
      <c r="Z1182" s="83">
        <f t="shared" si="732"/>
        <v>-1.4992680502454951</v>
      </c>
      <c r="AA1182" s="28"/>
      <c r="AB1182" s="47">
        <f t="shared" ref="AB1182:AG1182" si="733">ABS(AB1181/AB1180)</f>
        <v>1.8026956855489991E-3</v>
      </c>
      <c r="AC1182" s="47">
        <f t="shared" si="733"/>
        <v>2.7835663195301479E-3</v>
      </c>
      <c r="AD1182" s="47">
        <f t="shared" si="733"/>
        <v>1.4353244748663058E-3</v>
      </c>
      <c r="AE1182" s="47">
        <f t="shared" si="733"/>
        <v>1.7207203317725504E-3</v>
      </c>
      <c r="AF1182" s="47">
        <f t="shared" si="733"/>
        <v>3.2180590617468139E-3</v>
      </c>
      <c r="AG1182" s="47">
        <f t="shared" si="733"/>
        <v>4.6637227405547359E-3</v>
      </c>
      <c r="AI1182" s="27"/>
      <c r="AJ1182" s="82"/>
      <c r="AK1182" s="82"/>
      <c r="AL1182" s="82"/>
      <c r="AM1182" s="82"/>
      <c r="AN1182" s="82"/>
      <c r="BB1182" s="76"/>
      <c r="BC1182" s="76"/>
      <c r="BE1182" s="76"/>
      <c r="BF1182" s="76"/>
      <c r="BH1182" s="76"/>
      <c r="BI1182" s="76"/>
      <c r="BK1182" s="76"/>
      <c r="BL1182" s="76"/>
      <c r="BN1182" s="76"/>
      <c r="BO1182" s="76"/>
      <c r="BQ1182" s="76"/>
      <c r="BR1182" s="76"/>
      <c r="BW1182" s="85"/>
      <c r="BX1182" s="85"/>
      <c r="BY1182" s="83"/>
      <c r="BZ1182" s="83"/>
      <c r="CA1182" s="83"/>
      <c r="CB1182" s="83"/>
      <c r="CC1182" s="83"/>
      <c r="CD1182" s="76"/>
      <c r="CE1182" s="76"/>
      <c r="CF1182" s="76"/>
      <c r="CG1182" s="76"/>
      <c r="CH1182" s="76"/>
      <c r="CI1182" s="76"/>
      <c r="CJ1182" s="76"/>
      <c r="CK1182" s="76"/>
      <c r="CL1182" s="76"/>
      <c r="CM1182" s="76"/>
      <c r="CN1182" s="76"/>
      <c r="CO1182" s="76"/>
      <c r="CP1182" s="76"/>
      <c r="CQ1182" s="76"/>
      <c r="CR1182" s="76"/>
      <c r="CS1182" s="76"/>
      <c r="CT1182" s="76"/>
      <c r="CU1182" s="76"/>
      <c r="CV1182" s="76"/>
    </row>
    <row r="1183" spans="1:100">
      <c r="A1183" s="7">
        <v>147</v>
      </c>
      <c r="B1183" s="7"/>
      <c r="C1183" s="7" t="s">
        <v>4</v>
      </c>
      <c r="D1183" s="32">
        <v>26.573343000000001</v>
      </c>
      <c r="E1183" s="32">
        <v>5.9305893999999997</v>
      </c>
      <c r="F1183" s="32">
        <v>9.2873506999999993</v>
      </c>
      <c r="G1183" s="32">
        <v>9.8677028999999994</v>
      </c>
      <c r="H1183" s="93">
        <v>1.1802351E-4</v>
      </c>
      <c r="I1183" s="32">
        <v>1.660855</v>
      </c>
      <c r="J1183" s="32"/>
      <c r="K1183" s="32">
        <v>0.34949918000000002</v>
      </c>
      <c r="L1183" s="32">
        <v>0.37133923000000002</v>
      </c>
      <c r="M1183" s="32">
        <v>6.2501024000000002E-2</v>
      </c>
      <c r="N1183" s="32">
        <v>0.2231783</v>
      </c>
      <c r="O1183" s="66"/>
      <c r="P1183" s="66"/>
      <c r="Q1183" s="66"/>
      <c r="R1183" s="76"/>
      <c r="S1183" s="83">
        <f>(F1183-O1179*H1183)/D1183</f>
        <v>0.34949493525526126</v>
      </c>
      <c r="T1183" s="83">
        <f>(G1183-P1179*H1183)/D1183</f>
        <v>0.37133589346545826</v>
      </c>
      <c r="U1183" s="83">
        <f>(I1183-Q1179*H1183)/D1183</f>
        <v>6.2496024776753444E-2</v>
      </c>
      <c r="V1183" s="84"/>
      <c r="W1183" s="83">
        <f t="shared" si="729"/>
        <v>-1.0512662088145288</v>
      </c>
      <c r="X1183" s="83">
        <f t="shared" si="730"/>
        <v>-0.99064825275556778</v>
      </c>
      <c r="Y1183" s="83">
        <f t="shared" si="731"/>
        <v>-2.772652327834519</v>
      </c>
      <c r="Z1183" s="83">
        <f t="shared" si="732"/>
        <v>-1.4997842754235899</v>
      </c>
      <c r="AA1183" s="60"/>
      <c r="AB1183" s="88"/>
      <c r="AD1183" s="88"/>
      <c r="AF1183" s="88"/>
      <c r="AI1183" s="27"/>
      <c r="AJ1183" s="82"/>
      <c r="AK1183" s="82"/>
      <c r="AL1183" s="82"/>
      <c r="AM1183" s="82"/>
      <c r="AN1183" s="82"/>
      <c r="BB1183" s="76"/>
      <c r="BC1183" s="76"/>
      <c r="BE1183" s="76"/>
      <c r="BF1183" s="76"/>
      <c r="BH1183" s="76"/>
      <c r="BI1183" s="76"/>
      <c r="BK1183" s="76"/>
      <c r="BL1183" s="76"/>
      <c r="BN1183" s="76"/>
      <c r="BO1183" s="76"/>
      <c r="BQ1183" s="76"/>
      <c r="BR1183" s="76"/>
      <c r="BW1183" s="85"/>
      <c r="BX1183" s="85"/>
      <c r="BY1183" s="83"/>
      <c r="BZ1183" s="83"/>
      <c r="CA1183" s="83"/>
      <c r="CB1183" s="83"/>
      <c r="CD1183" s="76"/>
      <c r="CE1183" s="76"/>
      <c r="CF1183" s="76"/>
      <c r="CG1183" s="76"/>
      <c r="CH1183" s="76"/>
      <c r="CI1183" s="76"/>
      <c r="CJ1183" s="76"/>
      <c r="CK1183" s="76"/>
      <c r="CL1183" s="76"/>
      <c r="CM1183" s="76"/>
      <c r="CN1183" s="76"/>
      <c r="CO1183" s="76"/>
      <c r="CP1183" s="76"/>
      <c r="CQ1183" s="76"/>
      <c r="CR1183" s="76"/>
      <c r="CS1183" s="76"/>
      <c r="CT1183" s="76"/>
      <c r="CU1183" s="76"/>
      <c r="CV1183" s="76"/>
    </row>
    <row r="1184" spans="1:100">
      <c r="A1184" s="7">
        <v>147</v>
      </c>
      <c r="B1184" s="7"/>
      <c r="C1184" s="7" t="s">
        <v>5</v>
      </c>
      <c r="D1184" s="32">
        <v>24.133372999999999</v>
      </c>
      <c r="E1184" s="32">
        <v>5.3825605000000003</v>
      </c>
      <c r="F1184" s="32">
        <v>8.4236541000000003</v>
      </c>
      <c r="G1184" s="32">
        <v>8.9384254999999992</v>
      </c>
      <c r="H1184" s="93">
        <v>1.0923207000000001E-4</v>
      </c>
      <c r="I1184" s="32">
        <v>1.5024542000000001</v>
      </c>
      <c r="J1184" s="32"/>
      <c r="K1184" s="32">
        <v>0.34904499999999999</v>
      </c>
      <c r="L1184" s="32">
        <v>0.37037446000000002</v>
      </c>
      <c r="M1184" s="32">
        <v>6.2255842999999998E-2</v>
      </c>
      <c r="N1184" s="32">
        <v>0.22303361999999999</v>
      </c>
      <c r="O1184" s="66"/>
      <c r="P1184" s="66"/>
      <c r="Q1184" s="66"/>
      <c r="R1184" s="76"/>
      <c r="S1184" s="83">
        <f>(F1184-O1179*H1184)/D1184</f>
        <v>0.34904195871693999</v>
      </c>
      <c r="T1184" s="83">
        <f>(G1184-P1179*H1184)/D1184</f>
        <v>0.37037357536859256</v>
      </c>
      <c r="U1184" s="83">
        <f>(I1184-Q1179*H1184)/D1184</f>
        <v>6.2251428347080348E-2</v>
      </c>
      <c r="V1184" s="84"/>
      <c r="W1184" s="83">
        <f t="shared" si="729"/>
        <v>-1.0525631384562508</v>
      </c>
      <c r="X1184" s="83">
        <f t="shared" si="730"/>
        <v>-0.99324311955252476</v>
      </c>
      <c r="Y1184" s="83">
        <f t="shared" si="731"/>
        <v>-2.776573798565936</v>
      </c>
      <c r="Z1184" s="83">
        <f t="shared" si="732"/>
        <v>-1.5004327565536779</v>
      </c>
      <c r="AB1184" s="28"/>
      <c r="AD1184" s="28"/>
      <c r="AF1184" s="28"/>
      <c r="AJ1184" s="82"/>
      <c r="AK1184" s="82"/>
      <c r="AL1184" s="82"/>
      <c r="AM1184" s="82"/>
      <c r="AN1184" s="82"/>
      <c r="BB1184" s="76"/>
      <c r="BC1184" s="76"/>
      <c r="BE1184" s="76"/>
      <c r="BF1184" s="76"/>
      <c r="BH1184" s="76"/>
      <c r="BI1184" s="76"/>
      <c r="BK1184" s="76"/>
      <c r="BL1184" s="76"/>
      <c r="BN1184" s="76"/>
      <c r="BO1184" s="76"/>
      <c r="BQ1184" s="76"/>
      <c r="BR1184" s="76"/>
      <c r="BW1184" s="85"/>
      <c r="BX1184" s="85"/>
      <c r="BY1184" s="83"/>
      <c r="BZ1184" s="83"/>
      <c r="CA1184" s="83"/>
      <c r="CB1184" s="83"/>
      <c r="CC1184" s="83"/>
    </row>
    <row r="1185" spans="1:100">
      <c r="C1185" s="7"/>
      <c r="D1185" s="89"/>
      <c r="E1185" s="89"/>
      <c r="F1185" s="33"/>
      <c r="G1185" s="33"/>
      <c r="H1185" s="99"/>
      <c r="I1185" s="33"/>
      <c r="J1185" s="5"/>
      <c r="K1185" s="84"/>
      <c r="L1185" s="84"/>
      <c r="M1185" s="84"/>
      <c r="N1185" s="84"/>
      <c r="O1185" s="83"/>
      <c r="P1185" s="83"/>
      <c r="Q1185" s="83"/>
      <c r="R1185" s="84"/>
      <c r="S1185" s="84"/>
      <c r="T1185" s="84"/>
      <c r="U1185" s="84"/>
      <c r="V1185" s="84"/>
      <c r="W1185" s="84"/>
      <c r="X1185" s="84"/>
      <c r="Y1185" s="84"/>
      <c r="Z1185" s="90"/>
      <c r="AA1185" s="28"/>
      <c r="AB1185" s="91"/>
      <c r="AC1185" s="91"/>
      <c r="AD1185" s="91"/>
      <c r="AE1185" s="92"/>
      <c r="AF1185" s="92"/>
      <c r="AG1185" s="92"/>
      <c r="AJ1185" s="76"/>
      <c r="AK1185" s="76"/>
      <c r="AL1185" s="76"/>
      <c r="AM1185" s="76"/>
      <c r="AN1185" s="76"/>
      <c r="BB1185" s="76"/>
      <c r="BC1185" s="76"/>
      <c r="BE1185" s="76"/>
      <c r="BF1185" s="76"/>
      <c r="BH1185" s="76"/>
      <c r="BI1185" s="76"/>
      <c r="BK1185" s="76"/>
      <c r="BL1185" s="76"/>
      <c r="BN1185" s="76"/>
      <c r="BO1185" s="76"/>
      <c r="BQ1185" s="76"/>
      <c r="BR1185" s="76"/>
      <c r="BW1185" s="85"/>
      <c r="BX1185" s="85"/>
      <c r="BY1185" s="83"/>
      <c r="BZ1185" s="83"/>
      <c r="CA1185" s="83"/>
      <c r="CB1185" s="83"/>
      <c r="CC1185" s="83"/>
      <c r="CD1185" s="76"/>
      <c r="CE1185" s="76"/>
      <c r="CF1185" s="76"/>
      <c r="CG1185" s="76"/>
      <c r="CH1185" s="76"/>
      <c r="CI1185" s="76"/>
      <c r="CJ1185" s="76"/>
      <c r="CK1185" s="76"/>
      <c r="CL1185" s="76"/>
      <c r="CM1185" s="76"/>
      <c r="CN1185" s="76"/>
      <c r="CO1185" s="76"/>
      <c r="CP1185" s="76"/>
      <c r="CQ1185" s="76"/>
      <c r="CR1185" s="76"/>
      <c r="CS1185" s="76"/>
      <c r="CT1185" s="76"/>
      <c r="CU1185" s="76"/>
      <c r="CV1185" s="76"/>
    </row>
    <row r="1186" spans="1:100">
      <c r="A1186" s="7">
        <v>148</v>
      </c>
      <c r="B1186" s="31">
        <v>43670</v>
      </c>
      <c r="C1186" s="7" t="s">
        <v>0</v>
      </c>
      <c r="D1186" s="32">
        <v>3.6424092000000001E-4</v>
      </c>
      <c r="E1186" s="32">
        <v>8.0205264999999993E-5</v>
      </c>
      <c r="F1186" s="32">
        <v>1.3472492E-4</v>
      </c>
      <c r="G1186" s="32">
        <v>1.3109166999999999E-4</v>
      </c>
      <c r="H1186" s="93">
        <v>1.7602924999999999E-5</v>
      </c>
      <c r="I1186" s="32">
        <v>8.7834583999999997E-5</v>
      </c>
      <c r="J1186" s="32"/>
      <c r="K1186" s="32"/>
      <c r="L1186" s="32"/>
      <c r="M1186" s="32"/>
      <c r="N1186" s="32"/>
      <c r="O1186" s="66"/>
      <c r="P1186" s="66"/>
      <c r="Q1186" s="66"/>
      <c r="AG1186" s="78"/>
      <c r="BZ1186" s="80"/>
      <c r="CA1186" s="78"/>
      <c r="CB1186" s="78"/>
      <c r="CC1186" s="78"/>
      <c r="CE1186" s="81"/>
      <c r="CF1186" s="74"/>
      <c r="CG1186" s="74"/>
      <c r="CH1186" s="74"/>
      <c r="CI1186" s="74"/>
      <c r="CJ1186" s="74"/>
      <c r="CK1186" s="74"/>
      <c r="CL1186" s="74"/>
      <c r="CM1186" s="74"/>
      <c r="CN1186" s="74"/>
    </row>
    <row r="1187" spans="1:100">
      <c r="A1187" s="7">
        <v>148</v>
      </c>
      <c r="C1187" s="98" t="s">
        <v>6</v>
      </c>
      <c r="D1187" s="32"/>
      <c r="E1187" s="32"/>
      <c r="F1187" s="32"/>
      <c r="G1187" s="32"/>
      <c r="H1187" s="93">
        <v>2.8265780999999999</v>
      </c>
      <c r="I1187" s="32"/>
      <c r="J1187" s="32"/>
      <c r="K1187" s="32"/>
      <c r="L1187" s="32"/>
      <c r="M1187" s="32"/>
      <c r="N1187" s="57"/>
      <c r="O1187" s="83">
        <v>0.86346100999999997</v>
      </c>
      <c r="P1187" s="83">
        <v>0.56628319999999999</v>
      </c>
      <c r="Q1187" s="83">
        <v>1.0734935000000001</v>
      </c>
      <c r="AB1187" s="9"/>
      <c r="AC1187" s="9"/>
      <c r="AD1187" s="9"/>
      <c r="AE1187" s="9"/>
      <c r="AF1187" s="9"/>
      <c r="AG1187" s="9"/>
      <c r="AI1187" s="27"/>
      <c r="AJ1187" s="20"/>
      <c r="AK1187" s="20"/>
      <c r="AL1187" s="20"/>
      <c r="AM1187" s="20"/>
      <c r="AN1187" s="82"/>
      <c r="BB1187" s="78"/>
      <c r="BE1187" s="78"/>
      <c r="BH1187" s="78"/>
      <c r="BK1187" s="78"/>
      <c r="BN1187" s="78"/>
      <c r="BQ1187" s="78"/>
    </row>
    <row r="1188" spans="1:100">
      <c r="A1188" s="7">
        <v>148</v>
      </c>
      <c r="B1188" s="7"/>
      <c r="C1188" s="7" t="s">
        <v>1</v>
      </c>
      <c r="D1188" s="32">
        <v>28.689253000000001</v>
      </c>
      <c r="E1188" s="32">
        <v>6.4113205000000004</v>
      </c>
      <c r="F1188" s="32">
        <v>10.053412</v>
      </c>
      <c r="G1188" s="32">
        <v>10.709896000000001</v>
      </c>
      <c r="H1188" s="93">
        <v>1.2956453E-4</v>
      </c>
      <c r="I1188" s="32">
        <v>1.8073573999999999</v>
      </c>
      <c r="J1188" s="32"/>
      <c r="K1188" s="32">
        <v>0.35042456</v>
      </c>
      <c r="L1188" s="32">
        <v>0.37330740000000001</v>
      </c>
      <c r="M1188" s="32">
        <v>6.2997858000000004E-2</v>
      </c>
      <c r="N1188" s="32">
        <v>0.22347470999999999</v>
      </c>
      <c r="O1188" s="66"/>
      <c r="P1188" s="66"/>
      <c r="Q1188" s="66"/>
      <c r="R1188" s="76"/>
      <c r="S1188" s="83">
        <f>(F1188-O1187*H1188)/D1188</f>
        <v>0.35042042140588553</v>
      </c>
      <c r="T1188" s="83">
        <f>(G1188-P1187*H1188)/D1188</f>
        <v>0.37330433907719196</v>
      </c>
      <c r="U1188" s="83">
        <f>(I1188-Q1187*H1188)/D1188</f>
        <v>6.2992867514508458E-2</v>
      </c>
      <c r="V1188" s="84"/>
      <c r="W1188" s="83">
        <f t="shared" ref="W1188:W1192" si="734">LN(S1188)</f>
        <v>-1.0486216413501914</v>
      </c>
      <c r="X1188" s="83">
        <f t="shared" ref="X1188:X1192" si="735">LN(T1188)</f>
        <v>-0.98536126956314085</v>
      </c>
      <c r="Y1188" s="83">
        <f t="shared" ref="Y1188:Y1192" si="736">LN(U1188)</f>
        <v>-2.7647337730552204</v>
      </c>
      <c r="Z1188" s="83">
        <f>LN(N1188)</f>
        <v>-1.4984570256933676</v>
      </c>
      <c r="AA1188" s="77"/>
      <c r="AB1188" s="20">
        <f t="array" ref="AB1188:AC1189">LINEST(W1188:W1192,Z1188:Z1192,TRUE,TRUE)</f>
        <v>2.0049312598056308</v>
      </c>
      <c r="AC1188" s="60">
        <v>1.9556821999750789</v>
      </c>
      <c r="AD1188" s="20">
        <f t="array" ref="AD1188:AE1189">LINEST(X1188:X1192,Z1188:Z1192,TRUE,TRUE)</f>
        <v>4.0105850692684992</v>
      </c>
      <c r="AE1188" s="60">
        <v>5.0243306243289592</v>
      </c>
      <c r="AF1188" s="20">
        <f t="array" ref="AF1188:AG1189">LINEST(Y1188:Y1192,Z1188:Z1192,TRUE,TRUE)</f>
        <v>6.0239689309647044</v>
      </c>
      <c r="AG1188" s="20">
        <v>6.2619271318117473</v>
      </c>
      <c r="AI1188" s="41">
        <f>EXP(AC1188)*$AI$4^AB1188</f>
        <v>0.33299166863138724</v>
      </c>
      <c r="AJ1188" s="41">
        <f>AI1188*SQRT(AC1189^2+(LN($AI$4))^2*AB1189^2+(AB1188/$AI$4)^2*$AJ$4^2-2*LN($AI$4)*AVERAGE(Z1188:Z1192)*AB1189^2)</f>
        <v>5.2663370620889733E-4</v>
      </c>
      <c r="AK1188" s="59"/>
      <c r="AL1188" s="41">
        <f>EXP(AE1188)*$AI$4^AD1188</f>
        <v>0.33708825864834974</v>
      </c>
      <c r="AM1188" s="41">
        <f>AL1188*SQRT(AE1189^2+(LN($AI$4))^2*AD1189^2+(AD1188/$AI$4)^2*$AJ$4^2-2*LN($AI$4)*AVERAGE(Z1188:Z1192)*AD1189^2)</f>
        <v>1.0615997871155729E-3</v>
      </c>
      <c r="AN1188" s="83"/>
      <c r="AO1188" s="41">
        <f>EXP(AG1188)*$AI$4^AF1188</f>
        <v>5.4040855726684975E-2</v>
      </c>
      <c r="AP1188" s="41">
        <f>AO1188*SQRT(AG1189^2+(LN($AI$4))^2*AF1189^2+(AF1188/$AI$4)^2*$AJ$4^2-2*LN($AI$4)*AVERAGE(Z1188:Z1192)*AF1189^2)</f>
        <v>2.5807681627935649E-4</v>
      </c>
      <c r="BB1188" s="69"/>
      <c r="BC1188" s="69"/>
      <c r="BE1188" s="69"/>
      <c r="BF1188" s="69"/>
      <c r="BH1188" s="69"/>
      <c r="BI1188" s="69"/>
      <c r="BK1188" s="69"/>
      <c r="BL1188" s="69"/>
      <c r="BN1188" s="69"/>
      <c r="BO1188" s="69"/>
      <c r="BQ1188" s="69"/>
      <c r="BR1188" s="69"/>
      <c r="BY1188" s="69"/>
      <c r="BZ1188" s="69"/>
      <c r="CD1188" s="86"/>
      <c r="CM1188" s="78"/>
      <c r="CN1188" s="78"/>
    </row>
    <row r="1189" spans="1:100">
      <c r="A1189" s="7">
        <v>148</v>
      </c>
      <c r="B1189" s="7"/>
      <c r="C1189" s="7" t="s">
        <v>2</v>
      </c>
      <c r="D1189" s="32">
        <v>28.412365000000001</v>
      </c>
      <c r="E1189" s="32">
        <v>6.3473667999999996</v>
      </c>
      <c r="F1189" s="32">
        <v>9.9498090000000001</v>
      </c>
      <c r="G1189" s="32">
        <v>10.592679</v>
      </c>
      <c r="H1189" s="93">
        <v>1.3000597000000001E-4</v>
      </c>
      <c r="I1189" s="32">
        <v>1.7864114</v>
      </c>
      <c r="J1189" s="32"/>
      <c r="K1189" s="32">
        <v>0.35019316</v>
      </c>
      <c r="L1189" s="32">
        <v>0.37281987</v>
      </c>
      <c r="M1189" s="32">
        <v>6.2874607999999998E-2</v>
      </c>
      <c r="N1189" s="32">
        <v>0.22340165000000001</v>
      </c>
      <c r="O1189" s="66"/>
      <c r="P1189" s="66"/>
      <c r="Q1189" s="66"/>
      <c r="R1189" s="76"/>
      <c r="S1189" s="83">
        <f>(F1189-O1187*H1189)/D1189</f>
        <v>0.35018896684291639</v>
      </c>
      <c r="T1189" s="83">
        <f>(G1189-P1187*H1189)/D1189</f>
        <v>0.37281674298508027</v>
      </c>
      <c r="U1189" s="83">
        <f>(I1189-Q1187*H1189)/D1189</f>
        <v>6.2869523161350485E-2</v>
      </c>
      <c r="V1189" s="84"/>
      <c r="W1189" s="83">
        <f t="shared" si="734"/>
        <v>-1.049282364929611</v>
      </c>
      <c r="X1189" s="83">
        <f t="shared" si="735"/>
        <v>-0.9866682857385235</v>
      </c>
      <c r="Y1189" s="83">
        <f t="shared" si="736"/>
        <v>-2.7666937611339755</v>
      </c>
      <c r="Z1189" s="83">
        <f t="shared" ref="Z1189:Z1192" si="737">LN(N1189)</f>
        <v>-1.4987840065193434</v>
      </c>
      <c r="AA1189" s="77"/>
      <c r="AB1189" s="20">
        <v>9.3968831229048599E-3</v>
      </c>
      <c r="AC1189" s="60">
        <v>1.4088488518657582E-2</v>
      </c>
      <c r="AD1189" s="20">
        <v>1.4307877770886473E-2</v>
      </c>
      <c r="AE1189" s="60">
        <v>2.1451407776920051E-2</v>
      </c>
      <c r="AF1189" s="20">
        <v>3.4211058861745289E-2</v>
      </c>
      <c r="AG1189" s="20">
        <v>5.1291699990392348E-2</v>
      </c>
      <c r="AI1189" s="62"/>
      <c r="AJ1189" s="82"/>
      <c r="AK1189" s="82"/>
      <c r="AL1189" s="82"/>
      <c r="AM1189" s="82"/>
      <c r="AN1189" s="82"/>
      <c r="BB1189" s="76"/>
      <c r="BC1189" s="76"/>
      <c r="BE1189" s="76"/>
      <c r="BF1189" s="76"/>
      <c r="BH1189" s="76"/>
      <c r="BI1189" s="76"/>
      <c r="BK1189" s="76"/>
      <c r="BL1189" s="76"/>
      <c r="BN1189" s="76"/>
      <c r="BO1189" s="76"/>
      <c r="BQ1189" s="76"/>
      <c r="BR1189" s="76"/>
      <c r="BW1189" s="85"/>
      <c r="BX1189" s="85"/>
      <c r="BY1189" s="83"/>
      <c r="BZ1189" s="83"/>
      <c r="CA1189" s="83"/>
      <c r="CB1189" s="83"/>
      <c r="CC1189" s="83"/>
    </row>
    <row r="1190" spans="1:100">
      <c r="A1190" s="7">
        <v>148</v>
      </c>
      <c r="B1190" s="7"/>
      <c r="C1190" s="7" t="s">
        <v>3</v>
      </c>
      <c r="D1190" s="32">
        <v>27.743762</v>
      </c>
      <c r="E1190" s="32">
        <v>6.1953306000000001</v>
      </c>
      <c r="F1190" s="32">
        <v>9.7075134999999992</v>
      </c>
      <c r="G1190" s="32">
        <v>10.325751</v>
      </c>
      <c r="H1190" s="93">
        <v>1.2715533000000001E-4</v>
      </c>
      <c r="I1190" s="32">
        <v>1.7399104000000001</v>
      </c>
      <c r="J1190" s="32"/>
      <c r="K1190" s="32">
        <v>0.34989928999999997</v>
      </c>
      <c r="L1190" s="32">
        <v>0.37218342999999998</v>
      </c>
      <c r="M1190" s="32">
        <v>6.2713721E-2</v>
      </c>
      <c r="N1190" s="32">
        <v>0.22330549</v>
      </c>
      <c r="O1190" s="66"/>
      <c r="P1190" s="66"/>
      <c r="Q1190" s="66"/>
      <c r="R1190" s="76"/>
      <c r="S1190" s="83">
        <f>(F1190-O1187*H1190)/D1190</f>
        <v>0.34989500365272491</v>
      </c>
      <c r="T1190" s="83">
        <f>(G1190-P1187*H1190)/D1190</f>
        <v>0.372180203754373</v>
      </c>
      <c r="U1190" s="83">
        <f>(I1190-Q1187*H1190)/D1190</f>
        <v>6.2708651392689815E-2</v>
      </c>
      <c r="V1190" s="84"/>
      <c r="W1190" s="83">
        <f t="shared" si="734"/>
        <v>-1.0501221590681911</v>
      </c>
      <c r="X1190" s="83">
        <f t="shared" si="735"/>
        <v>-0.98837712330729754</v>
      </c>
      <c r="Y1190" s="83">
        <f t="shared" si="736"/>
        <v>-2.7692558601170751</v>
      </c>
      <c r="Z1190" s="83">
        <f t="shared" si="737"/>
        <v>-1.4992145346791812</v>
      </c>
      <c r="AA1190" s="28"/>
      <c r="AB1190" s="47">
        <f t="shared" ref="AB1190:AG1190" si="738">ABS(AB1189/AB1188)</f>
        <v>4.6868854365689555E-3</v>
      </c>
      <c r="AC1190" s="47">
        <f t="shared" si="738"/>
        <v>7.2038741871440623E-3</v>
      </c>
      <c r="AD1190" s="47">
        <f t="shared" si="738"/>
        <v>3.5675288078345444E-3</v>
      </c>
      <c r="AE1190" s="47">
        <f t="shared" si="738"/>
        <v>4.2695056079803794E-3</v>
      </c>
      <c r="AF1190" s="47">
        <f t="shared" si="738"/>
        <v>5.6791559275632883E-3</v>
      </c>
      <c r="AG1190" s="47">
        <f t="shared" si="738"/>
        <v>8.191040698928136E-3</v>
      </c>
      <c r="AI1190" s="27"/>
      <c r="AJ1190" s="82"/>
      <c r="AK1190" s="82"/>
      <c r="AL1190" s="82"/>
      <c r="AM1190" s="82"/>
      <c r="AN1190" s="82"/>
      <c r="BB1190" s="76"/>
      <c r="BC1190" s="76"/>
      <c r="BE1190" s="76"/>
      <c r="BF1190" s="76"/>
      <c r="BH1190" s="76"/>
      <c r="BI1190" s="76"/>
      <c r="BK1190" s="76"/>
      <c r="BL1190" s="76"/>
      <c r="BN1190" s="76"/>
      <c r="BO1190" s="76"/>
      <c r="BQ1190" s="76"/>
      <c r="BR1190" s="76"/>
      <c r="BW1190" s="85"/>
      <c r="BX1190" s="85"/>
      <c r="BY1190" s="83"/>
      <c r="BZ1190" s="83"/>
      <c r="CA1190" s="83"/>
      <c r="CB1190" s="83"/>
      <c r="CC1190" s="83"/>
      <c r="CD1190" s="76"/>
      <c r="CE1190" s="76"/>
      <c r="CF1190" s="76"/>
      <c r="CG1190" s="76"/>
      <c r="CH1190" s="76"/>
      <c r="CI1190" s="76"/>
      <c r="CJ1190" s="76"/>
      <c r="CK1190" s="76"/>
      <c r="CL1190" s="76"/>
      <c r="CM1190" s="76"/>
      <c r="CN1190" s="76"/>
      <c r="CO1190" s="76"/>
      <c r="CP1190" s="76"/>
      <c r="CQ1190" s="76"/>
      <c r="CR1190" s="76"/>
      <c r="CS1190" s="76"/>
      <c r="CT1190" s="76"/>
      <c r="CU1190" s="76"/>
      <c r="CV1190" s="76"/>
    </row>
    <row r="1191" spans="1:100">
      <c r="A1191" s="7">
        <v>148</v>
      </c>
      <c r="B1191" s="7"/>
      <c r="C1191" s="7" t="s">
        <v>4</v>
      </c>
      <c r="D1191" s="32">
        <v>26.748927999999999</v>
      </c>
      <c r="E1191" s="32">
        <v>5.9708411999999997</v>
      </c>
      <c r="F1191" s="32">
        <v>9.3517709</v>
      </c>
      <c r="G1191" s="32">
        <v>9.9393740000000008</v>
      </c>
      <c r="H1191" s="93">
        <v>1.2212662000000001E-4</v>
      </c>
      <c r="I1191" s="32">
        <v>1.6733803</v>
      </c>
      <c r="J1191" s="32"/>
      <c r="K1191" s="32">
        <v>0.34961295999999997</v>
      </c>
      <c r="L1191" s="32">
        <v>0.37158021000000002</v>
      </c>
      <c r="M1191" s="32">
        <v>6.2558805999999995E-2</v>
      </c>
      <c r="N1191" s="32">
        <v>0.22321795999999999</v>
      </c>
      <c r="O1191" s="66"/>
      <c r="P1191" s="66"/>
      <c r="Q1191" s="66"/>
      <c r="R1191" s="76"/>
      <c r="S1191" s="83">
        <f>(F1191-O1187*H1191)/D1191</f>
        <v>0.34960898053280293</v>
      </c>
      <c r="T1191" s="83">
        <f>(G1191-P1187*H1191)/D1191</f>
        <v>0.37157768871136898</v>
      </c>
      <c r="U1191" s="83">
        <f>(I1191-Q1187*H1191)/D1191</f>
        <v>6.2553878714962069E-2</v>
      </c>
      <c r="V1191" s="84"/>
      <c r="W1191" s="83">
        <f t="shared" si="734"/>
        <v>-1.0509399475077965</v>
      </c>
      <c r="X1191" s="83">
        <f t="shared" si="735"/>
        <v>-0.98999731498770516</v>
      </c>
      <c r="Y1191" s="83">
        <f t="shared" si="736"/>
        <v>-2.7717270341602194</v>
      </c>
      <c r="Z1191" s="83">
        <f t="shared" si="737"/>
        <v>-1.4996065857623713</v>
      </c>
      <c r="AA1191" s="60"/>
      <c r="AB1191" s="88"/>
      <c r="AD1191" s="88"/>
      <c r="AF1191" s="88"/>
      <c r="AI1191" s="27"/>
      <c r="AJ1191" s="82"/>
      <c r="AK1191" s="82"/>
      <c r="AL1191" s="82"/>
      <c r="AM1191" s="82"/>
      <c r="AN1191" s="82"/>
      <c r="BB1191" s="76"/>
      <c r="BC1191" s="76"/>
      <c r="BE1191" s="76"/>
      <c r="BF1191" s="76"/>
      <c r="BH1191" s="76"/>
      <c r="BI1191" s="76"/>
      <c r="BK1191" s="76"/>
      <c r="BL1191" s="76"/>
      <c r="BN1191" s="76"/>
      <c r="BO1191" s="76"/>
      <c r="BQ1191" s="76"/>
      <c r="BR1191" s="76"/>
      <c r="BW1191" s="85"/>
      <c r="BX1191" s="85"/>
      <c r="BY1191" s="83"/>
      <c r="BZ1191" s="83"/>
      <c r="CA1191" s="83"/>
      <c r="CB1191" s="83"/>
      <c r="CD1191" s="76"/>
      <c r="CE1191" s="76"/>
      <c r="CF1191" s="76"/>
      <c r="CG1191" s="76"/>
      <c r="CH1191" s="76"/>
      <c r="CI1191" s="76"/>
      <c r="CJ1191" s="76"/>
      <c r="CK1191" s="76"/>
      <c r="CL1191" s="76"/>
      <c r="CM1191" s="76"/>
      <c r="CN1191" s="76"/>
      <c r="CO1191" s="76"/>
      <c r="CP1191" s="76"/>
      <c r="CQ1191" s="76"/>
      <c r="CR1191" s="76"/>
      <c r="CS1191" s="76"/>
      <c r="CT1191" s="76"/>
      <c r="CU1191" s="76"/>
      <c r="CV1191" s="76"/>
    </row>
    <row r="1192" spans="1:100">
      <c r="A1192" s="7">
        <v>148</v>
      </c>
      <c r="B1192" s="7"/>
      <c r="C1192" s="7" t="s">
        <v>5</v>
      </c>
      <c r="D1192" s="32">
        <v>24.166682000000002</v>
      </c>
      <c r="E1192" s="32">
        <v>5.3907002000000004</v>
      </c>
      <c r="F1192" s="32">
        <v>8.4373863</v>
      </c>
      <c r="G1192" s="32">
        <v>8.9552663999999993</v>
      </c>
      <c r="H1192" s="93">
        <v>1.051017E-4</v>
      </c>
      <c r="I1192" s="32">
        <v>1.5056807000000001</v>
      </c>
      <c r="J1192" s="32"/>
      <c r="K1192" s="32">
        <v>0.34913296999999999</v>
      </c>
      <c r="L1192" s="32">
        <v>0.37056249000000002</v>
      </c>
      <c r="M1192" s="32">
        <v>6.2303984999999999E-2</v>
      </c>
      <c r="N1192" s="32">
        <v>0.22306329999999999</v>
      </c>
      <c r="O1192" s="66"/>
      <c r="P1192" s="66"/>
      <c r="Q1192" s="66"/>
      <c r="R1192" s="76"/>
      <c r="S1192" s="83">
        <f>(F1192-O1187*H1192)/D1192</f>
        <v>0.34912924946750928</v>
      </c>
      <c r="T1192" s="83">
        <f>(G1192-P1187*H1192)/D1192</f>
        <v>0.37056004968629941</v>
      </c>
      <c r="U1192" s="83">
        <f>(I1192-Q1187*H1192)/D1192</f>
        <v>6.2299320775943141E-2</v>
      </c>
      <c r="V1192" s="84"/>
      <c r="W1192" s="83">
        <f t="shared" si="734"/>
        <v>-1.0523130830257179</v>
      </c>
      <c r="X1192" s="83">
        <f t="shared" si="735"/>
        <v>-0.99273976995321311</v>
      </c>
      <c r="Y1192" s="83">
        <f t="shared" si="736"/>
        <v>-2.7758047557209848</v>
      </c>
      <c r="Z1192" s="83">
        <f t="shared" si="737"/>
        <v>-1.5002996912994109</v>
      </c>
      <c r="AB1192" s="28"/>
      <c r="AD1192" s="28"/>
      <c r="AF1192" s="28"/>
      <c r="AJ1192" s="82"/>
      <c r="AK1192" s="82"/>
      <c r="AL1192" s="82"/>
      <c r="AM1192" s="82"/>
      <c r="AN1192" s="82"/>
      <c r="BB1192" s="76"/>
      <c r="BC1192" s="76"/>
      <c r="BE1192" s="76"/>
      <c r="BF1192" s="76"/>
      <c r="BH1192" s="76"/>
      <c r="BI1192" s="76"/>
      <c r="BK1192" s="76"/>
      <c r="BL1192" s="76"/>
      <c r="BN1192" s="76"/>
      <c r="BO1192" s="76"/>
      <c r="BQ1192" s="76"/>
      <c r="BR1192" s="76"/>
      <c r="BW1192" s="85"/>
      <c r="BX1192" s="85"/>
      <c r="BY1192" s="83"/>
      <c r="BZ1192" s="83"/>
      <c r="CA1192" s="83"/>
      <c r="CB1192" s="83"/>
      <c r="CC1192" s="83"/>
    </row>
    <row r="1193" spans="1:100">
      <c r="C1193" s="7"/>
      <c r="D1193" s="89"/>
      <c r="E1193" s="89"/>
      <c r="F1193" s="33"/>
      <c r="G1193" s="33"/>
      <c r="H1193" s="99"/>
      <c r="I1193" s="33"/>
      <c r="J1193" s="5"/>
      <c r="K1193" s="84"/>
      <c r="L1193" s="84"/>
      <c r="M1193" s="84"/>
      <c r="N1193" s="84"/>
      <c r="O1193" s="83"/>
      <c r="P1193" s="83"/>
      <c r="Q1193" s="83"/>
      <c r="R1193" s="84"/>
      <c r="S1193" s="84"/>
      <c r="T1193" s="84"/>
      <c r="U1193" s="84"/>
      <c r="V1193" s="84"/>
      <c r="W1193" s="84"/>
      <c r="X1193" s="84"/>
      <c r="Y1193" s="84"/>
      <c r="Z1193" s="90"/>
      <c r="AA1193" s="28"/>
      <c r="AB1193" s="91"/>
      <c r="AC1193" s="91"/>
      <c r="AD1193" s="91"/>
      <c r="AE1193" s="92"/>
      <c r="AF1193" s="92"/>
      <c r="AG1193" s="92"/>
      <c r="AJ1193" s="76"/>
      <c r="AK1193" s="76"/>
      <c r="AL1193" s="76"/>
      <c r="AM1193" s="76"/>
      <c r="AN1193" s="76"/>
      <c r="BB1193" s="76"/>
      <c r="BC1193" s="76"/>
      <c r="BE1193" s="76"/>
      <c r="BF1193" s="76"/>
      <c r="BH1193" s="76"/>
      <c r="BI1193" s="76"/>
      <c r="BK1193" s="76"/>
      <c r="BL1193" s="76"/>
      <c r="BN1193" s="76"/>
      <c r="BO1193" s="76"/>
      <c r="BQ1193" s="76"/>
      <c r="BR1193" s="76"/>
      <c r="BW1193" s="85"/>
      <c r="BX1193" s="85"/>
      <c r="BY1193" s="83"/>
      <c r="BZ1193" s="83"/>
      <c r="CA1193" s="83"/>
      <c r="CB1193" s="83"/>
      <c r="CC1193" s="83"/>
      <c r="CD1193" s="76"/>
      <c r="CE1193" s="76"/>
      <c r="CF1193" s="76"/>
      <c r="CG1193" s="76"/>
      <c r="CH1193" s="76"/>
      <c r="CI1193" s="76"/>
      <c r="CJ1193" s="76"/>
      <c r="CK1193" s="76"/>
      <c r="CL1193" s="76"/>
      <c r="CM1193" s="76"/>
      <c r="CN1193" s="76"/>
      <c r="CO1193" s="76"/>
      <c r="CP1193" s="76"/>
      <c r="CQ1193" s="76"/>
      <c r="CR1193" s="76"/>
      <c r="CS1193" s="76"/>
      <c r="CT1193" s="76"/>
      <c r="CU1193" s="76"/>
      <c r="CV1193" s="76"/>
    </row>
    <row r="1194" spans="1:100">
      <c r="A1194" s="7">
        <v>149</v>
      </c>
      <c r="B1194" s="31">
        <v>43671</v>
      </c>
      <c r="C1194" s="7" t="s">
        <v>0</v>
      </c>
      <c r="D1194" s="32">
        <v>3.6424092000000001E-4</v>
      </c>
      <c r="E1194" s="32">
        <v>8.0205264999999993E-5</v>
      </c>
      <c r="F1194" s="32">
        <v>1.3472492E-4</v>
      </c>
      <c r="G1194" s="32">
        <v>1.3109166999999999E-4</v>
      </c>
      <c r="H1194" s="93">
        <v>1.7602924999999999E-5</v>
      </c>
      <c r="I1194" s="32">
        <v>8.7834583999999997E-5</v>
      </c>
      <c r="J1194" s="32"/>
      <c r="K1194" s="32"/>
      <c r="L1194" s="32"/>
      <c r="M1194" s="32"/>
      <c r="N1194" s="32"/>
      <c r="O1194" s="66"/>
      <c r="P1194" s="66"/>
      <c r="Q1194" s="66"/>
      <c r="AG1194" s="78"/>
      <c r="BZ1194" s="80"/>
      <c r="CA1194" s="78"/>
      <c r="CB1194" s="78"/>
      <c r="CC1194" s="78"/>
      <c r="CE1194" s="81"/>
      <c r="CF1194" s="74"/>
      <c r="CG1194" s="74"/>
      <c r="CH1194" s="74"/>
      <c r="CI1194" s="74"/>
      <c r="CJ1194" s="74"/>
      <c r="CK1194" s="74"/>
      <c r="CL1194" s="74"/>
      <c r="CM1194" s="74"/>
      <c r="CN1194" s="74"/>
    </row>
    <row r="1195" spans="1:100">
      <c r="A1195" s="7">
        <v>149</v>
      </c>
      <c r="B1195" s="7"/>
      <c r="C1195" s="98" t="s">
        <v>6</v>
      </c>
      <c r="D1195" s="32"/>
      <c r="E1195" s="32"/>
      <c r="F1195" s="32"/>
      <c r="G1195" s="32"/>
      <c r="H1195" s="93">
        <v>2.8265780999999999</v>
      </c>
      <c r="I1195" s="32"/>
      <c r="J1195" s="32"/>
      <c r="K1195" s="32"/>
      <c r="L1195" s="32"/>
      <c r="M1195" s="32"/>
      <c r="N1195" s="57"/>
      <c r="O1195" s="83">
        <v>0.86346100999999997</v>
      </c>
      <c r="P1195" s="83">
        <v>0.56628319999999999</v>
      </c>
      <c r="Q1195" s="83">
        <v>1.0734935000000001</v>
      </c>
      <c r="AB1195" s="9"/>
      <c r="AC1195" s="9"/>
      <c r="AD1195" s="9"/>
      <c r="AE1195" s="9"/>
      <c r="AF1195" s="9"/>
      <c r="AG1195" s="9"/>
      <c r="AI1195" s="27"/>
      <c r="AJ1195" s="20"/>
      <c r="AK1195" s="20"/>
      <c r="AL1195" s="20"/>
      <c r="AM1195" s="20"/>
      <c r="AN1195" s="82"/>
      <c r="BB1195" s="78"/>
      <c r="BE1195" s="78"/>
      <c r="BH1195" s="78"/>
      <c r="BK1195" s="78"/>
      <c r="BN1195" s="78"/>
      <c r="BQ1195" s="78"/>
    </row>
    <row r="1196" spans="1:100">
      <c r="A1196" s="7">
        <v>149</v>
      </c>
      <c r="B1196" s="7"/>
      <c r="C1196" s="7" t="s">
        <v>1</v>
      </c>
      <c r="D1196" s="32">
        <v>32.487487000000002</v>
      </c>
      <c r="E1196" s="32">
        <v>7.2463835000000003</v>
      </c>
      <c r="F1196" s="32">
        <v>11.340937</v>
      </c>
      <c r="G1196" s="32">
        <v>12.035807</v>
      </c>
      <c r="H1196" s="93">
        <v>1.3613832E-4</v>
      </c>
      <c r="I1196" s="32">
        <v>2.0234792000000001</v>
      </c>
      <c r="J1196" s="32"/>
      <c r="K1196" s="66">
        <v>0.34908642000000001</v>
      </c>
      <c r="L1196" s="66">
        <v>0.37047530000000001</v>
      </c>
      <c r="M1196" s="66">
        <v>6.2284924999999998E-2</v>
      </c>
      <c r="N1196" s="66">
        <v>0.22305153999999999</v>
      </c>
      <c r="O1196" s="66"/>
      <c r="P1196" s="66"/>
      <c r="Q1196" s="66"/>
      <c r="R1196" s="76"/>
      <c r="S1196" s="83">
        <f>(F1196-O1195*H1196)/D1196</f>
        <v>0.34908269297248851</v>
      </c>
      <c r="T1196" s="83">
        <f>(G1196-P1195*H1196)/D1196</f>
        <v>0.37047278871266676</v>
      </c>
      <c r="U1196" s="83">
        <f>(I1196-Q1195*H1196)/D1196</f>
        <v>6.2280380640040864E-2</v>
      </c>
      <c r="V1196" s="84"/>
      <c r="W1196" s="83">
        <f t="shared" ref="W1196:W1200" si="739">LN(S1196)</f>
        <v>-1.0524464422315976</v>
      </c>
      <c r="X1196" s="83">
        <f t="shared" ref="X1196:X1200" si="740">LN(T1196)</f>
        <v>-0.99297528171332483</v>
      </c>
      <c r="Y1196" s="83">
        <f t="shared" ref="Y1196:Y1200" si="741">LN(U1196)</f>
        <v>-2.7761088202809883</v>
      </c>
      <c r="Z1196" s="83">
        <f>LN(N1196)</f>
        <v>-1.5003524131501464</v>
      </c>
      <c r="AA1196" s="77"/>
      <c r="AB1196" s="20">
        <f t="array" ref="AB1196:AC1197">LINEST(W1196:W1200,Z1196:Z1200,TRUE,TRUE)</f>
        <v>2.0010790222520956</v>
      </c>
      <c r="AC1196" s="60">
        <v>1.9498934220365847</v>
      </c>
      <c r="AD1196" s="20">
        <f t="array" ref="AD1196:AE1197">LINEST(X1196:X1200,Z1196:Z1200,TRUE,TRUE)</f>
        <v>4.0146992095558298</v>
      </c>
      <c r="AE1196" s="60">
        <v>5.0305155294423276</v>
      </c>
      <c r="AF1196" s="20">
        <f t="array" ref="AF1196:AG1197">LINEST(Y1196:Y1200,Z1196:Z1200,TRUE,TRUE)</f>
        <v>6.0270969488456965</v>
      </c>
      <c r="AG1196" s="20">
        <v>6.2667026710795559</v>
      </c>
      <c r="AI1196" s="41">
        <f>EXP(AC1196)*$AI$4^AB1196</f>
        <v>0.33301886083523896</v>
      </c>
      <c r="AJ1196" s="41">
        <f>AI1196*SQRT(AC1197^2+(LN($AI$4))^2*AB1197^2+(AB1196/$AI$4)^2*$AJ$4^2-2*LN($AI$4)*AVERAGE(Z1196:Z1200)*AB1197^2)</f>
        <v>5.2791354900540014E-4</v>
      </c>
      <c r="AK1196" s="59"/>
      <c r="AL1196" s="41">
        <f>EXP(AE1196)*$AI$4^AD1196</f>
        <v>0.33705972733460277</v>
      </c>
      <c r="AM1196" s="41">
        <f>AL1196*SQRT(AE1197^2+(LN($AI$4))^2*AD1197^2+(AD1196/$AI$4)^2*$AJ$4^2-2*LN($AI$4)*AVERAGE(Z1196:Z1200)*AD1197^2)</f>
        <v>1.069799071433305E-3</v>
      </c>
      <c r="AN1196" s="83"/>
      <c r="AO1196" s="41">
        <f>EXP(AG1196)*$AI$4^AF1196</f>
        <v>5.4041328294959674E-2</v>
      </c>
      <c r="AP1196" s="41">
        <f>AO1196*SQRT(AG1197^2+(LN($AI$4))^2*AF1197^2+(AF1196/$AI$4)^2*$AJ$4^2-2*LN($AI$4)*AVERAGE(Z1196:Z1200)*AF1197^2)</f>
        <v>2.5756278107912995E-4</v>
      </c>
      <c r="BB1196" s="69"/>
      <c r="BC1196" s="69"/>
      <c r="BE1196" s="69"/>
      <c r="BF1196" s="69"/>
      <c r="BH1196" s="69"/>
      <c r="BI1196" s="69"/>
      <c r="BK1196" s="69"/>
      <c r="BL1196" s="69"/>
      <c r="BN1196" s="69"/>
      <c r="BO1196" s="69"/>
      <c r="BQ1196" s="69"/>
      <c r="BR1196" s="69"/>
      <c r="BY1196" s="69"/>
      <c r="BZ1196" s="69"/>
      <c r="CD1196" s="86"/>
      <c r="CM1196" s="78"/>
      <c r="CN1196" s="78"/>
    </row>
    <row r="1197" spans="1:100">
      <c r="A1197" s="7">
        <v>149</v>
      </c>
      <c r="B1197" s="7"/>
      <c r="C1197" s="7" t="s">
        <v>2</v>
      </c>
      <c r="D1197" s="32">
        <v>30.663270000000001</v>
      </c>
      <c r="E1197" s="32">
        <v>6.8363763999999998</v>
      </c>
      <c r="F1197" s="32">
        <v>10.694602</v>
      </c>
      <c r="G1197" s="32">
        <v>11.33962</v>
      </c>
      <c r="H1197" s="93">
        <v>1.3371191999999999E-4</v>
      </c>
      <c r="I1197" s="32">
        <v>1.9047324000000001</v>
      </c>
      <c r="J1197" s="32"/>
      <c r="K1197" s="66">
        <v>0.34877493999999998</v>
      </c>
      <c r="L1197" s="66">
        <v>0.36980973</v>
      </c>
      <c r="M1197" s="66">
        <v>6.2117325000000001E-2</v>
      </c>
      <c r="N1197" s="66">
        <v>0.22294976</v>
      </c>
      <c r="O1197" s="66"/>
      <c r="P1197" s="66"/>
      <c r="Q1197" s="66"/>
      <c r="R1197" s="76"/>
      <c r="S1197" s="83">
        <f>(F1197-O1195*H1197)/D1197</f>
        <v>0.34877188717871599</v>
      </c>
      <c r="T1197" s="83">
        <f>(G1197-P1195*H1197)/D1197</f>
        <v>0.36980870863368664</v>
      </c>
      <c r="U1197" s="83">
        <f>(I1197-Q1195*H1197)/D1197</f>
        <v>6.2113038209004046E-2</v>
      </c>
      <c r="V1197" s="84"/>
      <c r="W1197" s="83">
        <f t="shared" si="739"/>
        <v>-1.0533371888804348</v>
      </c>
      <c r="X1197" s="83">
        <f t="shared" si="740"/>
        <v>-0.99476941072909653</v>
      </c>
      <c r="Y1197" s="83">
        <f t="shared" si="741"/>
        <v>-2.7787993570237566</v>
      </c>
      <c r="Z1197" s="83">
        <f t="shared" ref="Z1197:Z1200" si="742">LN(N1197)</f>
        <v>-1.5008088243837767</v>
      </c>
      <c r="AA1197" s="77"/>
      <c r="AB1197" s="20">
        <v>1.2080194130374011E-2</v>
      </c>
      <c r="AC1197" s="60">
        <v>1.81357353422863E-2</v>
      </c>
      <c r="AD1197" s="20">
        <v>2.2513725606966167E-2</v>
      </c>
      <c r="AE1197" s="60">
        <v>3.3799371497695546E-2</v>
      </c>
      <c r="AF1197" s="20">
        <v>3.4119217460470794E-2</v>
      </c>
      <c r="AG1197" s="20">
        <v>5.1222446532807026E-2</v>
      </c>
      <c r="AI1197" s="27"/>
      <c r="AJ1197" s="82"/>
      <c r="AK1197" s="82"/>
      <c r="AL1197" s="82"/>
      <c r="AM1197" s="82"/>
      <c r="AN1197" s="82"/>
      <c r="BB1197" s="76"/>
      <c r="BC1197" s="76"/>
      <c r="BE1197" s="76"/>
      <c r="BF1197" s="76"/>
      <c r="BH1197" s="76"/>
      <c r="BI1197" s="76"/>
      <c r="BK1197" s="76"/>
      <c r="BL1197" s="76"/>
      <c r="BN1197" s="76"/>
      <c r="BO1197" s="76"/>
      <c r="BQ1197" s="76"/>
      <c r="BR1197" s="76"/>
      <c r="BW1197" s="85"/>
      <c r="BX1197" s="85"/>
      <c r="BY1197" s="83"/>
      <c r="BZ1197" s="83"/>
      <c r="CA1197" s="83"/>
      <c r="CB1197" s="83"/>
      <c r="CC1197" s="83"/>
    </row>
    <row r="1198" spans="1:100">
      <c r="A1198" s="7">
        <v>149</v>
      </c>
      <c r="B1198" s="7"/>
      <c r="C1198" s="7" t="s">
        <v>3</v>
      </c>
      <c r="D1198" s="32">
        <v>28.822527000000001</v>
      </c>
      <c r="E1198" s="32">
        <v>6.4234603999999997</v>
      </c>
      <c r="F1198" s="32">
        <v>10.0448</v>
      </c>
      <c r="G1198" s="32">
        <v>10.642236</v>
      </c>
      <c r="H1198" s="93">
        <v>1.2695482999999999E-4</v>
      </c>
      <c r="I1198" s="32">
        <v>1.7861899000000001</v>
      </c>
      <c r="J1198" s="32"/>
      <c r="K1198" s="66">
        <v>0.34850481999999999</v>
      </c>
      <c r="L1198" s="66">
        <v>0.36923252000000001</v>
      </c>
      <c r="M1198" s="66">
        <v>6.1971888000000003E-2</v>
      </c>
      <c r="N1198" s="66">
        <v>0.22286239999999999</v>
      </c>
      <c r="O1198" s="66"/>
      <c r="P1198" s="66"/>
      <c r="Q1198" s="66"/>
      <c r="R1198" s="76"/>
      <c r="S1198" s="83">
        <f>(F1198-O1195*H1198)/D1198</f>
        <v>0.34850137808715609</v>
      </c>
      <c r="T1198" s="83">
        <f>(G1198-P1195*H1198)/D1198</f>
        <v>0.36923077936964421</v>
      </c>
      <c r="U1198" s="83">
        <f>(I1198-Q1195*H1198)/D1198</f>
        <v>6.1967280482214539E-2</v>
      </c>
      <c r="V1198" s="84"/>
      <c r="W1198" s="83">
        <f t="shared" si="739"/>
        <v>-1.054113094450335</v>
      </c>
      <c r="X1198" s="83">
        <f t="shared" si="740"/>
        <v>-0.99633341208823878</v>
      </c>
      <c r="Y1198" s="83">
        <f t="shared" si="741"/>
        <v>-2.7811487673955573</v>
      </c>
      <c r="Z1198" s="83">
        <f t="shared" si="742"/>
        <v>-1.5012007383285115</v>
      </c>
      <c r="AA1198" s="28"/>
      <c r="AB1198" s="47">
        <f t="shared" ref="AB1198:AG1198" si="743">ABS(AB1197/AB1196)</f>
        <v>6.0368401227745968E-3</v>
      </c>
      <c r="AC1198" s="47">
        <f t="shared" si="743"/>
        <v>9.3008854419049519E-3</v>
      </c>
      <c r="AD1198" s="47">
        <f t="shared" si="743"/>
        <v>5.6078237576002599E-3</v>
      </c>
      <c r="AE1198" s="47">
        <f t="shared" si="743"/>
        <v>6.7188683346421302E-3</v>
      </c>
      <c r="AF1198" s="47">
        <f t="shared" si="743"/>
        <v>5.6609704058278457E-3</v>
      </c>
      <c r="AG1198" s="47">
        <f t="shared" si="743"/>
        <v>8.1737476981627744E-3</v>
      </c>
      <c r="AI1198" s="27"/>
      <c r="AJ1198" s="82"/>
      <c r="AK1198" s="82"/>
      <c r="AL1198" s="82"/>
      <c r="AM1198" s="82"/>
      <c r="AN1198" s="82"/>
      <c r="BB1198" s="76"/>
      <c r="BC1198" s="76"/>
      <c r="BE1198" s="76"/>
      <c r="BF1198" s="76"/>
      <c r="BH1198" s="76"/>
      <c r="BI1198" s="76"/>
      <c r="BK1198" s="76"/>
      <c r="BL1198" s="76"/>
      <c r="BN1198" s="76"/>
      <c r="BO1198" s="76"/>
      <c r="BQ1198" s="76"/>
      <c r="BR1198" s="76"/>
      <c r="BW1198" s="85"/>
      <c r="BX1198" s="85"/>
      <c r="BY1198" s="83"/>
      <c r="BZ1198" s="83"/>
      <c r="CA1198" s="83"/>
      <c r="CB1198" s="83"/>
      <c r="CC1198" s="83"/>
      <c r="CD1198" s="76"/>
      <c r="CE1198" s="76"/>
      <c r="CF1198" s="76"/>
      <c r="CG1198" s="76"/>
      <c r="CH1198" s="76"/>
      <c r="CI1198" s="76"/>
      <c r="CJ1198" s="76"/>
      <c r="CK1198" s="76"/>
      <c r="CL1198" s="76"/>
      <c r="CM1198" s="76"/>
      <c r="CN1198" s="76"/>
      <c r="CO1198" s="76"/>
      <c r="CP1198" s="76"/>
      <c r="CQ1198" s="76"/>
      <c r="CR1198" s="76"/>
      <c r="CS1198" s="76"/>
      <c r="CT1198" s="76"/>
      <c r="CU1198" s="76"/>
      <c r="CV1198" s="76"/>
    </row>
    <row r="1199" spans="1:100">
      <c r="A1199" s="7">
        <v>149</v>
      </c>
      <c r="B1199" s="7"/>
      <c r="C1199" s="7" t="s">
        <v>4</v>
      </c>
      <c r="D1199" s="32">
        <v>26.622520999999999</v>
      </c>
      <c r="E1199" s="32">
        <v>5.9297038999999998</v>
      </c>
      <c r="F1199" s="32">
        <v>9.2672334000000003</v>
      </c>
      <c r="G1199" s="32">
        <v>9.8070012999999996</v>
      </c>
      <c r="H1199" s="93">
        <v>1.2220551000000001E-4</v>
      </c>
      <c r="I1199" s="32">
        <v>1.6440834</v>
      </c>
      <c r="J1199" s="32"/>
      <c r="K1199" s="66">
        <v>0.34809627999999998</v>
      </c>
      <c r="L1199" s="66">
        <v>0.36836984</v>
      </c>
      <c r="M1199" s="66">
        <v>6.1754679999999999E-2</v>
      </c>
      <c r="N1199" s="66">
        <v>0.22273227000000001</v>
      </c>
      <c r="O1199" s="66"/>
      <c r="P1199" s="66"/>
      <c r="Q1199" s="66"/>
      <c r="R1199" s="76"/>
      <c r="S1199" s="83">
        <f>(F1199-O1195*H1199)/D1199</f>
        <v>0.34809355133223141</v>
      </c>
      <c r="T1199" s="83">
        <f>(G1199-P1195*H1199)/D1199</f>
        <v>0.3683697759905134</v>
      </c>
      <c r="U1199" s="83">
        <f>(I1199-Q1195*H1199)/D1199</f>
        <v>6.1750433521278875E-2</v>
      </c>
      <c r="V1199" s="84"/>
      <c r="W1199" s="83">
        <f t="shared" si="739"/>
        <v>-1.0552840096674763</v>
      </c>
      <c r="X1199" s="83">
        <f t="shared" si="740"/>
        <v>-0.99866801925180693</v>
      </c>
      <c r="Y1199" s="83">
        <f t="shared" si="741"/>
        <v>-2.7846542829111827</v>
      </c>
      <c r="Z1199" s="83">
        <f t="shared" si="742"/>
        <v>-1.5017848117587407</v>
      </c>
      <c r="AA1199" s="60"/>
      <c r="AB1199" s="88"/>
      <c r="AD1199" s="88"/>
      <c r="AF1199" s="88"/>
      <c r="AI1199" s="27"/>
      <c r="AJ1199" s="82"/>
      <c r="AK1199" s="82"/>
      <c r="AL1199" s="82"/>
      <c r="AM1199" s="82"/>
      <c r="AN1199" s="82"/>
      <c r="BB1199" s="76"/>
      <c r="BC1199" s="76"/>
      <c r="BE1199" s="76"/>
      <c r="BF1199" s="76"/>
      <c r="BH1199" s="76"/>
      <c r="BI1199" s="76"/>
      <c r="BK1199" s="76"/>
      <c r="BL1199" s="76"/>
      <c r="BN1199" s="76"/>
      <c r="BO1199" s="76"/>
      <c r="BQ1199" s="76"/>
      <c r="BR1199" s="76"/>
      <c r="BW1199" s="85"/>
      <c r="BX1199" s="85"/>
      <c r="BY1199" s="83"/>
      <c r="BZ1199" s="83"/>
      <c r="CA1199" s="83"/>
      <c r="CB1199" s="83"/>
      <c r="CD1199" s="76"/>
      <c r="CE1199" s="76"/>
      <c r="CF1199" s="76"/>
      <c r="CG1199" s="76"/>
      <c r="CH1199" s="76"/>
      <c r="CI1199" s="76"/>
      <c r="CJ1199" s="76"/>
      <c r="CK1199" s="76"/>
      <c r="CL1199" s="76"/>
      <c r="CM1199" s="76"/>
      <c r="CN1199" s="76"/>
      <c r="CO1199" s="76"/>
      <c r="CP1199" s="76"/>
      <c r="CQ1199" s="76"/>
      <c r="CR1199" s="76"/>
      <c r="CS1199" s="76"/>
      <c r="CT1199" s="76"/>
      <c r="CU1199" s="76"/>
      <c r="CV1199" s="76"/>
    </row>
    <row r="1200" spans="1:100">
      <c r="A1200" s="7">
        <v>149</v>
      </c>
      <c r="B1200" s="7"/>
      <c r="C1200" s="7" t="s">
        <v>5</v>
      </c>
      <c r="D1200" s="32">
        <v>24.585864999999998</v>
      </c>
      <c r="E1200" s="32">
        <v>5.4735515000000001</v>
      </c>
      <c r="F1200" s="32">
        <v>8.5501433999999996</v>
      </c>
      <c r="G1200" s="32">
        <v>9.0394477000000002</v>
      </c>
      <c r="H1200" s="93">
        <v>1.1147656E-4</v>
      </c>
      <c r="I1200" s="32">
        <v>1.5139551</v>
      </c>
      <c r="J1200" s="32"/>
      <c r="K1200" s="66">
        <v>0.34776600000000002</v>
      </c>
      <c r="L1200" s="66">
        <v>0.36766711000000002</v>
      </c>
      <c r="M1200" s="66">
        <v>6.1577900999999997E-2</v>
      </c>
      <c r="N1200" s="66">
        <v>0.22262984</v>
      </c>
      <c r="O1200" s="66"/>
      <c r="P1200" s="66"/>
      <c r="Q1200" s="66"/>
      <c r="R1200" s="76"/>
      <c r="S1200" s="83">
        <f>(F1200-O1195*H1200)/D1200</f>
        <v>0.34776271423994692</v>
      </c>
      <c r="T1200" s="83">
        <f>(G1200-P1195*H1200)/D1200</f>
        <v>0.36766591587063863</v>
      </c>
      <c r="U1200" s="83">
        <f>(I1200-Q1195*H1200)/D1200</f>
        <v>6.1573405313884125E-2</v>
      </c>
      <c r="V1200" s="84"/>
      <c r="W1200" s="83">
        <f t="shared" si="739"/>
        <v>-1.056234887409276</v>
      </c>
      <c r="X1200" s="83">
        <f t="shared" si="740"/>
        <v>-1.0005805904551159</v>
      </c>
      <c r="Y1200" s="83">
        <f t="shared" si="741"/>
        <v>-2.7875252335831853</v>
      </c>
      <c r="Z1200" s="83">
        <f t="shared" si="742"/>
        <v>-1.5022447970134634</v>
      </c>
      <c r="AB1200" s="28"/>
      <c r="AD1200" s="28"/>
      <c r="AF1200" s="28"/>
      <c r="AJ1200" s="82"/>
      <c r="AK1200" s="82"/>
      <c r="AL1200" s="82"/>
      <c r="AM1200" s="82"/>
      <c r="AN1200" s="82"/>
      <c r="BB1200" s="76"/>
      <c r="BC1200" s="76"/>
      <c r="BE1200" s="76"/>
      <c r="BF1200" s="76"/>
      <c r="BH1200" s="76"/>
      <c r="BI1200" s="76"/>
      <c r="BK1200" s="76"/>
      <c r="BL1200" s="76"/>
      <c r="BN1200" s="76"/>
      <c r="BO1200" s="76"/>
      <c r="BQ1200" s="76"/>
      <c r="BR1200" s="76"/>
      <c r="BW1200" s="85"/>
      <c r="BX1200" s="85"/>
      <c r="BY1200" s="83"/>
      <c r="BZ1200" s="83"/>
      <c r="CA1200" s="83"/>
      <c r="CB1200" s="83"/>
      <c r="CC1200" s="83"/>
    </row>
    <row r="1201" spans="1:100">
      <c r="C1201" s="7"/>
      <c r="D1201" s="89"/>
      <c r="E1201" s="89"/>
      <c r="F1201" s="33"/>
      <c r="G1201" s="33"/>
      <c r="H1201" s="99"/>
      <c r="I1201" s="33"/>
      <c r="J1201" s="5"/>
      <c r="K1201" s="84"/>
      <c r="L1201" s="84"/>
      <c r="M1201" s="84"/>
      <c r="N1201" s="84"/>
      <c r="O1201" s="83"/>
      <c r="P1201" s="83"/>
      <c r="Q1201" s="83"/>
      <c r="R1201" s="84"/>
      <c r="S1201" s="84"/>
      <c r="T1201" s="84"/>
      <c r="U1201" s="84"/>
      <c r="V1201" s="84"/>
      <c r="W1201" s="84"/>
      <c r="X1201" s="84"/>
      <c r="Y1201" s="84"/>
      <c r="Z1201" s="90"/>
      <c r="AA1201" s="28"/>
      <c r="AB1201" s="91"/>
      <c r="AC1201" s="91"/>
      <c r="AD1201" s="91"/>
      <c r="AE1201" s="92"/>
      <c r="AF1201" s="92"/>
      <c r="AG1201" s="92"/>
      <c r="AJ1201" s="76"/>
      <c r="AK1201" s="76"/>
      <c r="AL1201" s="76"/>
      <c r="AM1201" s="76"/>
      <c r="AN1201" s="76"/>
      <c r="BB1201" s="76"/>
      <c r="BC1201" s="76"/>
      <c r="BE1201" s="76"/>
      <c r="BF1201" s="76"/>
      <c r="BH1201" s="76"/>
      <c r="BI1201" s="76"/>
      <c r="BK1201" s="76"/>
      <c r="BL1201" s="76"/>
      <c r="BN1201" s="76"/>
      <c r="BO1201" s="76"/>
      <c r="BQ1201" s="76"/>
      <c r="BR1201" s="76"/>
      <c r="BW1201" s="85"/>
      <c r="BX1201" s="85"/>
      <c r="BY1201" s="83"/>
      <c r="BZ1201" s="83"/>
      <c r="CA1201" s="83"/>
      <c r="CB1201" s="83"/>
      <c r="CC1201" s="83"/>
      <c r="CD1201" s="76"/>
      <c r="CE1201" s="76"/>
      <c r="CF1201" s="76"/>
      <c r="CG1201" s="76"/>
      <c r="CH1201" s="76"/>
      <c r="CI1201" s="76"/>
      <c r="CJ1201" s="76"/>
      <c r="CK1201" s="76"/>
      <c r="CL1201" s="76"/>
      <c r="CM1201" s="76"/>
      <c r="CN1201" s="76"/>
      <c r="CO1201" s="76"/>
      <c r="CP1201" s="76"/>
      <c r="CQ1201" s="76"/>
      <c r="CR1201" s="76"/>
      <c r="CS1201" s="76"/>
      <c r="CT1201" s="76"/>
      <c r="CU1201" s="76"/>
      <c r="CV1201" s="76"/>
    </row>
    <row r="1202" spans="1:100">
      <c r="A1202" s="7">
        <v>150</v>
      </c>
      <c r="B1202" s="31">
        <v>43671</v>
      </c>
      <c r="C1202" s="7" t="s">
        <v>0</v>
      </c>
      <c r="D1202" s="32">
        <v>3.6424092000000001E-4</v>
      </c>
      <c r="E1202" s="32">
        <v>8.0205264999999993E-5</v>
      </c>
      <c r="F1202" s="32">
        <v>1.3472492E-4</v>
      </c>
      <c r="G1202" s="32">
        <v>1.3109166999999999E-4</v>
      </c>
      <c r="H1202" s="93">
        <v>1.7602924999999999E-5</v>
      </c>
      <c r="I1202" s="32">
        <v>8.7834583999999997E-5</v>
      </c>
      <c r="J1202" s="32"/>
      <c r="K1202" s="32"/>
      <c r="L1202" s="32"/>
      <c r="M1202" s="32"/>
      <c r="N1202" s="32"/>
      <c r="O1202" s="66"/>
      <c r="P1202" s="66"/>
      <c r="Q1202" s="66"/>
      <c r="AG1202" s="78"/>
      <c r="BZ1202" s="80"/>
      <c r="CA1202" s="78"/>
      <c r="CB1202" s="78"/>
      <c r="CC1202" s="78"/>
      <c r="CE1202" s="81"/>
      <c r="CF1202" s="74"/>
      <c r="CG1202" s="74"/>
      <c r="CH1202" s="74"/>
      <c r="CI1202" s="74"/>
      <c r="CJ1202" s="74"/>
      <c r="CK1202" s="74"/>
      <c r="CL1202" s="74"/>
      <c r="CM1202" s="74"/>
      <c r="CN1202" s="74"/>
    </row>
    <row r="1203" spans="1:100">
      <c r="A1203" s="7">
        <v>150</v>
      </c>
      <c r="B1203" s="7"/>
      <c r="C1203" s="98" t="s">
        <v>6</v>
      </c>
      <c r="D1203" s="32"/>
      <c r="E1203" s="32"/>
      <c r="F1203" s="32"/>
      <c r="G1203" s="32"/>
      <c r="H1203" s="93">
        <v>2.8265780999999999</v>
      </c>
      <c r="I1203" s="32"/>
      <c r="J1203" s="32"/>
      <c r="K1203" s="32"/>
      <c r="L1203" s="32"/>
      <c r="M1203" s="32"/>
      <c r="N1203" s="57"/>
      <c r="O1203" s="83">
        <v>0.86346100999999997</v>
      </c>
      <c r="P1203" s="83">
        <v>0.56628319999999999</v>
      </c>
      <c r="Q1203" s="83">
        <v>1.0734935000000001</v>
      </c>
      <c r="AB1203" s="9"/>
      <c r="AC1203" s="9"/>
      <c r="AD1203" s="9"/>
      <c r="AE1203" s="9"/>
      <c r="AF1203" s="9"/>
      <c r="AG1203" s="9"/>
      <c r="AI1203" s="27"/>
      <c r="AJ1203" s="20"/>
      <c r="AK1203" s="20"/>
      <c r="AL1203" s="20"/>
      <c r="AM1203" s="20"/>
      <c r="AN1203" s="82"/>
      <c r="BB1203" s="78"/>
      <c r="BE1203" s="78"/>
      <c r="BH1203" s="78"/>
      <c r="BK1203" s="78"/>
      <c r="BN1203" s="78"/>
      <c r="BQ1203" s="78"/>
    </row>
    <row r="1204" spans="1:100">
      <c r="A1204" s="7">
        <v>150</v>
      </c>
      <c r="B1204" s="7"/>
      <c r="C1204" s="7" t="s">
        <v>1</v>
      </c>
      <c r="D1204" s="32">
        <v>31.862746999999999</v>
      </c>
      <c r="E1204" s="32">
        <v>7.1061205000000003</v>
      </c>
      <c r="F1204" s="32">
        <v>11.120006</v>
      </c>
      <c r="G1204" s="32">
        <v>11.798088</v>
      </c>
      <c r="H1204" s="93">
        <v>1.400137E-4</v>
      </c>
      <c r="I1204" s="32">
        <v>1.9829532999999999</v>
      </c>
      <c r="J1204" s="32"/>
      <c r="K1204" s="66">
        <v>0.34899697000000002</v>
      </c>
      <c r="L1204" s="66">
        <v>0.37027819000000001</v>
      </c>
      <c r="M1204" s="66">
        <v>6.2234181E-2</v>
      </c>
      <c r="N1204" s="66">
        <v>0.22302280999999999</v>
      </c>
      <c r="O1204" s="66"/>
      <c r="P1204" s="66"/>
      <c r="Q1204" s="66"/>
      <c r="R1204" s="76"/>
      <c r="S1204" s="83">
        <f>(F1204-O1203*H1204)/D1204</f>
        <v>0.34899329626630071</v>
      </c>
      <c r="T1204" s="83">
        <f>(G1204-P1203*H1204)/D1204</f>
        <v>0.37027594364647592</v>
      </c>
      <c r="U1204" s="83">
        <f>(I1204-Q1203*H1204)/D1204</f>
        <v>6.2229505704675718E-2</v>
      </c>
      <c r="V1204" s="84"/>
      <c r="W1204" s="83">
        <f t="shared" ref="W1204:W1208" si="744">LN(S1204)</f>
        <v>-1.0527025653702089</v>
      </c>
      <c r="X1204" s="83">
        <f t="shared" ref="X1204:X1208" si="745">LN(T1204)</f>
        <v>-0.99350675767062402</v>
      </c>
      <c r="Y1204" s="83">
        <f t="shared" ref="Y1204:Y1208" si="746">LN(U1204)</f>
        <v>-2.7769260234716739</v>
      </c>
      <c r="Z1204" s="83">
        <f>LN(N1204)</f>
        <v>-1.5004812257574607</v>
      </c>
      <c r="AA1204" s="77"/>
      <c r="AB1204" s="20">
        <f t="array" ref="AB1204:AC1205">LINEST(W1204:W1208,Z1204:Z1208,TRUE,TRUE)</f>
        <v>2.0036128131059643</v>
      </c>
      <c r="AC1204" s="60">
        <v>1.9536842836352424</v>
      </c>
      <c r="AD1204" s="20">
        <f t="array" ref="AD1204:AE1205">LINEST(X1204:X1208,Z1204:Z1208,TRUE,TRUE)</f>
        <v>4.0213834413812943</v>
      </c>
      <c r="AE1204" s="60">
        <v>5.0405137270739804</v>
      </c>
      <c r="AF1204" s="20">
        <f t="array" ref="AF1204:AG1205">LINEST(Y1204:Y1208,Z1204:Z1208,TRUE,TRUE)</f>
        <v>6.0206228684390135</v>
      </c>
      <c r="AG1204" s="20">
        <v>6.2569229788849086</v>
      </c>
      <c r="AI1204" s="41">
        <f>EXP(AC1204)*$AI$4^AB1204</f>
        <v>0.33299542081790762</v>
      </c>
      <c r="AJ1204" s="41">
        <f>AI1204*SQRT(AC1205^2+(LN($AI$4))^2*AB1205^2+(AB1204/$AI$4)^2*$AJ$4^2-2*LN($AI$4)*AVERAGE(Z1204:Z1208)*AB1205^2)</f>
        <v>5.2249999848059958E-4</v>
      </c>
      <c r="AK1204" s="59"/>
      <c r="AL1204" s="41">
        <f>EXP(AE1204)*$AI$4^AD1204</f>
        <v>0.33699639275590176</v>
      </c>
      <c r="AM1204" s="41">
        <f>AL1204*SQRT(AE1205^2+(LN($AI$4))^2*AD1205^2+(AD1204/$AI$4)^2*$AJ$4^2-2*LN($AI$4)*AVERAGE(Z1204:Z1208)*AD1205^2)</f>
        <v>1.0615811065760503E-3</v>
      </c>
      <c r="AN1204" s="83"/>
      <c r="AO1204" s="41">
        <f>EXP(AG1204)*$AI$4^AF1204</f>
        <v>5.4045985557201984E-2</v>
      </c>
      <c r="AP1204" s="41">
        <f>AO1204*SQRT(AG1205^2+(LN($AI$4))^2*AF1205^2+(AF1204/$AI$4)^2*$AJ$4^2-2*LN($AI$4)*AVERAGE(Z1204:Z1208)*AF1205^2)</f>
        <v>2.5458299573004176E-4</v>
      </c>
      <c r="BB1204" s="69"/>
      <c r="BC1204" s="69"/>
      <c r="BE1204" s="69"/>
      <c r="BF1204" s="69"/>
      <c r="BH1204" s="69"/>
      <c r="BI1204" s="69"/>
      <c r="BK1204" s="69"/>
      <c r="BL1204" s="69"/>
      <c r="BN1204" s="69"/>
      <c r="BO1204" s="69"/>
      <c r="BQ1204" s="69"/>
      <c r="BR1204" s="69"/>
      <c r="BY1204" s="69"/>
      <c r="BZ1204" s="69"/>
      <c r="CD1204" s="86"/>
      <c r="CM1204" s="78"/>
      <c r="CN1204" s="78"/>
    </row>
    <row r="1205" spans="1:100">
      <c r="A1205" s="7">
        <v>150</v>
      </c>
      <c r="B1205" s="7"/>
      <c r="C1205" s="7" t="s">
        <v>2</v>
      </c>
      <c r="D1205" s="32">
        <v>30.842663000000002</v>
      </c>
      <c r="E1205" s="32">
        <v>6.8768757000000003</v>
      </c>
      <c r="F1205" s="32">
        <v>10.758499</v>
      </c>
      <c r="G1205" s="32">
        <v>11.408728999999999</v>
      </c>
      <c r="H1205" s="93">
        <v>1.4416502E-4</v>
      </c>
      <c r="I1205" s="32">
        <v>1.9165840000000001</v>
      </c>
      <c r="J1205" s="32"/>
      <c r="K1205" s="32">
        <v>0.34881761</v>
      </c>
      <c r="L1205" s="32">
        <v>0.36989841000000001</v>
      </c>
      <c r="M1205" s="32">
        <v>6.2140052000000001E-2</v>
      </c>
      <c r="N1205" s="32">
        <v>0.22296594</v>
      </c>
      <c r="O1205" s="66"/>
      <c r="P1205" s="66"/>
      <c r="Q1205" s="66"/>
      <c r="R1205" s="76"/>
      <c r="S1205" s="83">
        <f>(F1205-O1203*H1205)/D1205</f>
        <v>0.34881470899987538</v>
      </c>
      <c r="T1205" s="83">
        <f>(G1205-P1203*H1205)/D1205</f>
        <v>0.36989825949111932</v>
      </c>
      <c r="U1205" s="83">
        <f>(I1205-Q1203*H1205)/D1205</f>
        <v>6.2135660587676965E-2</v>
      </c>
      <c r="V1205" s="84"/>
      <c r="W1205" s="83">
        <f t="shared" si="744"/>
        <v>-1.0532144175386466</v>
      </c>
      <c r="X1205" s="83">
        <f t="shared" si="745"/>
        <v>-0.99452728550457103</v>
      </c>
      <c r="Y1205" s="83">
        <f t="shared" si="746"/>
        <v>-2.7784352102899557</v>
      </c>
      <c r="Z1205" s="83">
        <f t="shared" ref="Z1205:Z1208" si="747">LN(N1205)</f>
        <v>-1.5007362546132703</v>
      </c>
      <c r="AA1205" s="77"/>
      <c r="AB1205" s="20">
        <v>5.8689841820838851E-3</v>
      </c>
      <c r="AC1205" s="60">
        <v>8.8109385632424032E-3</v>
      </c>
      <c r="AD1205" s="20">
        <v>1.2218483898093191E-2</v>
      </c>
      <c r="AE1205" s="60">
        <v>1.8343261392781671E-2</v>
      </c>
      <c r="AF1205" s="20">
        <v>1.5141434543239718E-2</v>
      </c>
      <c r="AG1205" s="20">
        <v>2.2731403830853706E-2</v>
      </c>
      <c r="AI1205" s="27"/>
      <c r="AJ1205" s="82"/>
      <c r="AK1205" s="82"/>
      <c r="AL1205" s="82"/>
      <c r="AM1205" s="82"/>
      <c r="AN1205" s="82"/>
      <c r="BB1205" s="76"/>
      <c r="BC1205" s="76"/>
      <c r="BE1205" s="76"/>
      <c r="BF1205" s="76"/>
      <c r="BH1205" s="76"/>
      <c r="BI1205" s="76"/>
      <c r="BK1205" s="76"/>
      <c r="BL1205" s="76"/>
      <c r="BN1205" s="76"/>
      <c r="BO1205" s="76"/>
      <c r="BQ1205" s="76"/>
      <c r="BR1205" s="76"/>
      <c r="BW1205" s="85"/>
      <c r="BX1205" s="85"/>
      <c r="BY1205" s="83"/>
      <c r="BZ1205" s="83"/>
      <c r="CA1205" s="83"/>
      <c r="CB1205" s="83"/>
      <c r="CC1205" s="83"/>
    </row>
    <row r="1206" spans="1:100">
      <c r="A1206" s="7">
        <v>150</v>
      </c>
      <c r="B1206" s="7"/>
      <c r="C1206" s="7" t="s">
        <v>3</v>
      </c>
      <c r="D1206" s="32">
        <v>28.889302000000001</v>
      </c>
      <c r="E1206" s="32">
        <v>6.4382878000000003</v>
      </c>
      <c r="F1206" s="32">
        <v>10.06772</v>
      </c>
      <c r="G1206" s="32">
        <v>10.666109000000001</v>
      </c>
      <c r="H1206" s="93">
        <v>1.4324439000000001E-4</v>
      </c>
      <c r="I1206" s="32">
        <v>1.790095</v>
      </c>
      <c r="J1206" s="32"/>
      <c r="K1206" s="32">
        <v>0.34849263000000003</v>
      </c>
      <c r="L1206" s="32">
        <v>0.36920540000000002</v>
      </c>
      <c r="M1206" s="32">
        <v>6.1963732000000001E-2</v>
      </c>
      <c r="N1206" s="32">
        <v>0.22286046000000001</v>
      </c>
      <c r="O1206" s="66"/>
      <c r="P1206" s="66"/>
      <c r="Q1206" s="66"/>
      <c r="R1206" s="76"/>
      <c r="S1206" s="83">
        <f>(F1206-O1203*H1206)/D1206</f>
        <v>0.34848873517450618</v>
      </c>
      <c r="T1206" s="83">
        <f>(G1206-P1203*H1206)/D1206</f>
        <v>0.36920337788391183</v>
      </c>
      <c r="U1206" s="83">
        <f>(I1206-Q1203*H1206)/D1206</f>
        <v>6.195861804063052E-2</v>
      </c>
      <c r="V1206" s="84"/>
      <c r="W1206" s="83">
        <f t="shared" si="744"/>
        <v>-1.0541493730500189</v>
      </c>
      <c r="X1206" s="83">
        <f t="shared" si="745"/>
        <v>-0.99640762719726594</v>
      </c>
      <c r="Y1206" s="83">
        <f t="shared" si="746"/>
        <v>-2.7812885677391721</v>
      </c>
      <c r="Z1206" s="83">
        <f t="shared" si="747"/>
        <v>-1.5012094432892578</v>
      </c>
      <c r="AA1206" s="28"/>
      <c r="AB1206" s="47">
        <f t="shared" ref="AB1206:AG1206" si="748">ABS(AB1205/AB1204)</f>
        <v>2.9292007635875975E-3</v>
      </c>
      <c r="AC1206" s="47">
        <f t="shared" si="748"/>
        <v>4.5099091173768317E-3</v>
      </c>
      <c r="AD1206" s="47">
        <f t="shared" si="748"/>
        <v>3.0383782288356705E-3</v>
      </c>
      <c r="AE1206" s="47">
        <f t="shared" si="748"/>
        <v>3.6391650506286668E-3</v>
      </c>
      <c r="AF1206" s="47">
        <f t="shared" si="748"/>
        <v>2.5149282514627075E-3</v>
      </c>
      <c r="AG1206" s="47">
        <f t="shared" si="748"/>
        <v>3.6330004233014923E-3</v>
      </c>
      <c r="AI1206" s="27"/>
      <c r="AJ1206" s="82"/>
      <c r="AK1206" s="82"/>
      <c r="AL1206" s="82"/>
      <c r="AM1206" s="82"/>
      <c r="AN1206" s="82"/>
      <c r="BB1206" s="76"/>
      <c r="BC1206" s="76"/>
      <c r="BE1206" s="76"/>
      <c r="BF1206" s="76"/>
      <c r="BH1206" s="76"/>
      <c r="BI1206" s="76"/>
      <c r="BK1206" s="76"/>
      <c r="BL1206" s="76"/>
      <c r="BN1206" s="76"/>
      <c r="BO1206" s="76"/>
      <c r="BQ1206" s="76"/>
      <c r="BR1206" s="76"/>
      <c r="BW1206" s="85"/>
      <c r="BX1206" s="85"/>
      <c r="BY1206" s="83"/>
      <c r="BZ1206" s="83"/>
      <c r="CA1206" s="83"/>
      <c r="CB1206" s="83"/>
      <c r="CC1206" s="83"/>
      <c r="CD1206" s="76"/>
      <c r="CE1206" s="76"/>
      <c r="CF1206" s="76"/>
      <c r="CG1206" s="76"/>
      <c r="CH1206" s="76"/>
      <c r="CI1206" s="76"/>
      <c r="CJ1206" s="76"/>
      <c r="CK1206" s="76"/>
      <c r="CL1206" s="76"/>
      <c r="CM1206" s="76"/>
      <c r="CN1206" s="76"/>
      <c r="CO1206" s="76"/>
      <c r="CP1206" s="76"/>
      <c r="CQ1206" s="76"/>
      <c r="CR1206" s="76"/>
      <c r="CS1206" s="76"/>
      <c r="CT1206" s="76"/>
      <c r="CU1206" s="76"/>
      <c r="CV1206" s="76"/>
    </row>
    <row r="1207" spans="1:100">
      <c r="A1207" s="7">
        <v>150</v>
      </c>
      <c r="B1207" s="7"/>
      <c r="C1207" s="7" t="s">
        <v>4</v>
      </c>
      <c r="D1207" s="32">
        <v>26.528276000000002</v>
      </c>
      <c r="E1207" s="32">
        <v>5.9092123000000001</v>
      </c>
      <c r="F1207" s="32">
        <v>9.2358089000000003</v>
      </c>
      <c r="G1207" s="32">
        <v>9.7750635999999993</v>
      </c>
      <c r="H1207" s="93">
        <v>1.2483494E-4</v>
      </c>
      <c r="I1207" s="32">
        <v>1.6389741</v>
      </c>
      <c r="J1207" s="32"/>
      <c r="K1207" s="32">
        <v>0.34814857999999999</v>
      </c>
      <c r="L1207" s="32">
        <v>0.36847499</v>
      </c>
      <c r="M1207" s="32">
        <v>6.1781601999999998E-2</v>
      </c>
      <c r="N1207" s="32">
        <v>0.22275115000000001</v>
      </c>
      <c r="O1207" s="66"/>
      <c r="P1207" s="66"/>
      <c r="Q1207" s="66"/>
      <c r="R1207" s="76"/>
      <c r="S1207" s="83">
        <f>(F1207-O1203*H1207)/D1207</f>
        <v>0.34814554514950852</v>
      </c>
      <c r="T1207" s="83">
        <f>(G1207-P1203*H1207)/D1207</f>
        <v>0.36847448767762758</v>
      </c>
      <c r="U1207" s="83">
        <f>(I1207-Q1203*H1207)/D1207</f>
        <v>6.1777104946561058E-2</v>
      </c>
      <c r="V1207" s="84"/>
      <c r="W1207" s="83">
        <f t="shared" si="744"/>
        <v>-1.0551346534545418</v>
      </c>
      <c r="X1207" s="83">
        <f t="shared" si="745"/>
        <v>-0.99838380264598636</v>
      </c>
      <c r="Y1207" s="83">
        <f t="shared" si="746"/>
        <v>-2.7842224532798716</v>
      </c>
      <c r="Z1207" s="83">
        <f t="shared" si="747"/>
        <v>-1.5017000499060491</v>
      </c>
      <c r="AA1207" s="60"/>
      <c r="AB1207" s="88"/>
      <c r="AD1207" s="88"/>
      <c r="AF1207" s="88"/>
      <c r="AI1207" s="27"/>
      <c r="AJ1207" s="82"/>
      <c r="AK1207" s="82"/>
      <c r="AL1207" s="82"/>
      <c r="AM1207" s="82"/>
      <c r="AN1207" s="82"/>
      <c r="BB1207" s="76"/>
      <c r="BC1207" s="76"/>
      <c r="BE1207" s="76"/>
      <c r="BF1207" s="76"/>
      <c r="BH1207" s="76"/>
      <c r="BI1207" s="76"/>
      <c r="BK1207" s="76"/>
      <c r="BL1207" s="76"/>
      <c r="BN1207" s="76"/>
      <c r="BO1207" s="76"/>
      <c r="BQ1207" s="76"/>
      <c r="BR1207" s="76"/>
      <c r="BW1207" s="85"/>
      <c r="BX1207" s="85"/>
      <c r="BY1207" s="83"/>
      <c r="BZ1207" s="83"/>
      <c r="CA1207" s="83"/>
      <c r="CB1207" s="83"/>
      <c r="CD1207" s="76"/>
      <c r="CE1207" s="76"/>
      <c r="CF1207" s="76"/>
      <c r="CG1207" s="76"/>
      <c r="CH1207" s="76"/>
      <c r="CI1207" s="76"/>
      <c r="CJ1207" s="76"/>
      <c r="CK1207" s="76"/>
      <c r="CL1207" s="76"/>
      <c r="CM1207" s="76"/>
      <c r="CN1207" s="76"/>
      <c r="CO1207" s="76"/>
      <c r="CP1207" s="76"/>
      <c r="CQ1207" s="76"/>
      <c r="CR1207" s="76"/>
      <c r="CS1207" s="76"/>
      <c r="CT1207" s="76"/>
      <c r="CU1207" s="76"/>
      <c r="CV1207" s="76"/>
    </row>
    <row r="1208" spans="1:100">
      <c r="A1208" s="7">
        <v>150</v>
      </c>
      <c r="B1208" s="7"/>
      <c r="C1208" s="7" t="s">
        <v>5</v>
      </c>
      <c r="D1208" s="32">
        <v>24.287970999999999</v>
      </c>
      <c r="E1208" s="32">
        <v>5.4073136000000002</v>
      </c>
      <c r="F1208" s="32">
        <v>8.4467548000000008</v>
      </c>
      <c r="G1208" s="32">
        <v>8.9302431999999996</v>
      </c>
      <c r="H1208" s="93">
        <v>1.0952363E-4</v>
      </c>
      <c r="I1208" s="32">
        <v>1.4957145000000001</v>
      </c>
      <c r="J1208" s="32"/>
      <c r="K1208" s="32">
        <v>0.34777454000000002</v>
      </c>
      <c r="L1208" s="32">
        <v>0.36768013999999999</v>
      </c>
      <c r="M1208" s="32">
        <v>6.1582154E-2</v>
      </c>
      <c r="N1208" s="32">
        <v>0.22263319000000001</v>
      </c>
      <c r="O1208" s="66"/>
      <c r="P1208" s="66"/>
      <c r="Q1208" s="66"/>
      <c r="R1208" s="76"/>
      <c r="S1208" s="83">
        <f>(F1208-O1203*H1208)/D1208</f>
        <v>0.34777134041438962</v>
      </c>
      <c r="T1208" s="83">
        <f>(G1208-P1203*H1208)/D1208</f>
        <v>0.36767917660179716</v>
      </c>
      <c r="U1208" s="83">
        <f>(I1208-Q1203*H1208)/D1208</f>
        <v>6.1577680864947457E-2</v>
      </c>
      <c r="V1208" s="84"/>
      <c r="W1208" s="83">
        <f t="shared" si="744"/>
        <v>-1.0562100829460426</v>
      </c>
      <c r="X1208" s="83">
        <f t="shared" si="745"/>
        <v>-1.0005445237667114</v>
      </c>
      <c r="Y1208" s="83">
        <f t="shared" si="746"/>
        <v>-2.7874557977187084</v>
      </c>
      <c r="Z1208" s="83">
        <f t="shared" si="747"/>
        <v>-1.5022297497278172</v>
      </c>
      <c r="AB1208" s="28"/>
      <c r="AD1208" s="28"/>
      <c r="AF1208" s="28"/>
      <c r="AJ1208" s="82"/>
      <c r="AK1208" s="82"/>
      <c r="AL1208" s="82"/>
      <c r="AM1208" s="82"/>
      <c r="AN1208" s="82"/>
      <c r="BB1208" s="76"/>
      <c r="BC1208" s="76"/>
      <c r="BE1208" s="76"/>
      <c r="BF1208" s="76"/>
      <c r="BH1208" s="76"/>
      <c r="BI1208" s="76"/>
      <c r="BK1208" s="76"/>
      <c r="BL1208" s="76"/>
      <c r="BN1208" s="76"/>
      <c r="BO1208" s="76"/>
      <c r="BQ1208" s="76"/>
      <c r="BR1208" s="76"/>
      <c r="BW1208" s="85"/>
      <c r="BX1208" s="85"/>
      <c r="BY1208" s="83"/>
      <c r="BZ1208" s="83"/>
      <c r="CA1208" s="83"/>
      <c r="CB1208" s="83"/>
      <c r="CC1208" s="83"/>
    </row>
    <row r="1209" spans="1:100">
      <c r="C1209" s="7"/>
      <c r="D1209" s="89"/>
      <c r="E1209" s="89"/>
      <c r="F1209" s="33"/>
      <c r="G1209" s="33"/>
      <c r="H1209" s="99"/>
      <c r="I1209" s="33"/>
      <c r="J1209" s="5"/>
      <c r="K1209" s="84"/>
      <c r="L1209" s="84"/>
      <c r="M1209" s="84"/>
      <c r="N1209" s="84"/>
      <c r="O1209" s="83"/>
      <c r="P1209" s="83"/>
      <c r="Q1209" s="83"/>
      <c r="R1209" s="84"/>
      <c r="S1209" s="84"/>
      <c r="T1209" s="84"/>
      <c r="U1209" s="84"/>
      <c r="V1209" s="84"/>
      <c r="W1209" s="84"/>
      <c r="X1209" s="84"/>
      <c r="Y1209" s="84"/>
      <c r="Z1209" s="90"/>
      <c r="AA1209" s="28"/>
      <c r="AB1209" s="91"/>
      <c r="AC1209" s="91"/>
      <c r="AD1209" s="91"/>
      <c r="AE1209" s="92"/>
      <c r="AF1209" s="92"/>
      <c r="AG1209" s="92"/>
      <c r="AJ1209" s="76"/>
      <c r="AK1209" s="76"/>
      <c r="AL1209" s="76"/>
      <c r="AM1209" s="76"/>
      <c r="AN1209" s="76"/>
      <c r="BB1209" s="76"/>
      <c r="BC1209" s="76"/>
      <c r="BE1209" s="76"/>
      <c r="BF1209" s="76"/>
      <c r="BH1209" s="76"/>
      <c r="BI1209" s="76"/>
      <c r="BK1209" s="76"/>
      <c r="BL1209" s="76"/>
      <c r="BN1209" s="76"/>
      <c r="BO1209" s="76"/>
      <c r="BQ1209" s="76"/>
      <c r="BR1209" s="76"/>
      <c r="BW1209" s="85"/>
      <c r="BX1209" s="85"/>
      <c r="BY1209" s="83"/>
      <c r="BZ1209" s="83"/>
      <c r="CA1209" s="83"/>
      <c r="CB1209" s="83"/>
      <c r="CC1209" s="83"/>
      <c r="CD1209" s="76"/>
      <c r="CE1209" s="76"/>
      <c r="CF1209" s="76"/>
      <c r="CG1209" s="76"/>
      <c r="CH1209" s="76"/>
      <c r="CI1209" s="76"/>
      <c r="CJ1209" s="76"/>
      <c r="CK1209" s="76"/>
      <c r="CL1209" s="76"/>
      <c r="CM1209" s="76"/>
      <c r="CN1209" s="76"/>
      <c r="CO1209" s="76"/>
      <c r="CP1209" s="76"/>
      <c r="CQ1209" s="76"/>
      <c r="CR1209" s="76"/>
      <c r="CS1209" s="76"/>
      <c r="CT1209" s="76"/>
      <c r="CU1209" s="76"/>
      <c r="CV1209" s="76"/>
    </row>
    <row r="1210" spans="1:100">
      <c r="A1210" s="7">
        <v>151</v>
      </c>
      <c r="B1210" s="31">
        <v>43671</v>
      </c>
      <c r="C1210" s="7" t="s">
        <v>0</v>
      </c>
      <c r="D1210" s="32">
        <v>3.6424092000000001E-4</v>
      </c>
      <c r="E1210" s="32">
        <v>8.0205264999999993E-5</v>
      </c>
      <c r="F1210" s="32">
        <v>1.3472492E-4</v>
      </c>
      <c r="G1210" s="32">
        <v>1.3109166999999999E-4</v>
      </c>
      <c r="H1210" s="93">
        <v>1.7602924999999999E-5</v>
      </c>
      <c r="I1210" s="32">
        <v>8.7834583999999997E-5</v>
      </c>
      <c r="J1210" s="32"/>
      <c r="K1210" s="32"/>
      <c r="L1210" s="32"/>
      <c r="M1210" s="32"/>
      <c r="N1210" s="32"/>
      <c r="O1210" s="66"/>
      <c r="P1210" s="66"/>
      <c r="Q1210" s="66"/>
      <c r="AG1210" s="78"/>
      <c r="BZ1210" s="80"/>
      <c r="CA1210" s="78"/>
      <c r="CB1210" s="78"/>
      <c r="CC1210" s="78"/>
      <c r="CE1210" s="81"/>
      <c r="CF1210" s="74"/>
      <c r="CG1210" s="74"/>
      <c r="CH1210" s="74"/>
      <c r="CI1210" s="74"/>
      <c r="CJ1210" s="74"/>
      <c r="CK1210" s="74"/>
      <c r="CL1210" s="74"/>
      <c r="CM1210" s="74"/>
      <c r="CN1210" s="74"/>
    </row>
    <row r="1211" spans="1:100">
      <c r="A1211" s="7">
        <v>151</v>
      </c>
      <c r="C1211" s="98" t="s">
        <v>6</v>
      </c>
      <c r="D1211" s="32"/>
      <c r="E1211" s="32"/>
      <c r="F1211" s="32"/>
      <c r="G1211" s="32"/>
      <c r="H1211" s="93">
        <v>2.8265780999999999</v>
      </c>
      <c r="I1211" s="32"/>
      <c r="J1211" s="32"/>
      <c r="K1211" s="32"/>
      <c r="L1211" s="32"/>
      <c r="M1211" s="32"/>
      <c r="N1211" s="57"/>
      <c r="O1211" s="83">
        <v>0.86346100999999997</v>
      </c>
      <c r="P1211" s="83">
        <v>0.56628319999999999</v>
      </c>
      <c r="Q1211" s="83">
        <v>1.0734935000000001</v>
      </c>
      <c r="AB1211" s="9"/>
      <c r="AC1211" s="9"/>
      <c r="AD1211" s="9"/>
      <c r="AE1211" s="9"/>
      <c r="AF1211" s="9"/>
      <c r="AG1211" s="9"/>
      <c r="AI1211" s="27"/>
      <c r="AJ1211" s="20"/>
      <c r="AK1211" s="20"/>
      <c r="AL1211" s="20"/>
      <c r="AM1211" s="20"/>
      <c r="AN1211" s="82"/>
      <c r="BB1211" s="78"/>
      <c r="BE1211" s="78"/>
      <c r="BH1211" s="78"/>
      <c r="BK1211" s="78"/>
      <c r="BN1211" s="78"/>
      <c r="BQ1211" s="78"/>
    </row>
    <row r="1212" spans="1:100">
      <c r="A1212" s="7">
        <v>151</v>
      </c>
      <c r="B1212" s="7"/>
      <c r="C1212" s="7" t="s">
        <v>1</v>
      </c>
      <c r="D1212" s="32">
        <v>32.152890999999997</v>
      </c>
      <c r="E1212" s="32">
        <v>7.1720559000000002</v>
      </c>
      <c r="F1212" s="32">
        <v>11.225163999999999</v>
      </c>
      <c r="G1212" s="32">
        <v>11.913743</v>
      </c>
      <c r="H1212" s="93">
        <v>1.4606158E-4</v>
      </c>
      <c r="I1212" s="32">
        <v>2.0031215000000002</v>
      </c>
      <c r="J1212" s="32"/>
      <c r="K1212" s="32">
        <v>0.34911806000000001</v>
      </c>
      <c r="L1212" s="32">
        <v>0.37053353999999999</v>
      </c>
      <c r="M1212" s="32">
        <v>6.2299719000000003E-2</v>
      </c>
      <c r="N1212" s="32">
        <v>0.22306092999999999</v>
      </c>
      <c r="O1212" s="66"/>
      <c r="P1212" s="66"/>
      <c r="Q1212" s="66"/>
      <c r="R1212" s="76"/>
      <c r="S1212" s="83">
        <f>(F1212-O1211*H1212)/D1212</f>
        <v>0.34911441964956158</v>
      </c>
      <c r="T1212" s="83">
        <f>(G1212-P1211*H1212)/D1212</f>
        <v>0.37053154218017542</v>
      </c>
      <c r="U1212" s="83">
        <f>(I1212-Q1211*H1212)/D1212</f>
        <v>6.2295011165349655E-2</v>
      </c>
      <c r="V1212" s="84"/>
      <c r="W1212" s="83">
        <f t="shared" ref="W1212:W1216" si="749">LN(S1212)</f>
        <v>-1.0523555605120334</v>
      </c>
      <c r="X1212" s="83">
        <f t="shared" ref="X1212:X1216" si="750">LN(T1212)</f>
        <v>-0.99281670378015408</v>
      </c>
      <c r="Y1212" s="83">
        <f t="shared" ref="Y1212:Y1216" si="751">LN(U1212)</f>
        <v>-2.7758739339978464</v>
      </c>
      <c r="Z1212" s="83">
        <f>LN(N1212)</f>
        <v>-1.5003103161426301</v>
      </c>
      <c r="AA1212" s="77"/>
      <c r="AB1212" s="20">
        <f t="array" ref="AB1212:AC1213">LINEST(W1212:W1216,Z1212:Z1216,TRUE,TRUE)</f>
        <v>2.0020033258686758</v>
      </c>
      <c r="AC1212" s="60">
        <v>1.9512716223098066</v>
      </c>
      <c r="AD1212" s="20">
        <f t="array" ref="AD1212:AE1213">LINEST(X1212:X1216,Z1212:Z1216,TRUE,TRUE)</f>
        <v>4.0025272498861746</v>
      </c>
      <c r="AE1212" s="60">
        <v>5.0122119677614796</v>
      </c>
      <c r="AF1212" s="20">
        <f t="array" ref="AF1212:AG1213">LINEST(Y1212:Y1216,Z1212:Z1216,TRUE,TRUE)</f>
        <v>5.9994882661543292</v>
      </c>
      <c r="AG1212" s="20">
        <v>6.225215039546141</v>
      </c>
      <c r="AI1212" s="41">
        <f>EXP(AC1212)*$AI$4^AB1212</f>
        <v>0.33300875438775807</v>
      </c>
      <c r="AJ1212" s="41">
        <f>AI1212*SQRT(AC1213^2+(LN($AI$4))^2*AB1213^2+(AB1212/$AI$4)^2*$AJ$4^2-2*LN($AI$4)*AVERAGE(Z1212:Z1216)*AB1213^2)</f>
        <v>5.2323418590991845E-4</v>
      </c>
      <c r="AK1212" s="59"/>
      <c r="AL1212" s="41">
        <f>EXP(AE1212)*$AI$4^AD1212</f>
        <v>0.33714242483632817</v>
      </c>
      <c r="AM1212" s="41">
        <f>AL1212*SQRT(AE1213^2+(LN($AI$4))^2*AD1213^2+(AD1212/$AI$4)^2*$AJ$4^2-2*LN($AI$4)*AVERAGE(Z1212:Z1216)*AD1213^2)</f>
        <v>1.0568273859965897E-3</v>
      </c>
      <c r="AN1212" s="83"/>
      <c r="AO1212" s="41">
        <f>EXP(AG1212)*$AI$4^AF1212</f>
        <v>5.4072968617367122E-2</v>
      </c>
      <c r="AP1212" s="41">
        <f>AO1212*SQRT(AG1213^2+(LN($AI$4))^2*AF1213^2+(AF1212/$AI$4)^2*$AJ$4^2-2*LN($AI$4)*AVERAGE(Z1212:Z1216)*AF1213^2)</f>
        <v>2.5466056329751332E-4</v>
      </c>
      <c r="BB1212" s="69"/>
      <c r="BC1212" s="69"/>
      <c r="BE1212" s="69"/>
      <c r="BF1212" s="69"/>
      <c r="BH1212" s="69"/>
      <c r="BI1212" s="69"/>
      <c r="BK1212" s="69"/>
      <c r="BL1212" s="69"/>
      <c r="BN1212" s="69"/>
      <c r="BO1212" s="69"/>
      <c r="BQ1212" s="69"/>
      <c r="BR1212" s="69"/>
      <c r="BY1212" s="69"/>
      <c r="BZ1212" s="69"/>
      <c r="CD1212" s="86"/>
      <c r="CM1212" s="78"/>
      <c r="CN1212" s="78"/>
    </row>
    <row r="1213" spans="1:100">
      <c r="A1213" s="7">
        <v>151</v>
      </c>
      <c r="B1213" s="7"/>
      <c r="C1213" s="7" t="s">
        <v>2</v>
      </c>
      <c r="D1213" s="32">
        <v>31.532581</v>
      </c>
      <c r="E1213" s="32">
        <v>7.0315053000000001</v>
      </c>
      <c r="F1213" s="32">
        <v>11.001806999999999</v>
      </c>
      <c r="G1213" s="32">
        <v>11.66943</v>
      </c>
      <c r="H1213" s="93">
        <v>1.5767268E-4</v>
      </c>
      <c r="I1213" s="32">
        <v>1.9608353000000001</v>
      </c>
      <c r="J1213" s="32"/>
      <c r="K1213" s="32">
        <v>0.34890276999999997</v>
      </c>
      <c r="L1213" s="32">
        <v>0.37007519999999999</v>
      </c>
      <c r="M1213" s="32">
        <v>6.2184388E-2</v>
      </c>
      <c r="N1213" s="32">
        <v>0.22299173</v>
      </c>
      <c r="O1213" s="66"/>
      <c r="P1213" s="66"/>
      <c r="Q1213" s="66"/>
      <c r="R1213" s="76"/>
      <c r="S1213" s="83">
        <f>(F1213-O1211*H1213)/D1213</f>
        <v>0.34889852041570835</v>
      </c>
      <c r="T1213" s="83">
        <f>(G1213-P1211*H1213)/D1213</f>
        <v>0.37007248828157191</v>
      </c>
      <c r="U1213" s="83">
        <f>(I1213-Q1211*H1213)/D1213</f>
        <v>6.2179053449601618E-2</v>
      </c>
      <c r="V1213" s="84"/>
      <c r="W1213" s="83">
        <f t="shared" si="749"/>
        <v>-1.0529741715100418</v>
      </c>
      <c r="X1213" s="83">
        <f t="shared" si="750"/>
        <v>-0.99405637825804349</v>
      </c>
      <c r="Y1213" s="83">
        <f t="shared" si="751"/>
        <v>-2.7777370972142346</v>
      </c>
      <c r="Z1213" s="83">
        <f t="shared" ref="Z1213:Z1216" si="752">LN(N1213)</f>
        <v>-1.5006205934114851</v>
      </c>
      <c r="AA1213" s="77"/>
      <c r="AB1213" s="20">
        <v>7.4034301723176566E-3</v>
      </c>
      <c r="AC1213" s="60">
        <v>1.1113937674584145E-2</v>
      </c>
      <c r="AD1213" s="20">
        <v>1.1762761806565039E-2</v>
      </c>
      <c r="AE1213" s="60">
        <v>1.7658112328520444E-2</v>
      </c>
      <c r="AF1213" s="20">
        <v>2.2590713548633116E-2</v>
      </c>
      <c r="AG1213" s="20">
        <v>3.3912899366928678E-2</v>
      </c>
      <c r="AI1213" s="62"/>
      <c r="AJ1213" s="82"/>
      <c r="AK1213" s="82"/>
      <c r="AL1213" s="82"/>
      <c r="AM1213" s="82"/>
      <c r="AN1213" s="82"/>
      <c r="BB1213" s="76"/>
      <c r="BC1213" s="76"/>
      <c r="BE1213" s="76"/>
      <c r="BF1213" s="76"/>
      <c r="BH1213" s="76"/>
      <c r="BI1213" s="76"/>
      <c r="BK1213" s="76"/>
      <c r="BL1213" s="76"/>
      <c r="BN1213" s="76"/>
      <c r="BO1213" s="76"/>
      <c r="BQ1213" s="76"/>
      <c r="BR1213" s="76"/>
      <c r="BW1213" s="85"/>
      <c r="BX1213" s="85"/>
      <c r="BY1213" s="83"/>
      <c r="BZ1213" s="83"/>
      <c r="CA1213" s="83"/>
      <c r="CB1213" s="83"/>
      <c r="CC1213" s="83"/>
    </row>
    <row r="1214" spans="1:100">
      <c r="A1214" s="7">
        <v>151</v>
      </c>
      <c r="B1214" s="7"/>
      <c r="C1214" s="7" t="s">
        <v>3</v>
      </c>
      <c r="D1214" s="32">
        <v>28.744949999999999</v>
      </c>
      <c r="E1214" s="32">
        <v>6.4068895000000001</v>
      </c>
      <c r="F1214" s="32">
        <v>10.019710999999999</v>
      </c>
      <c r="G1214" s="32">
        <v>10.617571999999999</v>
      </c>
      <c r="H1214" s="93">
        <v>1.3524866E-4</v>
      </c>
      <c r="I1214" s="32">
        <v>1.7824058</v>
      </c>
      <c r="J1214" s="32"/>
      <c r="K1214" s="32">
        <v>0.34857284999999999</v>
      </c>
      <c r="L1214" s="32">
        <v>0.36937156999999998</v>
      </c>
      <c r="M1214" s="32">
        <v>6.2007607999999999E-2</v>
      </c>
      <c r="N1214" s="32">
        <v>0.22288746000000001</v>
      </c>
      <c r="O1214" s="66"/>
      <c r="P1214" s="66"/>
      <c r="Q1214" s="66"/>
      <c r="R1214" s="76"/>
      <c r="S1214" s="83">
        <f>(F1214-O1211*H1214)/D1214</f>
        <v>0.34856885185242747</v>
      </c>
      <c r="T1214" s="83">
        <f>(G1214-P1211*H1214)/D1214</f>
        <v>0.36936906868705699</v>
      </c>
      <c r="U1214" s="83">
        <f>(I1214-Q1211*H1214)/D1214</f>
        <v>6.2002564326694126E-2</v>
      </c>
      <c r="V1214" s="84"/>
      <c r="W1214" s="83">
        <f t="shared" si="749"/>
        <v>-1.0539195020041678</v>
      </c>
      <c r="X1214" s="83">
        <f t="shared" si="750"/>
        <v>-0.99595894865071555</v>
      </c>
      <c r="Y1214" s="83">
        <f t="shared" si="751"/>
        <v>-2.7805795346843816</v>
      </c>
      <c r="Z1214" s="83">
        <f t="shared" si="752"/>
        <v>-1.5010882985847216</v>
      </c>
      <c r="AA1214" s="28"/>
      <c r="AB1214" s="47">
        <f t="shared" ref="AB1214:AG1214" si="753">ABS(AB1213/AB1212)</f>
        <v>3.6980109256837942E-3</v>
      </c>
      <c r="AC1214" s="47">
        <f t="shared" si="753"/>
        <v>5.6957409452960137E-3</v>
      </c>
      <c r="AD1214" s="47">
        <f t="shared" si="753"/>
        <v>2.9388336598831534E-3</v>
      </c>
      <c r="AE1214" s="47">
        <f t="shared" si="753"/>
        <v>3.523017869574816E-3</v>
      </c>
      <c r="AF1214" s="47">
        <f t="shared" si="753"/>
        <v>3.7654400752939149E-3</v>
      </c>
      <c r="AG1214" s="47">
        <f t="shared" si="753"/>
        <v>5.447667133021826E-3</v>
      </c>
      <c r="AI1214" s="27"/>
      <c r="AJ1214" s="82"/>
      <c r="AK1214" s="82"/>
      <c r="AL1214" s="82"/>
      <c r="AM1214" s="82"/>
      <c r="AN1214" s="82"/>
      <c r="BB1214" s="76"/>
      <c r="BC1214" s="76"/>
      <c r="BE1214" s="76"/>
      <c r="BF1214" s="76"/>
      <c r="BH1214" s="76"/>
      <c r="BI1214" s="76"/>
      <c r="BK1214" s="76"/>
      <c r="BL1214" s="76"/>
      <c r="BN1214" s="76"/>
      <c r="BO1214" s="76"/>
      <c r="BQ1214" s="76"/>
      <c r="BR1214" s="76"/>
      <c r="BW1214" s="85"/>
      <c r="BX1214" s="85"/>
      <c r="BY1214" s="83"/>
      <c r="BZ1214" s="83"/>
      <c r="CA1214" s="83"/>
      <c r="CB1214" s="83"/>
      <c r="CC1214" s="83"/>
      <c r="CD1214" s="76"/>
      <c r="CE1214" s="76"/>
      <c r="CF1214" s="76"/>
      <c r="CG1214" s="76"/>
      <c r="CH1214" s="76"/>
      <c r="CI1214" s="76"/>
      <c r="CJ1214" s="76"/>
      <c r="CK1214" s="76"/>
      <c r="CL1214" s="76"/>
      <c r="CM1214" s="76"/>
      <c r="CN1214" s="76"/>
      <c r="CO1214" s="76"/>
      <c r="CP1214" s="76"/>
      <c r="CQ1214" s="76"/>
      <c r="CR1214" s="76"/>
      <c r="CS1214" s="76"/>
      <c r="CT1214" s="76"/>
      <c r="CU1214" s="76"/>
      <c r="CV1214" s="76"/>
    </row>
    <row r="1215" spans="1:100">
      <c r="A1215" s="7">
        <v>151</v>
      </c>
      <c r="B1215" s="7"/>
      <c r="C1215" s="7" t="s">
        <v>4</v>
      </c>
      <c r="D1215" s="32">
        <v>26.588764000000001</v>
      </c>
      <c r="E1215" s="32">
        <v>5.9225171000000003</v>
      </c>
      <c r="F1215" s="32">
        <v>9.2564627000000002</v>
      </c>
      <c r="G1215" s="32">
        <v>9.7964179999999992</v>
      </c>
      <c r="H1215" s="93">
        <v>1.1855763E-4</v>
      </c>
      <c r="I1215" s="32">
        <v>1.6425088999999999</v>
      </c>
      <c r="J1215" s="32"/>
      <c r="K1215" s="32">
        <v>0.34813358999999999</v>
      </c>
      <c r="L1215" s="32">
        <v>0.36844038000000001</v>
      </c>
      <c r="M1215" s="32">
        <v>6.1774146000000002E-2</v>
      </c>
      <c r="N1215" s="32">
        <v>0.22274483</v>
      </c>
      <c r="O1215" s="66"/>
      <c r="P1215" s="66"/>
      <c r="Q1215" s="66"/>
      <c r="R1215" s="76"/>
      <c r="S1215" s="83">
        <f>(F1215-O1211*H1215)/D1215</f>
        <v>0.34813052348386925</v>
      </c>
      <c r="T1215" s="83">
        <f>(G1215-P1211*H1215)/D1215</f>
        <v>0.36843949808294579</v>
      </c>
      <c r="U1215" s="83">
        <f>(I1215-Q1211*H1215)/D1215</f>
        <v>6.1769762188073854E-2</v>
      </c>
      <c r="V1215" s="84"/>
      <c r="W1215" s="83">
        <f t="shared" si="749"/>
        <v>-1.0551778020455054</v>
      </c>
      <c r="X1215" s="83">
        <f t="shared" si="750"/>
        <v>-0.99847876513926015</v>
      </c>
      <c r="Y1215" s="83">
        <f t="shared" si="751"/>
        <v>-2.7843413192400721</v>
      </c>
      <c r="Z1215" s="83">
        <f t="shared" si="752"/>
        <v>-1.5017284227771148</v>
      </c>
      <c r="AA1215" s="60"/>
      <c r="AB1215" s="88"/>
      <c r="AD1215" s="88"/>
      <c r="AF1215" s="88"/>
      <c r="AI1215" s="27"/>
      <c r="AJ1215" s="82"/>
      <c r="AK1215" s="82"/>
      <c r="AL1215" s="82"/>
      <c r="AM1215" s="82"/>
      <c r="AN1215" s="82"/>
      <c r="BB1215" s="76"/>
      <c r="BC1215" s="76"/>
      <c r="BE1215" s="76"/>
      <c r="BF1215" s="76"/>
      <c r="BH1215" s="76"/>
      <c r="BI1215" s="76"/>
      <c r="BK1215" s="76"/>
      <c r="BL1215" s="76"/>
      <c r="BN1215" s="76"/>
      <c r="BO1215" s="76"/>
      <c r="BQ1215" s="76"/>
      <c r="BR1215" s="76"/>
      <c r="BW1215" s="85"/>
      <c r="BX1215" s="85"/>
      <c r="BY1215" s="83"/>
      <c r="BZ1215" s="83"/>
      <c r="CA1215" s="83"/>
      <c r="CB1215" s="83"/>
      <c r="CD1215" s="76"/>
      <c r="CE1215" s="76"/>
      <c r="CF1215" s="76"/>
      <c r="CG1215" s="76"/>
      <c r="CH1215" s="76"/>
      <c r="CI1215" s="76"/>
      <c r="CJ1215" s="76"/>
      <c r="CK1215" s="76"/>
      <c r="CL1215" s="76"/>
      <c r="CM1215" s="76"/>
      <c r="CN1215" s="76"/>
      <c r="CO1215" s="76"/>
      <c r="CP1215" s="76"/>
      <c r="CQ1215" s="76"/>
      <c r="CR1215" s="76"/>
      <c r="CS1215" s="76"/>
      <c r="CT1215" s="76"/>
      <c r="CU1215" s="76"/>
      <c r="CV1215" s="76"/>
    </row>
    <row r="1216" spans="1:100">
      <c r="A1216" s="7">
        <v>151</v>
      </c>
      <c r="B1216" s="7"/>
      <c r="C1216" s="7" t="s">
        <v>5</v>
      </c>
      <c r="D1216" s="32">
        <v>24.335756</v>
      </c>
      <c r="E1216" s="32">
        <v>5.4181676999999997</v>
      </c>
      <c r="F1216" s="32">
        <v>8.4640850000000007</v>
      </c>
      <c r="G1216" s="32">
        <v>8.9495743999999995</v>
      </c>
      <c r="H1216" s="93">
        <v>1.1214367000000001E-4</v>
      </c>
      <c r="I1216" s="32">
        <v>1.4990798999999999</v>
      </c>
      <c r="J1216" s="32"/>
      <c r="K1216" s="32">
        <v>0.347804</v>
      </c>
      <c r="L1216" s="32">
        <v>0.36775299</v>
      </c>
      <c r="M1216" s="32">
        <v>6.1599578000000002E-2</v>
      </c>
      <c r="N1216" s="32">
        <v>0.22264212</v>
      </c>
      <c r="O1216" s="66"/>
      <c r="P1216" s="66"/>
      <c r="Q1216" s="66"/>
      <c r="R1216" s="76"/>
      <c r="S1216" s="83">
        <f>(F1216-O1211*H1216)/D1216</f>
        <v>0.34780050261489459</v>
      </c>
      <c r="T1216" s="83">
        <f>(G1216-P1211*H1216)/D1216</f>
        <v>0.36775150502510351</v>
      </c>
      <c r="U1216" s="83">
        <f>(I1216-Q1211*H1216)/D1216</f>
        <v>6.1594943444501532E-2</v>
      </c>
      <c r="V1216" s="84"/>
      <c r="W1216" s="83">
        <f t="shared" si="749"/>
        <v>-1.0561262319367921</v>
      </c>
      <c r="X1216" s="83">
        <f t="shared" si="750"/>
        <v>-1.0003478269865893</v>
      </c>
      <c r="Y1216" s="83">
        <f t="shared" si="751"/>
        <v>-2.7871754987518904</v>
      </c>
      <c r="Z1216" s="83">
        <f t="shared" si="752"/>
        <v>-1.5021896397113816</v>
      </c>
      <c r="AB1216" s="28"/>
      <c r="AD1216" s="28"/>
      <c r="AF1216" s="28"/>
      <c r="AJ1216" s="82"/>
      <c r="AK1216" s="82"/>
      <c r="AL1216" s="82"/>
      <c r="AM1216" s="82"/>
      <c r="AN1216" s="82"/>
      <c r="BB1216" s="76"/>
      <c r="BC1216" s="76"/>
      <c r="BE1216" s="76"/>
      <c r="BF1216" s="76"/>
      <c r="BH1216" s="76"/>
      <c r="BI1216" s="76"/>
      <c r="BK1216" s="76"/>
      <c r="BL1216" s="76"/>
      <c r="BN1216" s="76"/>
      <c r="BO1216" s="76"/>
      <c r="BQ1216" s="76"/>
      <c r="BR1216" s="76"/>
      <c r="BW1216" s="85"/>
      <c r="BX1216" s="85"/>
      <c r="BY1216" s="83"/>
      <c r="BZ1216" s="83"/>
      <c r="CA1216" s="83"/>
      <c r="CB1216" s="83"/>
      <c r="CC1216" s="83"/>
    </row>
    <row r="1217" spans="1:100">
      <c r="C1217" s="7"/>
      <c r="D1217" s="89"/>
      <c r="E1217" s="89"/>
      <c r="F1217" s="33"/>
      <c r="G1217" s="33"/>
      <c r="H1217" s="99"/>
      <c r="I1217" s="33"/>
      <c r="J1217" s="5"/>
      <c r="K1217" s="84"/>
      <c r="L1217" s="84"/>
      <c r="M1217" s="84"/>
      <c r="N1217" s="84"/>
      <c r="O1217" s="83"/>
      <c r="P1217" s="83"/>
      <c r="Q1217" s="83"/>
      <c r="R1217" s="84"/>
      <c r="S1217" s="84"/>
      <c r="T1217" s="84"/>
      <c r="U1217" s="84"/>
      <c r="V1217" s="84"/>
      <c r="W1217" s="84"/>
      <c r="X1217" s="84"/>
      <c r="Y1217" s="84"/>
      <c r="Z1217" s="90"/>
      <c r="AA1217" s="28"/>
      <c r="AB1217" s="91"/>
      <c r="AC1217" s="91"/>
      <c r="AD1217" s="91"/>
      <c r="AE1217" s="92"/>
      <c r="AF1217" s="92"/>
      <c r="AG1217" s="92"/>
      <c r="AJ1217" s="76"/>
      <c r="AK1217" s="76"/>
      <c r="AL1217" s="76"/>
      <c r="AM1217" s="76"/>
      <c r="AN1217" s="76"/>
      <c r="BB1217" s="76"/>
      <c r="BC1217" s="76"/>
      <c r="BE1217" s="76"/>
      <c r="BF1217" s="76"/>
      <c r="BH1217" s="76"/>
      <c r="BI1217" s="76"/>
      <c r="BK1217" s="76"/>
      <c r="BL1217" s="76"/>
      <c r="BN1217" s="76"/>
      <c r="BO1217" s="76"/>
      <c r="BQ1217" s="76"/>
      <c r="BR1217" s="76"/>
      <c r="BW1217" s="85"/>
      <c r="BX1217" s="85"/>
      <c r="BY1217" s="83"/>
      <c r="BZ1217" s="83"/>
      <c r="CA1217" s="83"/>
      <c r="CB1217" s="83"/>
      <c r="CC1217" s="83"/>
      <c r="CD1217" s="76"/>
      <c r="CE1217" s="76"/>
      <c r="CF1217" s="76"/>
      <c r="CG1217" s="76"/>
      <c r="CH1217" s="76"/>
      <c r="CI1217" s="76"/>
      <c r="CJ1217" s="76"/>
      <c r="CK1217" s="76"/>
      <c r="CL1217" s="76"/>
      <c r="CM1217" s="76"/>
      <c r="CN1217" s="76"/>
      <c r="CO1217" s="76"/>
      <c r="CP1217" s="76"/>
      <c r="CQ1217" s="76"/>
      <c r="CR1217" s="76"/>
      <c r="CS1217" s="76"/>
      <c r="CT1217" s="76"/>
      <c r="CU1217" s="76"/>
      <c r="CV1217" s="76"/>
    </row>
    <row r="1218" spans="1:100">
      <c r="A1218" s="7">
        <v>152</v>
      </c>
      <c r="B1218" s="31">
        <v>43671</v>
      </c>
      <c r="C1218" s="7" t="s">
        <v>0</v>
      </c>
      <c r="D1218" s="32">
        <v>3.6424092000000001E-4</v>
      </c>
      <c r="E1218" s="32">
        <v>8.0205264999999993E-5</v>
      </c>
      <c r="F1218" s="32">
        <v>1.3472492E-4</v>
      </c>
      <c r="G1218" s="32">
        <v>1.3109166999999999E-4</v>
      </c>
      <c r="H1218" s="93">
        <v>1.7602924999999999E-5</v>
      </c>
      <c r="I1218" s="32">
        <v>8.7834583999999997E-5</v>
      </c>
      <c r="J1218" s="32"/>
      <c r="K1218" s="32"/>
      <c r="L1218" s="32"/>
      <c r="M1218" s="32"/>
      <c r="N1218" s="32"/>
      <c r="O1218" s="66"/>
      <c r="P1218" s="66"/>
      <c r="Q1218" s="66"/>
      <c r="AG1218" s="78"/>
      <c r="BZ1218" s="80"/>
      <c r="CA1218" s="78"/>
      <c r="CB1218" s="78"/>
      <c r="CC1218" s="78"/>
      <c r="CE1218" s="81"/>
      <c r="CF1218" s="74"/>
      <c r="CG1218" s="74"/>
      <c r="CH1218" s="74"/>
      <c r="CI1218" s="74"/>
      <c r="CJ1218" s="74"/>
      <c r="CK1218" s="74"/>
      <c r="CL1218" s="74"/>
      <c r="CM1218" s="74"/>
      <c r="CN1218" s="74"/>
    </row>
    <row r="1219" spans="1:100">
      <c r="A1219" s="7">
        <v>152</v>
      </c>
      <c r="B1219" s="7"/>
      <c r="C1219" s="98" t="s">
        <v>6</v>
      </c>
      <c r="D1219" s="32"/>
      <c r="E1219" s="32"/>
      <c r="F1219" s="32"/>
      <c r="G1219" s="32"/>
      <c r="H1219" s="93">
        <v>2.8265780999999999</v>
      </c>
      <c r="I1219" s="32"/>
      <c r="J1219" s="32"/>
      <c r="K1219" s="32"/>
      <c r="L1219" s="32"/>
      <c r="M1219" s="32"/>
      <c r="N1219" s="57"/>
      <c r="O1219" s="83">
        <v>0.86346100999999997</v>
      </c>
      <c r="P1219" s="83">
        <v>0.56628319999999999</v>
      </c>
      <c r="Q1219" s="83">
        <v>1.0734935000000001</v>
      </c>
      <c r="AB1219" s="9"/>
      <c r="AC1219" s="9"/>
      <c r="AD1219" s="9"/>
      <c r="AE1219" s="9"/>
      <c r="AF1219" s="9"/>
      <c r="AG1219" s="9"/>
      <c r="AI1219" s="27"/>
      <c r="AJ1219" s="20"/>
      <c r="AK1219" s="20"/>
      <c r="AL1219" s="20"/>
      <c r="AM1219" s="20"/>
      <c r="AN1219" s="82"/>
      <c r="BB1219" s="78"/>
      <c r="BE1219" s="78"/>
      <c r="BH1219" s="78"/>
      <c r="BK1219" s="78"/>
      <c r="BN1219" s="78"/>
      <c r="BQ1219" s="78"/>
    </row>
    <row r="1220" spans="1:100">
      <c r="A1220" s="7">
        <v>152</v>
      </c>
      <c r="B1220" s="7"/>
      <c r="C1220" s="7" t="s">
        <v>1</v>
      </c>
      <c r="D1220" s="32">
        <v>32.398105000000001</v>
      </c>
      <c r="E1220" s="32">
        <v>7.2272575000000003</v>
      </c>
      <c r="F1220" s="32">
        <v>11.312386999999999</v>
      </c>
      <c r="G1220" s="32">
        <v>12.007849</v>
      </c>
      <c r="H1220" s="93">
        <v>1.4017013E-4</v>
      </c>
      <c r="I1220" s="32">
        <v>2.0192071</v>
      </c>
      <c r="J1220" s="32"/>
      <c r="K1220" s="32">
        <v>0.34916800999999997</v>
      </c>
      <c r="L1220" s="32">
        <v>0.37063392000000001</v>
      </c>
      <c r="M1220" s="32">
        <v>6.2324754000000003E-2</v>
      </c>
      <c r="N1220" s="32">
        <v>0.22307645000000001</v>
      </c>
      <c r="O1220" s="66"/>
      <c r="P1220" s="66"/>
      <c r="Q1220" s="66"/>
      <c r="R1220" s="76"/>
      <c r="S1220" s="83">
        <f>(F1220-O1219*H1220)/D1220</f>
        <v>0.34916443318391543</v>
      </c>
      <c r="T1220" s="83">
        <f>(G1220-P1219*H1220)/D1220</f>
        <v>0.37063185096814266</v>
      </c>
      <c r="U1220" s="83">
        <f>(I1220-Q1219*H1220)/D1220</f>
        <v>6.2320207563885316E-2</v>
      </c>
      <c r="V1220" s="84"/>
      <c r="W1220" s="83">
        <f t="shared" ref="W1220:W1224" si="754">LN(S1220)</f>
        <v>-1.0522123124837237</v>
      </c>
      <c r="X1220" s="83">
        <f t="shared" ref="X1220:X1224" si="755">LN(T1220)</f>
        <v>-0.99254602449537832</v>
      </c>
      <c r="Y1220" s="83">
        <f t="shared" ref="Y1220:Y1224" si="756">LN(U1220)</f>
        <v>-2.7754695468108563</v>
      </c>
      <c r="Z1220" s="83">
        <f>LN(N1220)</f>
        <v>-1.5002407411610121</v>
      </c>
      <c r="AA1220" s="77"/>
      <c r="AB1220" s="20">
        <f t="array" ref="AB1220:AC1221">LINEST(W1220:W1224,Z1220:Z1224,TRUE,TRUE)</f>
        <v>2.005452784166347</v>
      </c>
      <c r="AC1220" s="60">
        <v>1.9564525160330244</v>
      </c>
      <c r="AD1220" s="20">
        <f t="array" ref="AD1220:AE1221">LINEST(X1220:X1224,Z1220:Z1224,TRUE,TRUE)</f>
        <v>4.0201587959828746</v>
      </c>
      <c r="AE1220" s="60">
        <v>5.0386733324446604</v>
      </c>
      <c r="AF1220" s="20">
        <f t="array" ref="AF1220:AG1221">LINEST(Y1220:Y1224,Z1220:Z1224,TRUE,TRUE)</f>
        <v>6.0268311282526179</v>
      </c>
      <c r="AG1220" s="20">
        <v>6.2662439044602909</v>
      </c>
      <c r="AI1220" s="41">
        <f>EXP(AC1220)*$AI$4^AB1220</f>
        <v>0.33298353165182193</v>
      </c>
      <c r="AJ1220" s="41">
        <f>AI1220*SQRT(AC1221^2+(LN($AI$4))^2*AB1221^2+(AB1220/$AI$4)^2*$AJ$4^2-2*LN($AI$4)*AVERAGE(Z1220:Z1224)*AB1221^2)</f>
        <v>5.232826688082241E-4</v>
      </c>
      <c r="AK1220" s="59"/>
      <c r="AL1220" s="41">
        <f>EXP(AE1220)*$AI$4^AD1220</f>
        <v>0.33700510277855528</v>
      </c>
      <c r="AM1220" s="41">
        <f>AL1220*SQRT(AE1221^2+(LN($AI$4))^2*AD1221^2+(AD1220/$AI$4)^2*$AJ$4^2-2*LN($AI$4)*AVERAGE(Z1220:Z1224)*AD1221^2)</f>
        <v>1.0607473881584072E-3</v>
      </c>
      <c r="AN1220" s="83"/>
      <c r="AO1220" s="41">
        <f>EXP(AG1220)*$AI$4^AF1220</f>
        <v>5.4038427330569724E-2</v>
      </c>
      <c r="AP1220" s="41">
        <f>AO1220*SQRT(AG1221^2+(LN($AI$4))^2*AF1221^2+(AF1220/$AI$4)^2*$AJ$4^2-2*LN($AI$4)*AVERAGE(Z1220:Z1224)*AF1221^2)</f>
        <v>2.5512589976398373E-4</v>
      </c>
      <c r="BB1220" s="69"/>
      <c r="BC1220" s="69"/>
      <c r="BE1220" s="69"/>
      <c r="BF1220" s="69"/>
      <c r="BH1220" s="69"/>
      <c r="BI1220" s="69"/>
      <c r="BK1220" s="69"/>
      <c r="BL1220" s="69"/>
      <c r="BN1220" s="69"/>
      <c r="BO1220" s="69"/>
      <c r="BQ1220" s="69"/>
      <c r="BR1220" s="69"/>
      <c r="BY1220" s="69"/>
      <c r="BZ1220" s="69"/>
      <c r="CD1220" s="86"/>
      <c r="CM1220" s="78"/>
      <c r="CN1220" s="78"/>
    </row>
    <row r="1221" spans="1:100">
      <c r="A1221" s="7">
        <v>152</v>
      </c>
      <c r="B1221" s="7"/>
      <c r="C1221" s="7" t="s">
        <v>2</v>
      </c>
      <c r="D1221" s="32">
        <v>31.129528000000001</v>
      </c>
      <c r="E1221" s="32">
        <v>6.941643</v>
      </c>
      <c r="F1221" s="32">
        <v>10.861387000000001</v>
      </c>
      <c r="G1221" s="32">
        <v>11.520621999999999</v>
      </c>
      <c r="H1221" s="93">
        <v>1.4380955999999999E-4</v>
      </c>
      <c r="I1221" s="32">
        <v>1.935851</v>
      </c>
      <c r="J1221" s="32"/>
      <c r="K1221" s="32">
        <v>0.34890939999999998</v>
      </c>
      <c r="L1221" s="32">
        <v>0.37008648999999999</v>
      </c>
      <c r="M1221" s="32">
        <v>6.2186951999999997E-2</v>
      </c>
      <c r="N1221" s="32">
        <v>0.22299221999999999</v>
      </c>
      <c r="O1221" s="66"/>
      <c r="P1221" s="66"/>
      <c r="Q1221" s="66"/>
      <c r="R1221" s="76"/>
      <c r="S1221" s="83">
        <f>(F1221-O1219*H1221)/D1221</f>
        <v>0.3489054773349623</v>
      </c>
      <c r="T1221" s="83">
        <f>(G1221-P1219*H1221)/D1221</f>
        <v>0.37008401036669014</v>
      </c>
      <c r="U1221" s="83">
        <f>(I1221-Q1219*H1221)/D1221</f>
        <v>6.2182009999383933E-2</v>
      </c>
      <c r="V1221" s="84"/>
      <c r="W1221" s="83">
        <f t="shared" si="754"/>
        <v>-1.0529542320448722</v>
      </c>
      <c r="X1221" s="83">
        <f t="shared" si="755"/>
        <v>-0.994025244071854</v>
      </c>
      <c r="Y1221" s="83">
        <f t="shared" si="756"/>
        <v>-2.7776895493773011</v>
      </c>
      <c r="Z1221" s="83">
        <f t="shared" ref="Z1221:Z1224" si="757">LN(N1221)</f>
        <v>-1.5006183960229917</v>
      </c>
      <c r="AA1221" s="77"/>
      <c r="AB1221" s="20">
        <v>6.3260643759931639E-3</v>
      </c>
      <c r="AC1221" s="60">
        <v>9.4964271510179117E-3</v>
      </c>
      <c r="AD1221" s="20">
        <v>1.13263726551576E-2</v>
      </c>
      <c r="AE1221" s="60">
        <v>1.7002683882441368E-2</v>
      </c>
      <c r="AF1221" s="20">
        <v>1.8275561476304603E-2</v>
      </c>
      <c r="AG1221" s="20">
        <v>2.7434519772244498E-2</v>
      </c>
      <c r="AI1221" s="27"/>
      <c r="AJ1221" s="82"/>
      <c r="AK1221" s="82"/>
      <c r="AL1221" s="82"/>
      <c r="AM1221" s="82"/>
      <c r="AN1221" s="82"/>
      <c r="BB1221" s="76"/>
      <c r="BC1221" s="76"/>
      <c r="BE1221" s="76"/>
      <c r="BF1221" s="76"/>
      <c r="BH1221" s="76"/>
      <c r="BI1221" s="76"/>
      <c r="BK1221" s="76"/>
      <c r="BL1221" s="76"/>
      <c r="BN1221" s="76"/>
      <c r="BO1221" s="76"/>
      <c r="BQ1221" s="76"/>
      <c r="BR1221" s="76"/>
      <c r="BW1221" s="85"/>
      <c r="BX1221" s="85"/>
      <c r="BY1221" s="83"/>
      <c r="BZ1221" s="83"/>
      <c r="CA1221" s="83"/>
      <c r="CB1221" s="83"/>
      <c r="CC1221" s="83"/>
    </row>
    <row r="1222" spans="1:100">
      <c r="A1222" s="7">
        <v>152</v>
      </c>
      <c r="B1222" s="7"/>
      <c r="C1222" s="7" t="s">
        <v>3</v>
      </c>
      <c r="D1222" s="32">
        <v>28.669087000000001</v>
      </c>
      <c r="E1222" s="32">
        <v>6.3902495000000004</v>
      </c>
      <c r="F1222" s="32">
        <v>9.9940903999999993</v>
      </c>
      <c r="G1222" s="32">
        <v>10.591407</v>
      </c>
      <c r="H1222" s="93">
        <v>1.3793575000000001E-4</v>
      </c>
      <c r="I1222" s="32">
        <v>1.7781353</v>
      </c>
      <c r="J1222" s="32"/>
      <c r="K1222" s="32">
        <v>0.34860081999999998</v>
      </c>
      <c r="L1222" s="32">
        <v>0.36943469000000001</v>
      </c>
      <c r="M1222" s="32">
        <v>6.2022243999999997E-2</v>
      </c>
      <c r="N1222" s="32">
        <v>0.22289659000000001</v>
      </c>
      <c r="O1222" s="66"/>
      <c r="P1222" s="66"/>
      <c r="Q1222" s="66"/>
      <c r="R1222" s="76"/>
      <c r="S1222" s="83">
        <f>(F1222-O1219*H1222)/D1222</f>
        <v>0.34859747357346915</v>
      </c>
      <c r="T1222" s="83">
        <f>(G1222-P1219*H1222)/D1222</f>
        <v>0.36943376987561882</v>
      </c>
      <c r="U1222" s="83">
        <f>(I1222-Q1219*H1222)/D1222</f>
        <v>6.2017574081412404E-2</v>
      </c>
      <c r="V1222" s="84"/>
      <c r="W1222" s="83">
        <f t="shared" si="754"/>
        <v>-1.0538373932733991</v>
      </c>
      <c r="X1222" s="83">
        <f t="shared" si="755"/>
        <v>-0.99578379721558274</v>
      </c>
      <c r="Y1222" s="83">
        <f t="shared" si="756"/>
        <v>-2.7803374811762298</v>
      </c>
      <c r="Z1222" s="83">
        <f t="shared" si="757"/>
        <v>-1.5010473370473976</v>
      </c>
      <c r="AA1222" s="28"/>
      <c r="AB1222" s="47">
        <f t="shared" ref="AB1222:AG1222" si="758">ABS(AB1221/AB1220)</f>
        <v>3.1544319696476253E-3</v>
      </c>
      <c r="AC1222" s="47">
        <f t="shared" si="758"/>
        <v>4.8539011671355145E-3</v>
      </c>
      <c r="AD1222" s="47">
        <f t="shared" si="758"/>
        <v>2.8173943443416775E-3</v>
      </c>
      <c r="AE1222" s="47">
        <f t="shared" si="758"/>
        <v>3.3744366345321332E-3</v>
      </c>
      <c r="AF1222" s="47">
        <f t="shared" si="758"/>
        <v>3.0323666098146184E-3</v>
      </c>
      <c r="AG1222" s="47">
        <f t="shared" si="758"/>
        <v>4.3781442584315466E-3</v>
      </c>
      <c r="AI1222" s="27"/>
      <c r="AJ1222" s="82"/>
      <c r="AK1222" s="82"/>
      <c r="AL1222" s="82"/>
      <c r="AM1222" s="82"/>
      <c r="AN1222" s="82"/>
      <c r="BB1222" s="76"/>
      <c r="BC1222" s="76"/>
      <c r="BE1222" s="76"/>
      <c r="BF1222" s="76"/>
      <c r="BH1222" s="76"/>
      <c r="BI1222" s="76"/>
      <c r="BK1222" s="76"/>
      <c r="BL1222" s="76"/>
      <c r="BN1222" s="76"/>
      <c r="BO1222" s="76"/>
      <c r="BQ1222" s="76"/>
      <c r="BR1222" s="76"/>
      <c r="BW1222" s="85"/>
      <c r="BX1222" s="85"/>
      <c r="BY1222" s="83"/>
      <c r="BZ1222" s="83"/>
      <c r="CA1222" s="83"/>
      <c r="CB1222" s="83"/>
      <c r="CC1222" s="83"/>
      <c r="CD1222" s="76"/>
      <c r="CE1222" s="76"/>
      <c r="CF1222" s="76"/>
      <c r="CG1222" s="76"/>
      <c r="CH1222" s="76"/>
      <c r="CI1222" s="76"/>
      <c r="CJ1222" s="76"/>
      <c r="CK1222" s="76"/>
      <c r="CL1222" s="76"/>
      <c r="CM1222" s="76"/>
      <c r="CN1222" s="76"/>
      <c r="CO1222" s="76"/>
      <c r="CP1222" s="76"/>
      <c r="CQ1222" s="76"/>
      <c r="CR1222" s="76"/>
      <c r="CS1222" s="76"/>
      <c r="CT1222" s="76"/>
      <c r="CU1222" s="76"/>
      <c r="CV1222" s="76"/>
    </row>
    <row r="1223" spans="1:100">
      <c r="A1223" s="7">
        <v>152</v>
      </c>
      <c r="B1223" s="7"/>
      <c r="C1223" s="7" t="s">
        <v>4</v>
      </c>
      <c r="D1223" s="32">
        <v>26.630419</v>
      </c>
      <c r="E1223" s="32">
        <v>5.9323436999999997</v>
      </c>
      <c r="F1223" s="32">
        <v>9.2725194000000002</v>
      </c>
      <c r="G1223" s="32">
        <v>9.8150134999999992</v>
      </c>
      <c r="H1223" s="93">
        <v>1.2425496000000001E-4</v>
      </c>
      <c r="I1223" s="32">
        <v>1.6458619999999999</v>
      </c>
      <c r="J1223" s="32"/>
      <c r="K1223" s="32">
        <v>0.34819227000000003</v>
      </c>
      <c r="L1223" s="32">
        <v>0.36856301000000002</v>
      </c>
      <c r="M1223" s="32">
        <v>6.1803576999999998E-2</v>
      </c>
      <c r="N1223" s="32">
        <v>0.22276551</v>
      </c>
      <c r="O1223" s="66"/>
      <c r="P1223" s="66"/>
      <c r="Q1223" s="66"/>
      <c r="R1223" s="76"/>
      <c r="S1223" s="83">
        <f>(F1223-O1219*H1223)/D1223</f>
        <v>0.34818874275642231</v>
      </c>
      <c r="T1223" s="83">
        <f>(G1223-P1219*H1223)/D1223</f>
        <v>0.36856134845282135</v>
      </c>
      <c r="U1223" s="83">
        <f>(I1223-Q1219*H1223)/D1223</f>
        <v>6.1798825362383417E-2</v>
      </c>
      <c r="V1223" s="84"/>
      <c r="W1223" s="83">
        <f t="shared" si="754"/>
        <v>-1.0550105819913969</v>
      </c>
      <c r="X1223" s="83">
        <f t="shared" si="755"/>
        <v>-0.99814809965479412</v>
      </c>
      <c r="Y1223" s="83">
        <f t="shared" si="756"/>
        <v>-2.7838709217803035</v>
      </c>
      <c r="Z1223" s="83">
        <f t="shared" si="757"/>
        <v>-1.5016355854256189</v>
      </c>
      <c r="AA1223" s="60"/>
      <c r="AB1223" s="88"/>
      <c r="AD1223" s="88"/>
      <c r="AF1223" s="88"/>
      <c r="AI1223" s="27"/>
      <c r="AJ1223" s="82"/>
      <c r="AK1223" s="82"/>
      <c r="AL1223" s="82"/>
      <c r="AM1223" s="82"/>
      <c r="AN1223" s="82"/>
      <c r="BB1223" s="76"/>
      <c r="BC1223" s="76"/>
      <c r="BE1223" s="76"/>
      <c r="BF1223" s="76"/>
      <c r="BH1223" s="76"/>
      <c r="BI1223" s="76"/>
      <c r="BK1223" s="76"/>
      <c r="BL1223" s="76"/>
      <c r="BN1223" s="76"/>
      <c r="BO1223" s="76"/>
      <c r="BQ1223" s="76"/>
      <c r="BR1223" s="76"/>
      <c r="BW1223" s="85"/>
      <c r="BX1223" s="85"/>
      <c r="BY1223" s="83"/>
      <c r="BZ1223" s="83"/>
      <c r="CA1223" s="83"/>
      <c r="CB1223" s="83"/>
      <c r="CD1223" s="76"/>
      <c r="CE1223" s="76"/>
      <c r="CF1223" s="76"/>
      <c r="CG1223" s="76"/>
      <c r="CH1223" s="76"/>
      <c r="CI1223" s="76"/>
      <c r="CJ1223" s="76"/>
      <c r="CK1223" s="76"/>
      <c r="CL1223" s="76"/>
      <c r="CM1223" s="76"/>
      <c r="CN1223" s="76"/>
      <c r="CO1223" s="76"/>
      <c r="CP1223" s="76"/>
      <c r="CQ1223" s="76"/>
      <c r="CR1223" s="76"/>
      <c r="CS1223" s="76"/>
      <c r="CT1223" s="76"/>
      <c r="CU1223" s="76"/>
      <c r="CV1223" s="76"/>
    </row>
    <row r="1224" spans="1:100">
      <c r="A1224" s="7">
        <v>152</v>
      </c>
      <c r="B1224" s="7"/>
      <c r="C1224" s="7" t="s">
        <v>5</v>
      </c>
      <c r="D1224" s="32">
        <v>23.586704000000001</v>
      </c>
      <c r="E1224" s="32">
        <v>5.2510738999999997</v>
      </c>
      <c r="F1224" s="32">
        <v>8.2026553</v>
      </c>
      <c r="G1224" s="32">
        <v>8.6718302000000005</v>
      </c>
      <c r="H1224" s="93">
        <v>1.0759134E-4</v>
      </c>
      <c r="I1224" s="32">
        <v>1.4523779999999999</v>
      </c>
      <c r="J1224" s="32"/>
      <c r="K1224" s="32">
        <v>0.34776571000000001</v>
      </c>
      <c r="L1224" s="32">
        <v>0.3676565</v>
      </c>
      <c r="M1224" s="32">
        <v>6.1575875000000002E-2</v>
      </c>
      <c r="N1224" s="32">
        <v>0.22262845000000001</v>
      </c>
      <c r="O1224" s="66"/>
      <c r="P1224" s="66"/>
      <c r="Q1224" s="66"/>
      <c r="R1224" s="76"/>
      <c r="S1224" s="83">
        <f>(F1224-O1219*H1224)/D1224</f>
        <v>0.34776212899745956</v>
      </c>
      <c r="T1224" s="83">
        <f>(G1224-P1219*H1224)/D1224</f>
        <v>0.3676549836226245</v>
      </c>
      <c r="U1224" s="83">
        <f>(I1224-Q1219*H1224)/D1224</f>
        <v>6.1571235277122806E-2</v>
      </c>
      <c r="V1224" s="84"/>
      <c r="W1224" s="83">
        <f t="shared" si="754"/>
        <v>-1.0562365702894578</v>
      </c>
      <c r="X1224" s="83">
        <f t="shared" si="755"/>
        <v>-1.0006103250866827</v>
      </c>
      <c r="Y1224" s="83">
        <f t="shared" si="756"/>
        <v>-2.7875604772893041</v>
      </c>
      <c r="Z1224" s="83">
        <f t="shared" si="757"/>
        <v>-1.5022510405805398</v>
      </c>
      <c r="AB1224" s="28"/>
      <c r="AD1224" s="28"/>
      <c r="AF1224" s="28"/>
      <c r="AJ1224" s="82"/>
      <c r="AK1224" s="82"/>
      <c r="AL1224" s="82"/>
      <c r="AM1224" s="82"/>
      <c r="AN1224" s="82"/>
      <c r="BB1224" s="76"/>
      <c r="BC1224" s="76"/>
      <c r="BE1224" s="76"/>
      <c r="BF1224" s="76"/>
      <c r="BH1224" s="76"/>
      <c r="BI1224" s="76"/>
      <c r="BK1224" s="76"/>
      <c r="BL1224" s="76"/>
      <c r="BN1224" s="76"/>
      <c r="BO1224" s="76"/>
      <c r="BQ1224" s="76"/>
      <c r="BR1224" s="76"/>
      <c r="BW1224" s="85"/>
      <c r="BX1224" s="85"/>
      <c r="BY1224" s="83"/>
      <c r="BZ1224" s="83"/>
      <c r="CA1224" s="83"/>
      <c r="CB1224" s="83"/>
      <c r="CC1224" s="83"/>
    </row>
    <row r="1225" spans="1:100">
      <c r="C1225" s="7"/>
      <c r="D1225" s="89"/>
      <c r="E1225" s="89"/>
      <c r="F1225" s="33"/>
      <c r="G1225" s="33"/>
      <c r="H1225" s="99"/>
      <c r="I1225" s="33"/>
      <c r="J1225" s="5"/>
      <c r="K1225" s="84"/>
      <c r="L1225" s="84"/>
      <c r="M1225" s="84"/>
      <c r="N1225" s="84"/>
      <c r="O1225" s="83"/>
      <c r="P1225" s="83"/>
      <c r="Q1225" s="83"/>
      <c r="R1225" s="84"/>
      <c r="S1225" s="84"/>
      <c r="T1225" s="84"/>
      <c r="U1225" s="84"/>
      <c r="V1225" s="84"/>
      <c r="W1225" s="84"/>
      <c r="X1225" s="84"/>
      <c r="Y1225" s="84"/>
      <c r="Z1225" s="90"/>
      <c r="AA1225" s="28"/>
      <c r="AB1225" s="91"/>
      <c r="AC1225" s="91"/>
      <c r="AD1225" s="91"/>
      <c r="AE1225" s="92"/>
      <c r="AF1225" s="92"/>
      <c r="AG1225" s="92"/>
      <c r="AJ1225" s="76"/>
      <c r="AK1225" s="76"/>
      <c r="AL1225" s="76"/>
      <c r="AM1225" s="76"/>
      <c r="AN1225" s="76"/>
      <c r="BB1225" s="76"/>
      <c r="BC1225" s="76"/>
      <c r="BE1225" s="76"/>
      <c r="BF1225" s="76"/>
      <c r="BH1225" s="76"/>
      <c r="BI1225" s="76"/>
      <c r="BK1225" s="76"/>
      <c r="BL1225" s="76"/>
      <c r="BN1225" s="76"/>
      <c r="BO1225" s="76"/>
      <c r="BQ1225" s="76"/>
      <c r="BR1225" s="76"/>
      <c r="BW1225" s="85"/>
      <c r="BX1225" s="85"/>
      <c r="BY1225" s="83"/>
      <c r="BZ1225" s="83"/>
      <c r="CA1225" s="83"/>
      <c r="CB1225" s="83"/>
      <c r="CC1225" s="83"/>
      <c r="CD1225" s="76"/>
      <c r="CE1225" s="76"/>
      <c r="CF1225" s="76"/>
      <c r="CG1225" s="76"/>
      <c r="CH1225" s="76"/>
      <c r="CI1225" s="76"/>
      <c r="CJ1225" s="76"/>
      <c r="CK1225" s="76"/>
      <c r="CL1225" s="76"/>
      <c r="CM1225" s="76"/>
      <c r="CN1225" s="76"/>
      <c r="CO1225" s="76"/>
      <c r="CP1225" s="76"/>
      <c r="CQ1225" s="76"/>
      <c r="CR1225" s="76"/>
      <c r="CS1225" s="76"/>
      <c r="CT1225" s="76"/>
      <c r="CU1225" s="76"/>
      <c r="CV1225" s="76"/>
    </row>
    <row r="1226" spans="1:100">
      <c r="A1226" s="7">
        <v>153</v>
      </c>
      <c r="B1226" s="31">
        <v>43671</v>
      </c>
      <c r="C1226" s="7" t="s">
        <v>0</v>
      </c>
      <c r="D1226" s="32">
        <v>3.6424092000000001E-4</v>
      </c>
      <c r="E1226" s="32">
        <v>8.0205264999999993E-5</v>
      </c>
      <c r="F1226" s="32">
        <v>1.3472492E-4</v>
      </c>
      <c r="G1226" s="32">
        <v>1.3109166999999999E-4</v>
      </c>
      <c r="H1226" s="93">
        <v>1.7602924999999999E-5</v>
      </c>
      <c r="I1226" s="32">
        <v>8.7834583999999997E-5</v>
      </c>
      <c r="J1226" s="32"/>
      <c r="K1226" s="32"/>
      <c r="L1226" s="32"/>
      <c r="M1226" s="32"/>
      <c r="N1226" s="32"/>
      <c r="O1226" s="66"/>
      <c r="P1226" s="66"/>
      <c r="Q1226" s="66"/>
      <c r="AG1226" s="78"/>
      <c r="BZ1226" s="80"/>
      <c r="CA1226" s="78"/>
      <c r="CB1226" s="78"/>
      <c r="CC1226" s="78"/>
      <c r="CE1226" s="81"/>
      <c r="CF1226" s="74"/>
      <c r="CG1226" s="74"/>
      <c r="CH1226" s="74"/>
      <c r="CI1226" s="74"/>
      <c r="CJ1226" s="74"/>
      <c r="CK1226" s="74"/>
      <c r="CL1226" s="74"/>
      <c r="CM1226" s="74"/>
      <c r="CN1226" s="74"/>
    </row>
    <row r="1227" spans="1:100">
      <c r="A1227" s="7">
        <v>153</v>
      </c>
      <c r="B1227" s="7"/>
      <c r="C1227" s="98" t="s">
        <v>6</v>
      </c>
      <c r="D1227" s="32"/>
      <c r="E1227" s="32"/>
      <c r="F1227" s="32"/>
      <c r="G1227" s="32"/>
      <c r="H1227" s="93">
        <v>2.8265780999999999</v>
      </c>
      <c r="I1227" s="32"/>
      <c r="J1227" s="32"/>
      <c r="K1227" s="32"/>
      <c r="L1227" s="32"/>
      <c r="M1227" s="32"/>
      <c r="N1227" s="57"/>
      <c r="O1227" s="83">
        <v>0.86346100999999997</v>
      </c>
      <c r="P1227" s="83">
        <v>0.56628319999999999</v>
      </c>
      <c r="Q1227" s="83">
        <v>1.0734935000000001</v>
      </c>
      <c r="AB1227" s="9"/>
      <c r="AC1227" s="9"/>
      <c r="AD1227" s="9"/>
      <c r="AE1227" s="9"/>
      <c r="AF1227" s="9"/>
      <c r="AG1227" s="9"/>
      <c r="AI1227" s="27"/>
      <c r="AJ1227" s="20"/>
      <c r="AK1227" s="20"/>
      <c r="AL1227" s="20"/>
      <c r="AM1227" s="20"/>
      <c r="AN1227" s="82"/>
      <c r="BB1227" s="78"/>
      <c r="BE1227" s="78"/>
      <c r="BH1227" s="78"/>
      <c r="BK1227" s="78"/>
      <c r="BN1227" s="78"/>
      <c r="BQ1227" s="78"/>
    </row>
    <row r="1228" spans="1:100">
      <c r="A1228" s="7">
        <v>153</v>
      </c>
      <c r="B1228" s="7"/>
      <c r="C1228" s="7" t="s">
        <v>1</v>
      </c>
      <c r="D1228" s="32">
        <v>32.357548000000001</v>
      </c>
      <c r="E1228" s="32">
        <v>7.2185022999999999</v>
      </c>
      <c r="F1228" s="32">
        <v>11.299048000000001</v>
      </c>
      <c r="G1228" s="32">
        <v>11.994579999999999</v>
      </c>
      <c r="H1228" s="93">
        <v>1.4828045999999999E-4</v>
      </c>
      <c r="I1228" s="32">
        <v>2.0171242</v>
      </c>
      <c r="J1228" s="32"/>
      <c r="K1228" s="32">
        <v>0.34919344000000002</v>
      </c>
      <c r="L1228" s="32">
        <v>0.37068851000000003</v>
      </c>
      <c r="M1228" s="32">
        <v>6.2338531000000003E-2</v>
      </c>
      <c r="N1228" s="32">
        <v>0.22308552000000001</v>
      </c>
      <c r="O1228" s="66"/>
      <c r="P1228" s="66"/>
      <c r="Q1228" s="66"/>
      <c r="R1228" s="76"/>
      <c r="S1228" s="83">
        <f>(F1228-O1227*H1228)/D1228</f>
        <v>0.34918962232874523</v>
      </c>
      <c r="T1228" s="83">
        <f>(G1228-P1227*H1228)/D1228</f>
        <v>0.3706861852222737</v>
      </c>
      <c r="U1228" s="83">
        <f>(I1228-Q1227*H1228)/D1228</f>
        <v>6.233367935945E-2</v>
      </c>
      <c r="V1228" s="84"/>
      <c r="W1228" s="83">
        <f t="shared" ref="W1228:W1232" si="759">LN(S1228)</f>
        <v>-1.0521401738754006</v>
      </c>
      <c r="X1228" s="83">
        <f t="shared" ref="X1228:X1232" si="760">LN(T1228)</f>
        <v>-0.9923994362523415</v>
      </c>
      <c r="Y1228" s="83">
        <f t="shared" ref="Y1228:Y1232" si="761">LN(U1228)</f>
        <v>-2.7752533995899449</v>
      </c>
      <c r="Z1228" s="83">
        <f>LN(N1228)</f>
        <v>-1.5002000832806408</v>
      </c>
      <c r="AA1228" s="77"/>
      <c r="AB1228" s="20">
        <f t="array" ref="AB1228:AC1229">LINEST(W1228:W1232,Z1228:Z1232,TRUE,TRUE)</f>
        <v>2.003511354633134</v>
      </c>
      <c r="AC1228" s="60">
        <v>1.9535261563049611</v>
      </c>
      <c r="AD1228" s="20">
        <f t="array" ref="AD1228:AE1229">LINEST(X1228:X1232,Z1228:Z1232,TRUE,TRUE)</f>
        <v>4.0059376160081559</v>
      </c>
      <c r="AE1228" s="60">
        <v>5.0173006031307477</v>
      </c>
      <c r="AF1228" s="20">
        <f t="array" ref="AF1228:AG1229">LINEST(Y1228:Y1232,Z1228:Z1232,TRUE,TRUE)</f>
        <v>6.0125023587857802</v>
      </c>
      <c r="AG1228" s="20">
        <v>6.2447008126637904</v>
      </c>
      <c r="AI1228" s="41">
        <f>EXP(AC1228)*$AI$4^AB1228</f>
        <v>0.33299425050846509</v>
      </c>
      <c r="AJ1228" s="41">
        <f>AI1228*SQRT(AC1229^2+(LN($AI$4))^2*AB1229^2+(AB1228/$AI$4)^2*$AJ$4^2-2*LN($AI$4)*AVERAGE(Z1228:Z1232)*AB1229^2)</f>
        <v>5.2236998150109249E-4</v>
      </c>
      <c r="AK1228" s="59"/>
      <c r="AL1228" s="41">
        <f>EXP(AE1228)*$AI$4^AD1228</f>
        <v>0.33710587029178257</v>
      </c>
      <c r="AM1228" s="41">
        <f>AL1228*SQRT(AE1229^2+(LN($AI$4))^2*AD1229^2+(AD1228/$AI$4)^2*$AJ$4^2-2*LN($AI$4)*AVERAGE(Z1228:Z1232)*AD1229^2)</f>
        <v>1.0610482789396619E-3</v>
      </c>
      <c r="AN1228" s="83"/>
      <c r="AO1228" s="41">
        <f>EXP(AG1228)*$AI$4^AF1228</f>
        <v>5.4054238995835516E-2</v>
      </c>
      <c r="AP1228" s="41">
        <f>AO1228*SQRT(AG1229^2+(LN($AI$4))^2*AF1229^2+(AF1228/$AI$4)^2*$AJ$4^2-2*LN($AI$4)*AVERAGE(Z1228:Z1232)*AF1229^2)</f>
        <v>2.5481037346703145E-4</v>
      </c>
      <c r="BB1228" s="69"/>
      <c r="BC1228" s="69"/>
      <c r="BE1228" s="69"/>
      <c r="BF1228" s="69"/>
      <c r="BH1228" s="69"/>
      <c r="BI1228" s="69"/>
      <c r="BK1228" s="69"/>
      <c r="BL1228" s="69"/>
      <c r="BN1228" s="69"/>
      <c r="BO1228" s="69"/>
      <c r="BQ1228" s="69"/>
      <c r="BR1228" s="69"/>
      <c r="BY1228" s="69"/>
      <c r="BZ1228" s="69"/>
      <c r="CD1228" s="86"/>
      <c r="CM1228" s="78"/>
      <c r="CN1228" s="78"/>
    </row>
    <row r="1229" spans="1:100">
      <c r="A1229" s="7">
        <v>153</v>
      </c>
      <c r="B1229" s="7"/>
      <c r="C1229" s="7" t="s">
        <v>2</v>
      </c>
      <c r="D1229" s="32">
        <v>30.795805999999999</v>
      </c>
      <c r="E1229" s="32">
        <v>6.8673732999999997</v>
      </c>
      <c r="F1229" s="32">
        <v>10.745018999999999</v>
      </c>
      <c r="G1229" s="32">
        <v>11.397055</v>
      </c>
      <c r="H1229" s="93">
        <v>1.4095604999999999E-4</v>
      </c>
      <c r="I1229" s="32">
        <v>1.9151184000000001</v>
      </c>
      <c r="J1229" s="32"/>
      <c r="K1229" s="32">
        <v>0.34891151999999998</v>
      </c>
      <c r="L1229" s="32">
        <v>0.37008398999999997</v>
      </c>
      <c r="M1229" s="32">
        <v>6.2187459E-2</v>
      </c>
      <c r="N1229" s="32">
        <v>0.22299695</v>
      </c>
      <c r="O1229" s="66"/>
      <c r="P1229" s="66"/>
      <c r="Q1229" s="66"/>
      <c r="R1229" s="76"/>
      <c r="S1229" s="83">
        <f>(F1229-O1227*H1229)/D1229</f>
        <v>0.34890781199059057</v>
      </c>
      <c r="T1229" s="83">
        <f>(G1229-P1227*H1229)/D1229</f>
        <v>0.37008205529535243</v>
      </c>
      <c r="U1229" s="83">
        <f>(I1229-Q1227*H1229)/D1229</f>
        <v>6.2182723342150532E-2</v>
      </c>
      <c r="V1229" s="84"/>
      <c r="W1229" s="83">
        <f t="shared" si="759"/>
        <v>-1.0529475406973041</v>
      </c>
      <c r="X1229" s="83">
        <f t="shared" si="760"/>
        <v>-0.99403052686291515</v>
      </c>
      <c r="Y1229" s="83">
        <f t="shared" si="761"/>
        <v>-2.7776780775918928</v>
      </c>
      <c r="Z1229" s="83">
        <f t="shared" ref="Z1229:Z1232" si="762">LN(N1229)</f>
        <v>-1.5005971847455959</v>
      </c>
      <c r="AA1229" s="77"/>
      <c r="AB1229" s="20">
        <v>5.6673669389686624E-3</v>
      </c>
      <c r="AC1229" s="60">
        <v>8.5073674717318776E-3</v>
      </c>
      <c r="AD1229" s="20">
        <v>1.6152836821750453E-2</v>
      </c>
      <c r="AE1229" s="60">
        <v>2.4247259800432092E-2</v>
      </c>
      <c r="AF1229" s="20">
        <v>2.0094011210553007E-2</v>
      </c>
      <c r="AG1229" s="20">
        <v>3.0163414366881108E-2</v>
      </c>
      <c r="AI1229" s="27"/>
      <c r="AJ1229" s="82"/>
      <c r="AK1229" s="82"/>
      <c r="AL1229" s="82"/>
      <c r="AM1229" s="82"/>
      <c r="AN1229" s="82"/>
      <c r="BB1229" s="76"/>
      <c r="BC1229" s="76"/>
      <c r="BE1229" s="76"/>
      <c r="BF1229" s="76"/>
      <c r="BH1229" s="76"/>
      <c r="BI1229" s="76"/>
      <c r="BK1229" s="76"/>
      <c r="BL1229" s="76"/>
      <c r="BN1229" s="76"/>
      <c r="BO1229" s="76"/>
      <c r="BQ1229" s="76"/>
      <c r="BR1229" s="76"/>
      <c r="BW1229" s="85"/>
      <c r="BX1229" s="85"/>
      <c r="BY1229" s="83"/>
      <c r="BZ1229" s="83"/>
      <c r="CA1229" s="83"/>
      <c r="CB1229" s="83"/>
      <c r="CC1229" s="83"/>
    </row>
    <row r="1230" spans="1:100">
      <c r="A1230" s="7">
        <v>153</v>
      </c>
      <c r="B1230" s="7"/>
      <c r="C1230" s="7" t="s">
        <v>3</v>
      </c>
      <c r="D1230" s="32">
        <v>28.903645000000001</v>
      </c>
      <c r="E1230" s="32">
        <v>6.4428916999999997</v>
      </c>
      <c r="F1230" s="32">
        <v>10.077044000000001</v>
      </c>
      <c r="G1230" s="32">
        <v>10.680550999999999</v>
      </c>
      <c r="H1230" s="93">
        <v>1.3485881999999999E-4</v>
      </c>
      <c r="I1230" s="32">
        <v>1.7933205999999999</v>
      </c>
      <c r="J1230" s="32"/>
      <c r="K1230" s="32">
        <v>0.34864197000000002</v>
      </c>
      <c r="L1230" s="32">
        <v>0.36952107000000001</v>
      </c>
      <c r="M1230" s="32">
        <v>6.2044381000000003E-2</v>
      </c>
      <c r="N1230" s="32">
        <v>0.22290905999999999</v>
      </c>
      <c r="O1230" s="66"/>
      <c r="P1230" s="66"/>
      <c r="Q1230" s="66"/>
      <c r="R1230" s="76"/>
      <c r="S1230" s="83">
        <f>(F1230-O1227*H1230)/D1230</f>
        <v>0.34863864245035792</v>
      </c>
      <c r="T1230" s="83">
        <f>(G1230-P1227*H1230)/D1230</f>
        <v>0.36951999070414343</v>
      </c>
      <c r="U1230" s="83">
        <f>(I1230-Q1227*H1230)/D1230</f>
        <v>6.2039781831437255E-2</v>
      </c>
      <c r="V1230" s="84"/>
      <c r="W1230" s="83">
        <f t="shared" si="759"/>
        <v>-1.0537193016370352</v>
      </c>
      <c r="X1230" s="83">
        <f t="shared" si="760"/>
        <v>-0.99555043801635967</v>
      </c>
      <c r="Y1230" s="83">
        <f t="shared" si="761"/>
        <v>-2.7799794572590075</v>
      </c>
      <c r="Z1230" s="83">
        <f t="shared" si="762"/>
        <v>-1.5009913933867316</v>
      </c>
      <c r="AA1230" s="28"/>
      <c r="AB1230" s="47">
        <f t="shared" ref="AB1230:AG1230" si="763">ABS(AB1229/AB1228)</f>
        <v>2.8287171549404183E-3</v>
      </c>
      <c r="AC1230" s="47">
        <f t="shared" si="763"/>
        <v>4.3548776883660057E-3</v>
      </c>
      <c r="AD1230" s="47">
        <f t="shared" si="763"/>
        <v>4.0322237563565613E-3</v>
      </c>
      <c r="AE1230" s="47">
        <f t="shared" si="763"/>
        <v>4.8327301308799461E-3</v>
      </c>
      <c r="AF1230" s="47">
        <f t="shared" si="763"/>
        <v>3.3420379754513685E-3</v>
      </c>
      <c r="AG1230" s="47">
        <f t="shared" si="763"/>
        <v>4.8302417156178149E-3</v>
      </c>
      <c r="AI1230" s="27"/>
      <c r="AJ1230" s="82"/>
      <c r="AK1230" s="82"/>
      <c r="AL1230" s="82"/>
      <c r="AM1230" s="82"/>
      <c r="AN1230" s="82"/>
      <c r="BB1230" s="76"/>
      <c r="BC1230" s="76"/>
      <c r="BE1230" s="76"/>
      <c r="BF1230" s="76"/>
      <c r="BH1230" s="76"/>
      <c r="BI1230" s="76"/>
      <c r="BK1230" s="76"/>
      <c r="BL1230" s="76"/>
      <c r="BN1230" s="76"/>
      <c r="BO1230" s="76"/>
      <c r="BQ1230" s="76"/>
      <c r="BR1230" s="76"/>
      <c r="BW1230" s="85"/>
      <c r="BX1230" s="85"/>
      <c r="BY1230" s="83"/>
      <c r="BZ1230" s="83"/>
      <c r="CA1230" s="83"/>
      <c r="CB1230" s="83"/>
      <c r="CC1230" s="83"/>
      <c r="CD1230" s="76"/>
      <c r="CE1230" s="76"/>
      <c r="CF1230" s="76"/>
      <c r="CG1230" s="76"/>
      <c r="CH1230" s="76"/>
      <c r="CI1230" s="76"/>
      <c r="CJ1230" s="76"/>
      <c r="CK1230" s="76"/>
      <c r="CL1230" s="76"/>
      <c r="CM1230" s="76"/>
      <c r="CN1230" s="76"/>
      <c r="CO1230" s="76"/>
      <c r="CP1230" s="76"/>
      <c r="CQ1230" s="76"/>
      <c r="CR1230" s="76"/>
      <c r="CS1230" s="76"/>
      <c r="CT1230" s="76"/>
      <c r="CU1230" s="76"/>
      <c r="CV1230" s="76"/>
    </row>
    <row r="1231" spans="1:100">
      <c r="A1231" s="7">
        <v>153</v>
      </c>
      <c r="B1231" s="7"/>
      <c r="C1231" s="7" t="s">
        <v>4</v>
      </c>
      <c r="D1231" s="32">
        <v>26.647012</v>
      </c>
      <c r="E1231" s="32">
        <v>5.9362374999999998</v>
      </c>
      <c r="F1231" s="32">
        <v>9.2789149999999996</v>
      </c>
      <c r="G1231" s="32">
        <v>9.8224234999999993</v>
      </c>
      <c r="H1231" s="93">
        <v>1.2201057000000001E-4</v>
      </c>
      <c r="I1231" s="32">
        <v>1.6472217</v>
      </c>
      <c r="J1231" s="32"/>
      <c r="K1231" s="32">
        <v>0.34821574999999999</v>
      </c>
      <c r="L1231" s="32">
        <v>0.36861211999999999</v>
      </c>
      <c r="M1231" s="32">
        <v>6.1816256999999999E-2</v>
      </c>
      <c r="N1231" s="32">
        <v>0.22277303000000001</v>
      </c>
      <c r="O1231" s="66"/>
      <c r="P1231" s="66"/>
      <c r="Q1231" s="66"/>
      <c r="R1231" s="76"/>
      <c r="S1231" s="83">
        <f>(F1231-O1227*H1231)/D1231</f>
        <v>0.34821201148669112</v>
      </c>
      <c r="T1231" s="83">
        <f>(G1231-P1227*H1231)/D1231</f>
        <v>0.36860997426142883</v>
      </c>
      <c r="U1231" s="83">
        <f>(I1231-Q1227*H1231)/D1231</f>
        <v>6.1811460228492925E-2</v>
      </c>
      <c r="V1231" s="84"/>
      <c r="W1231" s="83">
        <f t="shared" si="759"/>
        <v>-1.0549437563019195</v>
      </c>
      <c r="X1231" s="83">
        <f t="shared" si="760"/>
        <v>-0.99801617426057521</v>
      </c>
      <c r="Y1231" s="83">
        <f t="shared" si="761"/>
        <v>-2.7836664911199724</v>
      </c>
      <c r="Z1231" s="83">
        <f t="shared" si="762"/>
        <v>-1.5016018285254831</v>
      </c>
      <c r="AA1231" s="60"/>
      <c r="AB1231" s="88"/>
      <c r="AD1231" s="88"/>
      <c r="AF1231" s="88"/>
      <c r="AI1231" s="27"/>
      <c r="AJ1231" s="82"/>
      <c r="AK1231" s="82"/>
      <c r="AL1231" s="82"/>
      <c r="AM1231" s="82"/>
      <c r="AN1231" s="82"/>
      <c r="BB1231" s="76"/>
      <c r="BC1231" s="76"/>
      <c r="BE1231" s="76"/>
      <c r="BF1231" s="76"/>
      <c r="BH1231" s="76"/>
      <c r="BI1231" s="76"/>
      <c r="BK1231" s="76"/>
      <c r="BL1231" s="76"/>
      <c r="BN1231" s="76"/>
      <c r="BO1231" s="76"/>
      <c r="BQ1231" s="76"/>
      <c r="BR1231" s="76"/>
      <c r="BW1231" s="85"/>
      <c r="BX1231" s="85"/>
      <c r="BY1231" s="83"/>
      <c r="BZ1231" s="83"/>
      <c r="CA1231" s="83"/>
      <c r="CB1231" s="83"/>
      <c r="CD1231" s="76"/>
      <c r="CE1231" s="76"/>
      <c r="CF1231" s="76"/>
      <c r="CG1231" s="76"/>
      <c r="CH1231" s="76"/>
      <c r="CI1231" s="76"/>
      <c r="CJ1231" s="76"/>
      <c r="CK1231" s="76"/>
      <c r="CL1231" s="76"/>
      <c r="CM1231" s="76"/>
      <c r="CN1231" s="76"/>
      <c r="CO1231" s="76"/>
      <c r="CP1231" s="76"/>
      <c r="CQ1231" s="76"/>
      <c r="CR1231" s="76"/>
      <c r="CS1231" s="76"/>
      <c r="CT1231" s="76"/>
      <c r="CU1231" s="76"/>
      <c r="CV1231" s="76"/>
    </row>
    <row r="1232" spans="1:100">
      <c r="A1232" s="7">
        <v>153</v>
      </c>
      <c r="B1232" s="7"/>
      <c r="C1232" s="7" t="s">
        <v>5</v>
      </c>
      <c r="D1232" s="32">
        <v>23.889132</v>
      </c>
      <c r="E1232" s="32">
        <v>5.3187775000000004</v>
      </c>
      <c r="F1232" s="32">
        <v>8.3088154000000003</v>
      </c>
      <c r="G1232" s="32">
        <v>8.7852624000000006</v>
      </c>
      <c r="H1232" s="93">
        <v>1.0884204E-4</v>
      </c>
      <c r="I1232" s="32">
        <v>1.4715452</v>
      </c>
      <c r="J1232" s="32"/>
      <c r="K1232" s="32">
        <v>0.34780612999999999</v>
      </c>
      <c r="L1232" s="32">
        <v>0.36774890999999998</v>
      </c>
      <c r="M1232" s="32">
        <v>6.1598252999999999E-2</v>
      </c>
      <c r="N1232" s="32">
        <v>0.22264385</v>
      </c>
      <c r="O1232" s="66"/>
      <c r="P1232" s="66"/>
      <c r="Q1232" s="66"/>
      <c r="R1232" s="76"/>
      <c r="S1232" s="83">
        <f>(F1232-O1227*H1232)/D1232</f>
        <v>0.34780340362061757</v>
      </c>
      <c r="T1232" s="83">
        <f>(G1232-P1227*H1232)/D1232</f>
        <v>0.3677488476593162</v>
      </c>
      <c r="U1232" s="83">
        <f>(I1232-Q1227*H1232)/D1232</f>
        <v>6.1594048656834127E-2</v>
      </c>
      <c r="V1232" s="84"/>
      <c r="W1232" s="83">
        <f t="shared" si="759"/>
        <v>-1.056117890966602</v>
      </c>
      <c r="X1232" s="83">
        <f t="shared" si="760"/>
        <v>-1.0003550529947824</v>
      </c>
      <c r="Y1232" s="83">
        <f t="shared" si="761"/>
        <v>-2.7871900258237035</v>
      </c>
      <c r="Z1232" s="83">
        <f t="shared" si="762"/>
        <v>-1.5021818694238964</v>
      </c>
      <c r="AB1232" s="28"/>
      <c r="AD1232" s="28"/>
      <c r="AF1232" s="28"/>
      <c r="AJ1232" s="82"/>
      <c r="AK1232" s="82"/>
      <c r="AL1232" s="82"/>
      <c r="AM1232" s="82"/>
      <c r="AN1232" s="82"/>
      <c r="BB1232" s="76"/>
      <c r="BC1232" s="76"/>
      <c r="BE1232" s="76"/>
      <c r="BF1232" s="76"/>
      <c r="BH1232" s="76"/>
      <c r="BI1232" s="76"/>
      <c r="BK1232" s="76"/>
      <c r="BL1232" s="76"/>
      <c r="BN1232" s="76"/>
      <c r="BO1232" s="76"/>
      <c r="BQ1232" s="76"/>
      <c r="BR1232" s="76"/>
      <c r="BW1232" s="85"/>
      <c r="BX1232" s="85"/>
      <c r="BY1232" s="83"/>
      <c r="BZ1232" s="83"/>
      <c r="CA1232" s="83"/>
      <c r="CB1232" s="83"/>
      <c r="CC1232" s="83"/>
    </row>
    <row r="1233" spans="1:100">
      <c r="C1233" s="7"/>
      <c r="D1233" s="89"/>
      <c r="E1233" s="89"/>
      <c r="F1233" s="33"/>
      <c r="G1233" s="33"/>
      <c r="H1233" s="99"/>
      <c r="I1233" s="33"/>
      <c r="J1233" s="5"/>
      <c r="K1233" s="84"/>
      <c r="L1233" s="84"/>
      <c r="M1233" s="84"/>
      <c r="N1233" s="84"/>
      <c r="O1233" s="83"/>
      <c r="P1233" s="83"/>
      <c r="Q1233" s="83"/>
      <c r="R1233" s="84"/>
      <c r="S1233" s="84"/>
      <c r="T1233" s="84"/>
      <c r="U1233" s="84"/>
      <c r="V1233" s="84"/>
      <c r="W1233" s="84"/>
      <c r="X1233" s="84"/>
      <c r="Y1233" s="84"/>
      <c r="Z1233" s="90"/>
      <c r="AA1233" s="28"/>
      <c r="AB1233" s="91"/>
      <c r="AC1233" s="91"/>
      <c r="AD1233" s="91"/>
      <c r="AE1233" s="92"/>
      <c r="AF1233" s="92"/>
      <c r="AG1233" s="92"/>
      <c r="AJ1233" s="76"/>
      <c r="AK1233" s="76"/>
      <c r="AL1233" s="76"/>
      <c r="AM1233" s="76"/>
      <c r="AN1233" s="76"/>
      <c r="BB1233" s="76"/>
      <c r="BC1233" s="76"/>
      <c r="BE1233" s="76"/>
      <c r="BF1233" s="76"/>
      <c r="BH1233" s="76"/>
      <c r="BI1233" s="76"/>
      <c r="BK1233" s="76"/>
      <c r="BL1233" s="76"/>
      <c r="BN1233" s="76"/>
      <c r="BO1233" s="76"/>
      <c r="BQ1233" s="76"/>
      <c r="BR1233" s="76"/>
      <c r="BW1233" s="85"/>
      <c r="BX1233" s="85"/>
      <c r="BY1233" s="83"/>
      <c r="BZ1233" s="83"/>
      <c r="CA1233" s="83"/>
      <c r="CB1233" s="83"/>
      <c r="CC1233" s="83"/>
      <c r="CD1233" s="76"/>
      <c r="CE1233" s="76"/>
      <c r="CF1233" s="76"/>
      <c r="CG1233" s="76"/>
      <c r="CH1233" s="76"/>
      <c r="CI1233" s="76"/>
      <c r="CJ1233" s="76"/>
      <c r="CK1233" s="76"/>
      <c r="CL1233" s="76"/>
      <c r="CM1233" s="76"/>
      <c r="CN1233" s="76"/>
      <c r="CO1233" s="76"/>
      <c r="CP1233" s="76"/>
      <c r="CQ1233" s="76"/>
      <c r="CR1233" s="76"/>
      <c r="CS1233" s="76"/>
      <c r="CT1233" s="76"/>
      <c r="CU1233" s="76"/>
      <c r="CV1233" s="76"/>
    </row>
    <row r="1234" spans="1:100">
      <c r="A1234" s="7">
        <v>154</v>
      </c>
      <c r="B1234" s="31">
        <v>43671</v>
      </c>
      <c r="C1234" s="7" t="s">
        <v>0</v>
      </c>
      <c r="D1234" s="32">
        <v>3.6424092000000001E-4</v>
      </c>
      <c r="E1234" s="32">
        <v>8.0205264999999993E-5</v>
      </c>
      <c r="F1234" s="32">
        <v>1.3472492E-4</v>
      </c>
      <c r="G1234" s="32">
        <v>1.3109166999999999E-4</v>
      </c>
      <c r="H1234" s="93">
        <v>1.7602924999999999E-5</v>
      </c>
      <c r="I1234" s="32">
        <v>8.7834583999999997E-5</v>
      </c>
      <c r="J1234" s="32"/>
      <c r="K1234" s="32"/>
      <c r="L1234" s="32"/>
      <c r="M1234" s="32"/>
      <c r="N1234" s="32"/>
      <c r="O1234" s="66"/>
      <c r="P1234" s="66"/>
      <c r="Q1234" s="66"/>
      <c r="AG1234" s="78"/>
      <c r="BZ1234" s="80"/>
      <c r="CA1234" s="78"/>
      <c r="CB1234" s="78"/>
      <c r="CC1234" s="78"/>
      <c r="CE1234" s="81"/>
      <c r="CF1234" s="74"/>
      <c r="CG1234" s="74"/>
      <c r="CH1234" s="74"/>
      <c r="CI1234" s="74"/>
      <c r="CJ1234" s="74"/>
      <c r="CK1234" s="74"/>
      <c r="CL1234" s="74"/>
      <c r="CM1234" s="74"/>
      <c r="CN1234" s="74"/>
    </row>
    <row r="1235" spans="1:100">
      <c r="A1235" s="7">
        <v>154</v>
      </c>
      <c r="C1235" s="98" t="s">
        <v>6</v>
      </c>
      <c r="D1235" s="32"/>
      <c r="E1235" s="32"/>
      <c r="F1235" s="32"/>
      <c r="G1235" s="32"/>
      <c r="H1235" s="93">
        <v>2.8265780999999999</v>
      </c>
      <c r="I1235" s="32"/>
      <c r="J1235" s="32"/>
      <c r="K1235" s="32"/>
      <c r="L1235" s="32"/>
      <c r="M1235" s="32"/>
      <c r="N1235" s="57"/>
      <c r="O1235" s="83">
        <v>0.86346100999999997</v>
      </c>
      <c r="P1235" s="83">
        <v>0.56628319999999999</v>
      </c>
      <c r="Q1235" s="83">
        <v>1.0734935000000001</v>
      </c>
      <c r="AB1235" s="9"/>
      <c r="AC1235" s="9"/>
      <c r="AD1235" s="9"/>
      <c r="AE1235" s="9"/>
      <c r="AF1235" s="9"/>
      <c r="AG1235" s="9"/>
      <c r="AI1235" s="27"/>
      <c r="AJ1235" s="20"/>
      <c r="AK1235" s="20"/>
      <c r="AL1235" s="20"/>
      <c r="AM1235" s="20"/>
      <c r="AN1235" s="82"/>
      <c r="BB1235" s="78"/>
      <c r="BE1235" s="78"/>
      <c r="BH1235" s="78"/>
      <c r="BK1235" s="78"/>
      <c r="BN1235" s="78"/>
      <c r="BQ1235" s="78"/>
    </row>
    <row r="1236" spans="1:100">
      <c r="A1236" s="7">
        <v>154</v>
      </c>
      <c r="B1236" s="7"/>
      <c r="C1236" s="7" t="s">
        <v>1</v>
      </c>
      <c r="D1236" s="32">
        <v>32.496116000000001</v>
      </c>
      <c r="E1236" s="32">
        <v>7.2496893</v>
      </c>
      <c r="F1236" s="32">
        <v>11.348236</v>
      </c>
      <c r="G1236" s="32">
        <v>12.047598000000001</v>
      </c>
      <c r="H1236" s="93">
        <v>1.405554E-4</v>
      </c>
      <c r="I1236" s="32">
        <v>2.0262072</v>
      </c>
      <c r="J1236" s="32"/>
      <c r="K1236" s="32">
        <v>0.34921797999999998</v>
      </c>
      <c r="L1236" s="32">
        <v>0.37073898</v>
      </c>
      <c r="M1236" s="32">
        <v>6.2352154E-2</v>
      </c>
      <c r="N1236" s="32">
        <v>0.22309393</v>
      </c>
      <c r="O1236" s="66"/>
      <c r="P1236" s="66"/>
      <c r="Q1236" s="66"/>
      <c r="R1236" s="76"/>
      <c r="S1236" s="83">
        <f>(F1236-O1235*H1236)/D1236</f>
        <v>0.34921449184549791</v>
      </c>
      <c r="T1236" s="83">
        <f>(G1236-P1235*H1236)/D1236</f>
        <v>0.37073717997062511</v>
      </c>
      <c r="U1236" s="83">
        <f>(I1236-Q1235*H1236)/D1236</f>
        <v>6.2347645321419648E-2</v>
      </c>
      <c r="V1236" s="84"/>
      <c r="W1236" s="83">
        <f t="shared" ref="W1236:W1240" si="764">LN(S1236)</f>
        <v>-1.0520689557475047</v>
      </c>
      <c r="X1236" s="83">
        <f t="shared" ref="X1236:X1240" si="765">LN(T1236)</f>
        <v>-0.9922618771981605</v>
      </c>
      <c r="Y1236" s="83">
        <f t="shared" ref="Y1236:Y1240" si="766">LN(U1236)</f>
        <v>-2.7750293730636981</v>
      </c>
      <c r="Z1236" s="83">
        <f>LN(N1236)</f>
        <v>-1.5001623854440373</v>
      </c>
      <c r="AA1236" s="77"/>
      <c r="AB1236" s="20">
        <f t="array" ref="AB1236:AC1237">LINEST(W1236:W1240,Z1236:Z1240,TRUE,TRUE)</f>
        <v>1.9891415871814366</v>
      </c>
      <c r="AC1236" s="60">
        <v>1.9319710644497965</v>
      </c>
      <c r="AD1236" s="20">
        <f t="array" ref="AD1236:AE1237">LINEST(X1236:X1240,Z1236:Z1240,TRUE,TRUE)</f>
        <v>3.9758042319760145</v>
      </c>
      <c r="AE1236" s="60">
        <v>4.9721000971709959</v>
      </c>
      <c r="AF1236" s="20">
        <f t="array" ref="AF1236:AG1237">LINEST(Y1236:Y1240,Z1236:Z1240,TRUE,TRUE)</f>
        <v>5.9663381971911624</v>
      </c>
      <c r="AG1236" s="20">
        <v>6.1754508870450584</v>
      </c>
      <c r="AI1236" s="41">
        <f>EXP(AC1236)*$AI$4^AB1236</f>
        <v>0.33310849861091729</v>
      </c>
      <c r="AJ1236" s="41">
        <f>AI1236*SQRT(AC1237^2+(LN($AI$4))^2*AB1237^2+(AB1236/$AI$4)^2*$AJ$4^2-2*LN($AI$4)*AVERAGE(Z1236:Z1240)*AB1237^2)</f>
        <v>5.1763118572713317E-4</v>
      </c>
      <c r="AK1236" s="59"/>
      <c r="AL1236" s="41">
        <f>EXP(AE1236)*$AI$4^AD1236</f>
        <v>0.33734861894513613</v>
      </c>
      <c r="AM1236" s="41">
        <f>AL1236*SQRT(AE1237^2+(LN($AI$4))^2*AD1237^2+(AD1236/$AI$4)^2*$AJ$4^2-2*LN($AI$4)*AVERAGE(Z1236:Z1240)*AD1237^2)</f>
        <v>1.0480310835116889E-3</v>
      </c>
      <c r="AN1236" s="83"/>
      <c r="AO1236" s="41">
        <f>EXP(AG1236)*$AI$4^AF1236</f>
        <v>5.4113718461204274E-2</v>
      </c>
      <c r="AP1236" s="41">
        <f>AO1236*SQRT(AG1237^2+(LN($AI$4))^2*AF1237^2+(AF1236/$AI$4)^2*$AJ$4^2-2*LN($AI$4)*AVERAGE(Z1236:Z1240)*AF1237^2)</f>
        <v>2.5244549047732739E-4</v>
      </c>
      <c r="BB1236" s="69"/>
      <c r="BC1236" s="69"/>
      <c r="BE1236" s="69"/>
      <c r="BF1236" s="69"/>
      <c r="BH1236" s="69"/>
      <c r="BI1236" s="69"/>
      <c r="BK1236" s="69"/>
      <c r="BL1236" s="69"/>
      <c r="BN1236" s="69"/>
      <c r="BO1236" s="69"/>
      <c r="BQ1236" s="69"/>
      <c r="BR1236" s="69"/>
      <c r="BY1236" s="69"/>
      <c r="BZ1236" s="69"/>
      <c r="CD1236" s="86"/>
      <c r="CM1236" s="78"/>
      <c r="CN1236" s="78"/>
    </row>
    <row r="1237" spans="1:100">
      <c r="A1237" s="7">
        <v>154</v>
      </c>
      <c r="B1237" s="7"/>
      <c r="C1237" s="7" t="s">
        <v>2</v>
      </c>
      <c r="D1237" s="32">
        <v>30.664694000000001</v>
      </c>
      <c r="E1237" s="32">
        <v>6.838184</v>
      </c>
      <c r="F1237" s="32">
        <v>10.699636999999999</v>
      </c>
      <c r="G1237" s="32">
        <v>11.349485</v>
      </c>
      <c r="H1237" s="93">
        <v>1.4298357000000001E-4</v>
      </c>
      <c r="I1237" s="32">
        <v>1.9071506</v>
      </c>
      <c r="J1237" s="32"/>
      <c r="K1237" s="32">
        <v>0.34892345000000002</v>
      </c>
      <c r="L1237" s="32">
        <v>0.37011520999999997</v>
      </c>
      <c r="M1237" s="32">
        <v>6.2193590999999999E-2</v>
      </c>
      <c r="N1237" s="32">
        <v>0.22299852000000001</v>
      </c>
      <c r="O1237" s="66"/>
      <c r="P1237" s="66"/>
      <c r="Q1237" s="66"/>
      <c r="R1237" s="76"/>
      <c r="S1237" s="83">
        <f>(F1237-O1235*H1237)/D1237</f>
        <v>0.34891962526227172</v>
      </c>
      <c r="T1237" s="83">
        <f>(G1237-P1235*H1237)/D1237</f>
        <v>0.37011306979963449</v>
      </c>
      <c r="U1237" s="83">
        <f>(I1237-Q1235*H1237)/D1237</f>
        <v>6.2188688661527103E-2</v>
      </c>
      <c r="V1237" s="84"/>
      <c r="W1237" s="83">
        <f t="shared" si="764"/>
        <v>-1.052913683410956</v>
      </c>
      <c r="X1237" s="83">
        <f t="shared" si="765"/>
        <v>-0.99394672597515266</v>
      </c>
      <c r="Y1237" s="83">
        <f t="shared" si="766"/>
        <v>-2.7775821500907889</v>
      </c>
      <c r="Z1237" s="83">
        <f t="shared" ref="Z1237:Z1240" si="767">LN(N1237)</f>
        <v>-1.5005901443153422</v>
      </c>
      <c r="AA1237" s="77"/>
      <c r="AB1237" s="20">
        <v>3.2590295467406407E-3</v>
      </c>
      <c r="AC1237" s="60">
        <v>4.892135042568478E-3</v>
      </c>
      <c r="AD1237" s="20">
        <v>7.1466631707305358E-3</v>
      </c>
      <c r="AE1237" s="60">
        <v>1.0727868782266911E-2</v>
      </c>
      <c r="AF1237" s="20">
        <v>1.3012394935995571E-2</v>
      </c>
      <c r="AG1237" s="20">
        <v>1.9532929156100894E-2</v>
      </c>
      <c r="AI1237" s="62"/>
      <c r="AJ1237" s="82"/>
      <c r="AK1237" s="82"/>
      <c r="AL1237" s="82"/>
      <c r="AM1237" s="82"/>
      <c r="AN1237" s="82"/>
      <c r="BB1237" s="76"/>
      <c r="BC1237" s="76"/>
      <c r="BE1237" s="76"/>
      <c r="BF1237" s="76"/>
      <c r="BH1237" s="76"/>
      <c r="BI1237" s="76"/>
      <c r="BK1237" s="76"/>
      <c r="BL1237" s="76"/>
      <c r="BN1237" s="76"/>
      <c r="BO1237" s="76"/>
      <c r="BQ1237" s="76"/>
      <c r="BR1237" s="76"/>
      <c r="BW1237" s="85"/>
      <c r="BX1237" s="85"/>
      <c r="BY1237" s="83"/>
      <c r="BZ1237" s="83"/>
      <c r="CA1237" s="83"/>
      <c r="CB1237" s="83"/>
      <c r="CC1237" s="83"/>
    </row>
    <row r="1238" spans="1:100">
      <c r="A1238" s="7">
        <v>154</v>
      </c>
      <c r="B1238" s="7"/>
      <c r="C1238" s="7" t="s">
        <v>3</v>
      </c>
      <c r="D1238" s="32">
        <v>28.968039999999998</v>
      </c>
      <c r="E1238" s="32">
        <v>6.4572022000000002</v>
      </c>
      <c r="F1238" s="32">
        <v>10.099463</v>
      </c>
      <c r="G1238" s="32">
        <v>10.704145</v>
      </c>
      <c r="H1238" s="93">
        <v>1.2946626999999999E-4</v>
      </c>
      <c r="I1238" s="32">
        <v>1.797256</v>
      </c>
      <c r="J1238" s="32"/>
      <c r="K1238" s="32">
        <v>0.34864084000000001</v>
      </c>
      <c r="L1238" s="32">
        <v>0.36951430000000002</v>
      </c>
      <c r="M1238" s="32">
        <v>6.2042358999999998E-2</v>
      </c>
      <c r="N1238" s="32">
        <v>0.22290757999999999</v>
      </c>
      <c r="O1238" s="66"/>
      <c r="P1238" s="66"/>
      <c r="Q1238" s="66"/>
      <c r="R1238" s="76"/>
      <c r="S1238" s="83">
        <f>(F1238-O1235*H1238)/D1238</f>
        <v>0.34863771283537809</v>
      </c>
      <c r="T1238" s="83">
        <f>(G1238-P1235*H1238)/D1238</f>
        <v>0.36951314916115602</v>
      </c>
      <c r="U1238" s="83">
        <f>(I1238-Q1235*H1238)/D1238</f>
        <v>6.2037922441445327E-2</v>
      </c>
      <c r="V1238" s="84"/>
      <c r="W1238" s="83">
        <f t="shared" si="764"/>
        <v>-1.053721968054655</v>
      </c>
      <c r="X1238" s="83">
        <f t="shared" si="765"/>
        <v>-0.99556895286398572</v>
      </c>
      <c r="Y1238" s="83">
        <f t="shared" si="766"/>
        <v>-2.7800094286386843</v>
      </c>
      <c r="Z1238" s="83">
        <f t="shared" si="767"/>
        <v>-1.5009980328876709</v>
      </c>
      <c r="AA1238" s="28"/>
      <c r="AB1238" s="47">
        <f t="shared" ref="AB1238:AG1238" si="768">ABS(AB1237/AB1236)</f>
        <v>1.6384100396586666E-3</v>
      </c>
      <c r="AC1238" s="47">
        <f t="shared" si="768"/>
        <v>2.5321989198433996E-3</v>
      </c>
      <c r="AD1238" s="47">
        <f t="shared" si="768"/>
        <v>1.797539001858392E-3</v>
      </c>
      <c r="AE1238" s="47">
        <f t="shared" si="768"/>
        <v>2.1576131961564505E-3</v>
      </c>
      <c r="AF1238" s="47">
        <f t="shared" si="768"/>
        <v>2.1809683772404248E-3</v>
      </c>
      <c r="AG1238" s="47">
        <f t="shared" si="768"/>
        <v>3.1629964375681991E-3</v>
      </c>
      <c r="AI1238" s="27"/>
      <c r="AJ1238" s="82"/>
      <c r="AK1238" s="82"/>
      <c r="AL1238" s="82"/>
      <c r="AM1238" s="82"/>
      <c r="AN1238" s="82"/>
      <c r="BB1238" s="76"/>
      <c r="BC1238" s="76"/>
      <c r="BE1238" s="76"/>
      <c r="BF1238" s="76"/>
      <c r="BH1238" s="76"/>
      <c r="BI1238" s="76"/>
      <c r="BK1238" s="76"/>
      <c r="BL1238" s="76"/>
      <c r="BN1238" s="76"/>
      <c r="BO1238" s="76"/>
      <c r="BQ1238" s="76"/>
      <c r="BR1238" s="76"/>
      <c r="BW1238" s="85"/>
      <c r="BX1238" s="85"/>
      <c r="BY1238" s="83"/>
      <c r="BZ1238" s="83"/>
      <c r="CA1238" s="83"/>
      <c r="CB1238" s="83"/>
      <c r="CC1238" s="83"/>
      <c r="CD1238" s="76"/>
      <c r="CE1238" s="76"/>
      <c r="CF1238" s="76"/>
      <c r="CG1238" s="76"/>
      <c r="CH1238" s="76"/>
      <c r="CI1238" s="76"/>
      <c r="CJ1238" s="76"/>
      <c r="CK1238" s="76"/>
      <c r="CL1238" s="76"/>
      <c r="CM1238" s="76"/>
      <c r="CN1238" s="76"/>
      <c r="CO1238" s="76"/>
      <c r="CP1238" s="76"/>
      <c r="CQ1238" s="76"/>
      <c r="CR1238" s="76"/>
      <c r="CS1238" s="76"/>
      <c r="CT1238" s="76"/>
      <c r="CU1238" s="76"/>
      <c r="CV1238" s="76"/>
    </row>
    <row r="1239" spans="1:100">
      <c r="A1239" s="7">
        <v>154</v>
      </c>
      <c r="B1239" s="7"/>
      <c r="C1239" s="7" t="s">
        <v>4</v>
      </c>
      <c r="D1239" s="32">
        <v>26.274958000000002</v>
      </c>
      <c r="E1239" s="32">
        <v>5.8531455000000001</v>
      </c>
      <c r="F1239" s="32">
        <v>9.1488963000000005</v>
      </c>
      <c r="G1239" s="32">
        <v>9.6844125999999999</v>
      </c>
      <c r="H1239" s="93">
        <v>1.2401358000000001E-4</v>
      </c>
      <c r="I1239" s="32">
        <v>1.6240147</v>
      </c>
      <c r="J1239" s="32"/>
      <c r="K1239" s="32">
        <v>0.34819799000000001</v>
      </c>
      <c r="L1239" s="32">
        <v>0.36857893000000003</v>
      </c>
      <c r="M1239" s="32">
        <v>6.1808288000000003E-2</v>
      </c>
      <c r="N1239" s="32">
        <v>0.22276513000000001</v>
      </c>
      <c r="O1239" s="66"/>
      <c r="P1239" s="66"/>
      <c r="Q1239" s="66"/>
      <c r="R1239" s="76"/>
      <c r="S1239" s="83">
        <f>(F1239-O1235*H1239)/D1239</f>
        <v>0.34819424712720604</v>
      </c>
      <c r="T1239" s="83">
        <f>(G1239-P1235*H1239)/D1239</f>
        <v>0.36857689261360849</v>
      </c>
      <c r="U1239" s="83">
        <f>(I1239-Q1235*H1239)/D1239</f>
        <v>6.1803393643025353E-2</v>
      </c>
      <c r="V1239" s="84"/>
      <c r="W1239" s="83">
        <f t="shared" si="764"/>
        <v>-1.054994773532937</v>
      </c>
      <c r="X1239" s="83">
        <f t="shared" si="765"/>
        <v>-0.99810592531103215</v>
      </c>
      <c r="Y1239" s="83">
        <f t="shared" si="766"/>
        <v>-2.7837970027086105</v>
      </c>
      <c r="Z1239" s="83">
        <f t="shared" si="767"/>
        <v>-1.50163729125667</v>
      </c>
      <c r="AA1239" s="60"/>
      <c r="AB1239" s="88"/>
      <c r="AD1239" s="88"/>
      <c r="AF1239" s="88"/>
      <c r="AI1239" s="27"/>
      <c r="AJ1239" s="82"/>
      <c r="AK1239" s="82"/>
      <c r="AL1239" s="82"/>
      <c r="AM1239" s="82"/>
      <c r="AN1239" s="82"/>
      <c r="BB1239" s="76"/>
      <c r="BC1239" s="76"/>
      <c r="BE1239" s="76"/>
      <c r="BF1239" s="76"/>
      <c r="BH1239" s="76"/>
      <c r="BI1239" s="76"/>
      <c r="BK1239" s="76"/>
      <c r="BL1239" s="76"/>
      <c r="BN1239" s="76"/>
      <c r="BO1239" s="76"/>
      <c r="BQ1239" s="76"/>
      <c r="BR1239" s="76"/>
      <c r="BW1239" s="85"/>
      <c r="BX1239" s="85"/>
      <c r="BY1239" s="83"/>
      <c r="BZ1239" s="83"/>
      <c r="CA1239" s="83"/>
      <c r="CB1239" s="83"/>
      <c r="CD1239" s="76"/>
      <c r="CE1239" s="76"/>
      <c r="CF1239" s="76"/>
      <c r="CG1239" s="76"/>
      <c r="CH1239" s="76"/>
      <c r="CI1239" s="76"/>
      <c r="CJ1239" s="76"/>
      <c r="CK1239" s="76"/>
      <c r="CL1239" s="76"/>
      <c r="CM1239" s="76"/>
      <c r="CN1239" s="76"/>
      <c r="CO1239" s="76"/>
      <c r="CP1239" s="76"/>
      <c r="CQ1239" s="76"/>
      <c r="CR1239" s="76"/>
      <c r="CS1239" s="76"/>
      <c r="CT1239" s="76"/>
      <c r="CU1239" s="76"/>
      <c r="CV1239" s="76"/>
    </row>
    <row r="1240" spans="1:100">
      <c r="A1240" s="7">
        <v>154</v>
      </c>
      <c r="B1240" s="7"/>
      <c r="C1240" s="7" t="s">
        <v>5</v>
      </c>
      <c r="D1240" s="32">
        <v>24.109451</v>
      </c>
      <c r="E1240" s="32">
        <v>5.3681675000000002</v>
      </c>
      <c r="F1240" s="32">
        <v>8.3867344999999993</v>
      </c>
      <c r="G1240" s="32">
        <v>8.8690163999999996</v>
      </c>
      <c r="H1240" s="93">
        <v>1.0506067999999999E-4</v>
      </c>
      <c r="I1240" s="32">
        <v>1.4857992</v>
      </c>
      <c r="J1240" s="32"/>
      <c r="K1240" s="32">
        <v>0.34785874999999999</v>
      </c>
      <c r="L1240" s="32">
        <v>0.36786043000000002</v>
      </c>
      <c r="M1240" s="32">
        <v>6.1626126000000003E-2</v>
      </c>
      <c r="N1240" s="32">
        <v>0.22265757999999999</v>
      </c>
      <c r="O1240" s="66"/>
      <c r="P1240" s="66"/>
      <c r="Q1240" s="66"/>
      <c r="R1240" s="76"/>
      <c r="S1240" s="83">
        <f>(F1240-O1235*H1240)/D1240</f>
        <v>0.34785710318327595</v>
      </c>
      <c r="T1240" s="83">
        <f>(G1240-P1235*H1240)/D1240</f>
        <v>0.36786225061292088</v>
      </c>
      <c r="U1240" s="83">
        <f>(I1240-Q1235*H1240)/D1240</f>
        <v>6.1622573572617412E-2</v>
      </c>
      <c r="V1240" s="84"/>
      <c r="W1240" s="83">
        <f t="shared" si="764"/>
        <v>-1.0559635065729509</v>
      </c>
      <c r="X1240" s="83">
        <f t="shared" si="765"/>
        <v>-1.0000467298746736</v>
      </c>
      <c r="Y1240" s="83">
        <f t="shared" si="766"/>
        <v>-2.7867270214696358</v>
      </c>
      <c r="Z1240" s="83">
        <f t="shared" si="767"/>
        <v>-1.5021202033295193</v>
      </c>
      <c r="AB1240" s="28"/>
      <c r="AD1240" s="28"/>
      <c r="AF1240" s="28"/>
      <c r="AJ1240" s="82"/>
      <c r="AK1240" s="82"/>
      <c r="AL1240" s="82"/>
      <c r="AM1240" s="82"/>
      <c r="AN1240" s="82"/>
      <c r="BB1240" s="76"/>
      <c r="BC1240" s="76"/>
      <c r="BE1240" s="76"/>
      <c r="BF1240" s="76"/>
      <c r="BH1240" s="76"/>
      <c r="BI1240" s="76"/>
      <c r="BK1240" s="76"/>
      <c r="BL1240" s="76"/>
      <c r="BN1240" s="76"/>
      <c r="BO1240" s="76"/>
      <c r="BQ1240" s="76"/>
      <c r="BR1240" s="76"/>
      <c r="BW1240" s="85"/>
      <c r="BX1240" s="85"/>
      <c r="BY1240" s="83"/>
      <c r="BZ1240" s="83"/>
      <c r="CA1240" s="83"/>
      <c r="CB1240" s="83"/>
      <c r="CC1240" s="83"/>
    </row>
    <row r="1241" spans="1:100">
      <c r="C1241" s="7"/>
      <c r="D1241" s="89"/>
      <c r="E1241" s="89"/>
      <c r="F1241" s="33"/>
      <c r="G1241" s="33"/>
      <c r="H1241" s="99"/>
      <c r="I1241" s="33"/>
      <c r="J1241" s="5"/>
      <c r="K1241" s="84"/>
      <c r="L1241" s="84"/>
      <c r="M1241" s="84"/>
      <c r="N1241" s="84"/>
      <c r="O1241" s="83"/>
      <c r="P1241" s="83"/>
      <c r="Q1241" s="83"/>
      <c r="R1241" s="84"/>
      <c r="S1241" s="84"/>
      <c r="T1241" s="84"/>
      <c r="U1241" s="84"/>
      <c r="V1241" s="84"/>
      <c r="W1241" s="84"/>
      <c r="X1241" s="84"/>
      <c r="Y1241" s="84"/>
      <c r="Z1241" s="90"/>
      <c r="AA1241" s="28"/>
      <c r="AB1241" s="91"/>
      <c r="AC1241" s="91"/>
      <c r="AD1241" s="91"/>
      <c r="AE1241" s="92"/>
      <c r="AF1241" s="92"/>
      <c r="AG1241" s="92"/>
      <c r="AJ1241" s="76"/>
      <c r="AK1241" s="76"/>
      <c r="AL1241" s="76"/>
      <c r="AM1241" s="76"/>
      <c r="AN1241" s="76"/>
      <c r="BB1241" s="76"/>
      <c r="BC1241" s="76"/>
      <c r="BE1241" s="76"/>
      <c r="BF1241" s="76"/>
      <c r="BH1241" s="76"/>
      <c r="BI1241" s="76"/>
      <c r="BK1241" s="76"/>
      <c r="BL1241" s="76"/>
      <c r="BN1241" s="76"/>
      <c r="BO1241" s="76"/>
      <c r="BQ1241" s="76"/>
      <c r="BR1241" s="76"/>
      <c r="BW1241" s="85"/>
      <c r="BX1241" s="85"/>
      <c r="BY1241" s="83"/>
      <c r="BZ1241" s="83"/>
      <c r="CA1241" s="83"/>
      <c r="CB1241" s="83"/>
      <c r="CC1241" s="83"/>
      <c r="CD1241" s="76"/>
      <c r="CE1241" s="76"/>
      <c r="CF1241" s="76"/>
      <c r="CG1241" s="76"/>
      <c r="CH1241" s="76"/>
      <c r="CI1241" s="76"/>
      <c r="CJ1241" s="76"/>
      <c r="CK1241" s="76"/>
      <c r="CL1241" s="76"/>
      <c r="CM1241" s="76"/>
      <c r="CN1241" s="76"/>
      <c r="CO1241" s="76"/>
      <c r="CP1241" s="76"/>
      <c r="CQ1241" s="76"/>
      <c r="CR1241" s="76"/>
      <c r="CS1241" s="76"/>
      <c r="CT1241" s="76"/>
      <c r="CU1241" s="76"/>
      <c r="CV1241" s="76"/>
    </row>
    <row r="1242" spans="1:100">
      <c r="A1242" s="7">
        <v>155</v>
      </c>
      <c r="B1242" s="31">
        <v>43671</v>
      </c>
      <c r="C1242" s="7" t="s">
        <v>0</v>
      </c>
      <c r="D1242" s="32">
        <v>3.6424092000000001E-4</v>
      </c>
      <c r="E1242" s="32">
        <v>8.0205264999999993E-5</v>
      </c>
      <c r="F1242" s="32">
        <v>1.3472492E-4</v>
      </c>
      <c r="G1242" s="32">
        <v>1.3109166999999999E-4</v>
      </c>
      <c r="H1242" s="93">
        <v>1.7602924999999999E-5</v>
      </c>
      <c r="I1242" s="32">
        <v>8.7834583999999997E-5</v>
      </c>
      <c r="J1242" s="32"/>
      <c r="K1242" s="32"/>
      <c r="L1242" s="32"/>
      <c r="M1242" s="32"/>
      <c r="N1242" s="32"/>
      <c r="O1242" s="66"/>
      <c r="P1242" s="66"/>
      <c r="Q1242" s="66"/>
      <c r="AG1242" s="78"/>
      <c r="BZ1242" s="80"/>
      <c r="CA1242" s="78"/>
      <c r="CB1242" s="78"/>
      <c r="CC1242" s="78"/>
      <c r="CE1242" s="81"/>
      <c r="CF1242" s="74"/>
      <c r="CG1242" s="74"/>
      <c r="CH1242" s="74"/>
      <c r="CI1242" s="74"/>
      <c r="CJ1242" s="74"/>
      <c r="CK1242" s="74"/>
      <c r="CL1242" s="74"/>
      <c r="CM1242" s="74"/>
      <c r="CN1242" s="74"/>
    </row>
    <row r="1243" spans="1:100">
      <c r="A1243" s="7">
        <v>155</v>
      </c>
      <c r="B1243" s="7"/>
      <c r="C1243" s="98" t="s">
        <v>6</v>
      </c>
      <c r="D1243" s="32"/>
      <c r="E1243" s="32"/>
      <c r="F1243" s="32"/>
      <c r="G1243" s="32"/>
      <c r="H1243" s="93">
        <v>2.8265780999999999</v>
      </c>
      <c r="I1243" s="32"/>
      <c r="J1243" s="32"/>
      <c r="K1243" s="32"/>
      <c r="L1243" s="32"/>
      <c r="M1243" s="32"/>
      <c r="N1243" s="57"/>
      <c r="O1243" s="83">
        <v>0.86346100999999997</v>
      </c>
      <c r="P1243" s="83">
        <v>0.56628319999999999</v>
      </c>
      <c r="Q1243" s="83">
        <v>1.0734935000000001</v>
      </c>
      <c r="AB1243" s="9"/>
      <c r="AC1243" s="9"/>
      <c r="AD1243" s="9"/>
      <c r="AE1243" s="9"/>
      <c r="AF1243" s="9"/>
      <c r="AG1243" s="9"/>
      <c r="AI1243" s="27"/>
      <c r="AJ1243" s="20"/>
      <c r="AK1243" s="20"/>
      <c r="AL1243" s="20"/>
      <c r="AM1243" s="20"/>
      <c r="AN1243" s="82"/>
      <c r="BB1243" s="78"/>
      <c r="BE1243" s="78"/>
      <c r="BH1243" s="78"/>
      <c r="BK1243" s="78"/>
      <c r="BN1243" s="78"/>
      <c r="BQ1243" s="78"/>
    </row>
    <row r="1244" spans="1:100">
      <c r="A1244" s="7">
        <v>155</v>
      </c>
      <c r="B1244" s="7"/>
      <c r="C1244" s="7" t="s">
        <v>1</v>
      </c>
      <c r="D1244" s="32">
        <v>32.138914</v>
      </c>
      <c r="E1244" s="32">
        <v>7.1699203999999996</v>
      </c>
      <c r="F1244" s="32">
        <v>11.223284</v>
      </c>
      <c r="G1244" s="32">
        <v>11.914681</v>
      </c>
      <c r="H1244" s="93">
        <v>1.4334779000000001E-4</v>
      </c>
      <c r="I1244" s="32">
        <v>2.0037585</v>
      </c>
      <c r="J1244" s="32"/>
      <c r="K1244" s="32">
        <v>0.34921149000000001</v>
      </c>
      <c r="L1244" s="32">
        <v>0.37072393999999997</v>
      </c>
      <c r="M1244" s="32">
        <v>6.2346723E-2</v>
      </c>
      <c r="N1244" s="32">
        <v>0.22309150999999999</v>
      </c>
      <c r="O1244" s="66"/>
      <c r="P1244" s="66"/>
      <c r="Q1244" s="66"/>
      <c r="R1244" s="76"/>
      <c r="S1244" s="83">
        <f>(F1244-O1243*H1244)/D1244</f>
        <v>0.34920782403451672</v>
      </c>
      <c r="T1244" s="83">
        <f>(G1244-P1243*H1244)/D1244</f>
        <v>0.37072191750333461</v>
      </c>
      <c r="U1244" s="83">
        <f>(I1244-Q1243*H1244)/D1244</f>
        <v>6.2342013705851899E-2</v>
      </c>
      <c r="V1244" s="84"/>
      <c r="W1244" s="83">
        <f t="shared" ref="W1244:W1248" si="769">LN(S1244)</f>
        <v>-1.0520880496705647</v>
      </c>
      <c r="X1244" s="83">
        <f t="shared" ref="X1244:X1248" si="770">LN(T1244)</f>
        <v>-0.99230304593516738</v>
      </c>
      <c r="Y1244" s="83">
        <f t="shared" ref="Y1244:Y1248" si="771">LN(U1244)</f>
        <v>-2.7751197031779276</v>
      </c>
      <c r="Z1244" s="83">
        <f>LN(N1244)</f>
        <v>-1.5001732329517463</v>
      </c>
      <c r="AA1244" s="77"/>
      <c r="AB1244" s="20">
        <f t="array" ref="AB1244:AC1245">LINEST(W1244:W1248,Z1244:Z1248,TRUE,TRUE)</f>
        <v>2.0050545445924239</v>
      </c>
      <c r="AC1244" s="60">
        <v>1.9558557587942327</v>
      </c>
      <c r="AD1244" s="20">
        <f t="array" ref="AD1244:AE1245">LINEST(X1244:X1248,Z1244:Z1248,TRUE,TRUE)</f>
        <v>4.0024491700445557</v>
      </c>
      <c r="AE1244" s="60">
        <v>5.0120917581972071</v>
      </c>
      <c r="AF1244" s="20">
        <f t="array" ref="AF1244:AG1245">LINEST(Y1244:Y1248,Z1244:Z1248,TRUE,TRUE)</f>
        <v>6.0074667917631412</v>
      </c>
      <c r="AG1244" s="20">
        <v>6.2371735842631226</v>
      </c>
      <c r="AI1244" s="41">
        <f>EXP(AC1244)*$AI$4^AB1244</f>
        <v>0.33298690182617507</v>
      </c>
      <c r="AJ1244" s="41">
        <f>AI1244*SQRT(AC1245^2+(LN($AI$4))^2*AB1245^2+(AB1244/$AI$4)^2*$AJ$4^2-2*LN($AI$4)*AVERAGE(Z1244:Z1248)*AB1245^2)</f>
        <v>5.2609432300549307E-4</v>
      </c>
      <c r="AK1244" s="59"/>
      <c r="AL1244" s="41">
        <f>EXP(AE1244)*$AI$4^AD1244</f>
        <v>0.33714201234662572</v>
      </c>
      <c r="AM1244" s="41">
        <f>AL1244*SQRT(AE1245^2+(LN($AI$4))^2*AD1245^2+(AD1244/$AI$4)^2*$AJ$4^2-2*LN($AI$4)*AVERAGE(Z1244:Z1248)*AD1245^2)</f>
        <v>1.0615752028879197E-3</v>
      </c>
      <c r="AN1244" s="83"/>
      <c r="AO1244" s="41">
        <f>EXP(AG1244)*$AI$4^AF1244</f>
        <v>5.4062157732638033E-2</v>
      </c>
      <c r="AP1244" s="41">
        <f>AO1244*SQRT(AG1245^2+(LN($AI$4))^2*AF1245^2+(AF1244/$AI$4)^2*$AJ$4^2-2*LN($AI$4)*AVERAGE(Z1244:Z1248)*AF1245^2)</f>
        <v>2.5646901576980555E-4</v>
      </c>
      <c r="BB1244" s="69"/>
      <c r="BC1244" s="69"/>
      <c r="BE1244" s="69"/>
      <c r="BF1244" s="69"/>
      <c r="BH1244" s="69"/>
      <c r="BI1244" s="69"/>
      <c r="BK1244" s="69"/>
      <c r="BL1244" s="69"/>
      <c r="BN1244" s="69"/>
      <c r="BO1244" s="69"/>
      <c r="BQ1244" s="69"/>
      <c r="BR1244" s="69"/>
      <c r="BY1244" s="69"/>
      <c r="BZ1244" s="69"/>
      <c r="CD1244" s="86"/>
      <c r="CM1244" s="78"/>
      <c r="CN1244" s="78"/>
    </row>
    <row r="1245" spans="1:100">
      <c r="A1245" s="7">
        <v>155</v>
      </c>
      <c r="B1245" s="7"/>
      <c r="C1245" s="7" t="s">
        <v>2</v>
      </c>
      <c r="D1245" s="32">
        <v>30.516316</v>
      </c>
      <c r="E1245" s="32">
        <v>6.8050455000000003</v>
      </c>
      <c r="F1245" s="32">
        <v>10.647940999999999</v>
      </c>
      <c r="G1245" s="32">
        <v>11.294658999999999</v>
      </c>
      <c r="H1245" s="93">
        <v>1.3855213000000001E-4</v>
      </c>
      <c r="I1245" s="32">
        <v>1.8979752999999999</v>
      </c>
      <c r="J1245" s="32"/>
      <c r="K1245" s="32">
        <v>0.34892591000000001</v>
      </c>
      <c r="L1245" s="32">
        <v>0.37011821</v>
      </c>
      <c r="M1245" s="32">
        <v>6.2195306999999998E-2</v>
      </c>
      <c r="N1245" s="32">
        <v>0.22299683000000001</v>
      </c>
      <c r="O1245" s="66"/>
      <c r="P1245" s="66"/>
      <c r="Q1245" s="66"/>
      <c r="R1245" s="76"/>
      <c r="S1245" s="83">
        <f>(F1245-O1243*H1245)/D1245</f>
        <v>0.34892224099520702</v>
      </c>
      <c r="T1245" s="83">
        <f>(G1245-P1243*H1245)/D1245</f>
        <v>0.3701161221510636</v>
      </c>
      <c r="U1245" s="83">
        <f>(I1245-Q1243*H1245)/D1245</f>
        <v>6.2190552922214919E-2</v>
      </c>
      <c r="V1245" s="84"/>
      <c r="W1245" s="83">
        <f t="shared" si="769"/>
        <v>-1.0529061867757961</v>
      </c>
      <c r="X1245" s="83">
        <f t="shared" si="770"/>
        <v>-0.99393847893096066</v>
      </c>
      <c r="Y1245" s="83">
        <f t="shared" si="771"/>
        <v>-2.7775521730517876</v>
      </c>
      <c r="Z1245" s="83">
        <f t="shared" ref="Z1245:Z1248" si="772">LN(N1245)</f>
        <v>-1.5005977228696925</v>
      </c>
      <c r="AA1245" s="77"/>
      <c r="AB1245" s="20">
        <v>9.6193477041563984E-3</v>
      </c>
      <c r="AC1245" s="60">
        <v>1.4439383196676675E-2</v>
      </c>
      <c r="AD1245" s="20">
        <v>1.7535256309212269E-2</v>
      </c>
      <c r="AE1245" s="60">
        <v>2.6321772856932341E-2</v>
      </c>
      <c r="AF1245" s="20">
        <v>3.189113346550914E-2</v>
      </c>
      <c r="AG1245" s="20">
        <v>4.7871052263333276E-2</v>
      </c>
      <c r="AI1245" s="27"/>
      <c r="AJ1245" s="82"/>
      <c r="AK1245" s="82"/>
      <c r="AL1245" s="82"/>
      <c r="AM1245" s="82"/>
      <c r="AN1245" s="82"/>
      <c r="BB1245" s="76"/>
      <c r="BC1245" s="76"/>
      <c r="BE1245" s="76"/>
      <c r="BF1245" s="76"/>
      <c r="BH1245" s="76"/>
      <c r="BI1245" s="76"/>
      <c r="BK1245" s="76"/>
      <c r="BL1245" s="76"/>
      <c r="BN1245" s="76"/>
      <c r="BO1245" s="76"/>
      <c r="BQ1245" s="76"/>
      <c r="BR1245" s="76"/>
      <c r="BW1245" s="85"/>
      <c r="BX1245" s="85"/>
      <c r="BY1245" s="83"/>
      <c r="BZ1245" s="83"/>
      <c r="CA1245" s="83"/>
      <c r="CB1245" s="83"/>
      <c r="CC1245" s="83"/>
    </row>
    <row r="1246" spans="1:100">
      <c r="A1246" s="7">
        <v>155</v>
      </c>
      <c r="B1246" s="7"/>
      <c r="C1246" s="7" t="s">
        <v>3</v>
      </c>
      <c r="D1246" s="32">
        <v>28.913011999999998</v>
      </c>
      <c r="E1246" s="32">
        <v>6.4451136</v>
      </c>
      <c r="F1246" s="32">
        <v>10.080759</v>
      </c>
      <c r="G1246" s="32">
        <v>10.684891</v>
      </c>
      <c r="H1246" s="93">
        <v>1.2802886999999999E-4</v>
      </c>
      <c r="I1246" s="32">
        <v>1.7941366999999999</v>
      </c>
      <c r="J1246" s="32"/>
      <c r="K1246" s="32">
        <v>0.34865805</v>
      </c>
      <c r="L1246" s="32">
        <v>0.36955270000000001</v>
      </c>
      <c r="M1246" s="32">
        <v>6.2052853999999998E-2</v>
      </c>
      <c r="N1246" s="32">
        <v>0.22291386999999999</v>
      </c>
      <c r="O1246" s="66"/>
      <c r="P1246" s="66"/>
      <c r="Q1246" s="66"/>
      <c r="R1246" s="76"/>
      <c r="S1246" s="83">
        <f>(F1246-O1243*H1246)/D1246</f>
        <v>0.34865438620032396</v>
      </c>
      <c r="T1246" s="83">
        <f>(G1246-P1243*H1246)/D1246</f>
        <v>0.36955051585084964</v>
      </c>
      <c r="U1246" s="83">
        <f>(I1246-Q1243*H1246)/D1246</f>
        <v>6.2048162323601656E-2</v>
      </c>
      <c r="V1246" s="84"/>
      <c r="W1246" s="83">
        <f t="shared" si="769"/>
        <v>-1.0536741448684406</v>
      </c>
      <c r="X1246" s="83">
        <f t="shared" si="770"/>
        <v>-0.99546783386302695</v>
      </c>
      <c r="Y1246" s="83">
        <f t="shared" si="771"/>
        <v>-2.7798443838280762</v>
      </c>
      <c r="Z1246" s="83">
        <f t="shared" si="772"/>
        <v>-1.5009698153131221</v>
      </c>
      <c r="AA1246" s="28"/>
      <c r="AB1246" s="47">
        <f t="shared" ref="AB1246:AG1246" si="773">ABS(AB1245/AB1244)</f>
        <v>4.7975491390493639E-3</v>
      </c>
      <c r="AC1246" s="47">
        <f t="shared" si="773"/>
        <v>7.3826421666076357E-3</v>
      </c>
      <c r="AD1246" s="47">
        <f t="shared" si="773"/>
        <v>4.3811315432688092E-3</v>
      </c>
      <c r="AE1246" s="47">
        <f t="shared" si="773"/>
        <v>5.2516542247821865E-3</v>
      </c>
      <c r="AF1246" s="47">
        <f t="shared" si="773"/>
        <v>5.308582564157522E-3</v>
      </c>
      <c r="AG1246" s="47">
        <f t="shared" si="773"/>
        <v>7.675119445788023E-3</v>
      </c>
      <c r="AI1246" s="27"/>
      <c r="AJ1246" s="82"/>
      <c r="AK1246" s="82"/>
      <c r="AL1246" s="82"/>
      <c r="AM1246" s="82"/>
      <c r="AN1246" s="82"/>
      <c r="BB1246" s="76"/>
      <c r="BC1246" s="76"/>
      <c r="BE1246" s="76"/>
      <c r="BF1246" s="76"/>
      <c r="BH1246" s="76"/>
      <c r="BI1246" s="76"/>
      <c r="BK1246" s="76"/>
      <c r="BL1246" s="76"/>
      <c r="BN1246" s="76"/>
      <c r="BO1246" s="76"/>
      <c r="BQ1246" s="76"/>
      <c r="BR1246" s="76"/>
      <c r="BW1246" s="85"/>
      <c r="BX1246" s="85"/>
      <c r="BY1246" s="83"/>
      <c r="BZ1246" s="83"/>
      <c r="CA1246" s="83"/>
      <c r="CB1246" s="83"/>
      <c r="CC1246" s="83"/>
      <c r="CD1246" s="76"/>
      <c r="CE1246" s="76"/>
      <c r="CF1246" s="76"/>
      <c r="CG1246" s="76"/>
      <c r="CH1246" s="76"/>
      <c r="CI1246" s="76"/>
      <c r="CJ1246" s="76"/>
      <c r="CK1246" s="76"/>
      <c r="CL1246" s="76"/>
      <c r="CM1246" s="76"/>
      <c r="CN1246" s="76"/>
      <c r="CO1246" s="76"/>
      <c r="CP1246" s="76"/>
      <c r="CQ1246" s="76"/>
      <c r="CR1246" s="76"/>
      <c r="CS1246" s="76"/>
      <c r="CT1246" s="76"/>
      <c r="CU1246" s="76"/>
      <c r="CV1246" s="76"/>
    </row>
    <row r="1247" spans="1:100">
      <c r="A1247" s="7">
        <v>155</v>
      </c>
      <c r="B1247" s="7"/>
      <c r="C1247" s="7" t="s">
        <v>4</v>
      </c>
      <c r="D1247" s="32">
        <v>26.427631000000002</v>
      </c>
      <c r="E1247" s="32">
        <v>5.8880359000000002</v>
      </c>
      <c r="F1247" s="32">
        <v>9.2047372000000003</v>
      </c>
      <c r="G1247" s="32">
        <v>9.7462718000000006</v>
      </c>
      <c r="H1247" s="93">
        <v>1.1630728E-4</v>
      </c>
      <c r="I1247" s="32">
        <v>1.6347809</v>
      </c>
      <c r="J1247" s="32"/>
      <c r="K1247" s="32">
        <v>0.34829934000000001</v>
      </c>
      <c r="L1247" s="32">
        <v>0.36879014999999998</v>
      </c>
      <c r="M1247" s="32">
        <v>6.1858547E-2</v>
      </c>
      <c r="N1247" s="32">
        <v>0.22279837</v>
      </c>
      <c r="O1247" s="66"/>
      <c r="P1247" s="66"/>
      <c r="Q1247" s="66"/>
      <c r="R1247" s="76"/>
      <c r="S1247" s="83">
        <f>(F1247-O1243*H1247)/D1247</f>
        <v>0.34829594726816565</v>
      </c>
      <c r="T1247" s="83">
        <f>(G1247-P1243*H1247)/D1247</f>
        <v>0.36878848267335423</v>
      </c>
      <c r="U1247" s="83">
        <f>(I1247-Q1243*H1247)/D1247</f>
        <v>6.1854051348413229E-2</v>
      </c>
      <c r="V1247" s="84"/>
      <c r="W1247" s="83">
        <f t="shared" si="769"/>
        <v>-1.0547027374281914</v>
      </c>
      <c r="X1247" s="83">
        <f t="shared" si="770"/>
        <v>-0.99753201698106464</v>
      </c>
      <c r="Y1247" s="83">
        <f t="shared" si="771"/>
        <v>-2.7829776794850845</v>
      </c>
      <c r="Z1247" s="83">
        <f t="shared" si="772"/>
        <v>-1.501488086934226</v>
      </c>
      <c r="AA1247" s="60"/>
      <c r="AB1247" s="88"/>
      <c r="AD1247" s="88"/>
      <c r="AF1247" s="88"/>
      <c r="AI1247" s="27"/>
      <c r="AJ1247" s="82"/>
      <c r="AK1247" s="82"/>
      <c r="AL1247" s="82"/>
      <c r="AM1247" s="82"/>
      <c r="AN1247" s="82"/>
      <c r="BB1247" s="76"/>
      <c r="BC1247" s="76"/>
      <c r="BE1247" s="76"/>
      <c r="BF1247" s="76"/>
      <c r="BH1247" s="76"/>
      <c r="BI1247" s="76"/>
      <c r="BK1247" s="76"/>
      <c r="BL1247" s="76"/>
      <c r="BN1247" s="76"/>
      <c r="BO1247" s="76"/>
      <c r="BQ1247" s="76"/>
      <c r="BR1247" s="76"/>
      <c r="BW1247" s="85"/>
      <c r="BX1247" s="85"/>
      <c r="BY1247" s="83"/>
      <c r="BZ1247" s="83"/>
      <c r="CA1247" s="83"/>
      <c r="CB1247" s="83"/>
      <c r="CD1247" s="76"/>
      <c r="CE1247" s="76"/>
      <c r="CF1247" s="76"/>
      <c r="CG1247" s="76"/>
      <c r="CH1247" s="76"/>
      <c r="CI1247" s="76"/>
      <c r="CJ1247" s="76"/>
      <c r="CK1247" s="76"/>
      <c r="CL1247" s="76"/>
      <c r="CM1247" s="76"/>
      <c r="CN1247" s="76"/>
      <c r="CO1247" s="76"/>
      <c r="CP1247" s="76"/>
      <c r="CQ1247" s="76"/>
      <c r="CR1247" s="76"/>
      <c r="CS1247" s="76"/>
      <c r="CT1247" s="76"/>
      <c r="CU1247" s="76"/>
      <c r="CV1247" s="76"/>
    </row>
    <row r="1248" spans="1:100">
      <c r="A1248" s="7">
        <v>155</v>
      </c>
      <c r="B1248" s="7"/>
      <c r="C1248" s="7" t="s">
        <v>5</v>
      </c>
      <c r="D1248" s="32">
        <v>24.082494000000001</v>
      </c>
      <c r="E1248" s="32">
        <v>5.3619713999999998</v>
      </c>
      <c r="F1248" s="32">
        <v>8.3765751999999996</v>
      </c>
      <c r="G1248" s="32">
        <v>8.8575455999999999</v>
      </c>
      <c r="H1248" s="93">
        <v>1.0109404999999999E-4</v>
      </c>
      <c r="I1248" s="32">
        <v>1.4837442999999999</v>
      </c>
      <c r="J1248" s="32"/>
      <c r="K1248" s="32">
        <v>0.34782650999999998</v>
      </c>
      <c r="L1248" s="32">
        <v>0.36779630000000002</v>
      </c>
      <c r="M1248" s="32">
        <v>6.1609878999999999E-2</v>
      </c>
      <c r="N1248" s="32">
        <v>0.22264956999999999</v>
      </c>
      <c r="O1248" s="66"/>
      <c r="P1248" s="66"/>
      <c r="Q1248" s="66"/>
      <c r="R1248" s="76"/>
      <c r="S1248" s="83">
        <f>(F1248-O1243*H1248)/D1248</f>
        <v>0.34782476886444907</v>
      </c>
      <c r="T1248" s="83">
        <f>(G1248-P1243*H1248)/D1248</f>
        <v>0.36779780167859133</v>
      </c>
      <c r="U1248" s="83">
        <f>(I1248-Q1243*H1248)/D1248</f>
        <v>6.1606400740489599E-2</v>
      </c>
      <c r="V1248" s="84"/>
      <c r="W1248" s="83">
        <f t="shared" si="769"/>
        <v>-1.0560564637712029</v>
      </c>
      <c r="X1248" s="83">
        <f t="shared" si="770"/>
        <v>-1.0002219437775997</v>
      </c>
      <c r="Y1248" s="83">
        <f t="shared" si="771"/>
        <v>-2.7869895057159071</v>
      </c>
      <c r="Z1248" s="83">
        <f t="shared" si="772"/>
        <v>-1.5021561784985722</v>
      </c>
      <c r="AB1248" s="28"/>
      <c r="AD1248" s="28"/>
      <c r="AF1248" s="28"/>
      <c r="AJ1248" s="82"/>
      <c r="AK1248" s="82"/>
      <c r="AL1248" s="82"/>
      <c r="AM1248" s="82"/>
      <c r="AN1248" s="82"/>
      <c r="BB1248" s="76"/>
      <c r="BC1248" s="76"/>
      <c r="BE1248" s="76"/>
      <c r="BF1248" s="76"/>
      <c r="BH1248" s="76"/>
      <c r="BI1248" s="76"/>
      <c r="BK1248" s="76"/>
      <c r="BL1248" s="76"/>
      <c r="BN1248" s="76"/>
      <c r="BO1248" s="76"/>
      <c r="BQ1248" s="76"/>
      <c r="BR1248" s="76"/>
      <c r="BW1248" s="85"/>
      <c r="BX1248" s="85"/>
      <c r="BY1248" s="83"/>
      <c r="BZ1248" s="83"/>
      <c r="CA1248" s="83"/>
      <c r="CB1248" s="83"/>
      <c r="CC1248" s="83"/>
    </row>
    <row r="1249" spans="1:100">
      <c r="C1249" s="7"/>
      <c r="D1249" s="89"/>
      <c r="E1249" s="89"/>
      <c r="F1249" s="33"/>
      <c r="G1249" s="33"/>
      <c r="H1249" s="99"/>
      <c r="I1249" s="33"/>
      <c r="J1249" s="5"/>
      <c r="K1249" s="84"/>
      <c r="L1249" s="84"/>
      <c r="M1249" s="84"/>
      <c r="N1249" s="84"/>
      <c r="O1249" s="83"/>
      <c r="P1249" s="83"/>
      <c r="Q1249" s="83"/>
      <c r="R1249" s="84"/>
      <c r="S1249" s="84"/>
      <c r="T1249" s="84"/>
      <c r="U1249" s="84"/>
      <c r="V1249" s="84"/>
      <c r="W1249" s="84"/>
      <c r="X1249" s="84"/>
      <c r="Y1249" s="84"/>
      <c r="Z1249" s="90"/>
      <c r="AA1249" s="28"/>
      <c r="AB1249" s="91"/>
      <c r="AC1249" s="91"/>
      <c r="AD1249" s="91"/>
      <c r="AE1249" s="92"/>
      <c r="AF1249" s="92"/>
      <c r="AG1249" s="92"/>
      <c r="AJ1249" s="76"/>
      <c r="AK1249" s="76"/>
      <c r="AL1249" s="76"/>
      <c r="AM1249" s="76"/>
      <c r="AN1249" s="76"/>
      <c r="BB1249" s="76"/>
      <c r="BC1249" s="76"/>
      <c r="BE1249" s="76"/>
      <c r="BF1249" s="76"/>
      <c r="BH1249" s="76"/>
      <c r="BI1249" s="76"/>
      <c r="BK1249" s="76"/>
      <c r="BL1249" s="76"/>
      <c r="BN1249" s="76"/>
      <c r="BO1249" s="76"/>
      <c r="BQ1249" s="76"/>
      <c r="BR1249" s="76"/>
      <c r="BW1249" s="85"/>
      <c r="BX1249" s="85"/>
      <c r="BY1249" s="83"/>
      <c r="BZ1249" s="83"/>
      <c r="CA1249" s="83"/>
      <c r="CB1249" s="83"/>
      <c r="CC1249" s="83"/>
      <c r="CD1249" s="76"/>
      <c r="CE1249" s="76"/>
      <c r="CF1249" s="76"/>
      <c r="CG1249" s="76"/>
      <c r="CH1249" s="76"/>
      <c r="CI1249" s="76"/>
      <c r="CJ1249" s="76"/>
      <c r="CK1249" s="76"/>
      <c r="CL1249" s="76"/>
      <c r="CM1249" s="76"/>
      <c r="CN1249" s="76"/>
      <c r="CO1249" s="76"/>
      <c r="CP1249" s="76"/>
      <c r="CQ1249" s="76"/>
      <c r="CR1249" s="76"/>
      <c r="CS1249" s="76"/>
      <c r="CT1249" s="76"/>
      <c r="CU1249" s="76"/>
      <c r="CV1249" s="76"/>
    </row>
    <row r="1250" spans="1:100">
      <c r="A1250" s="7">
        <v>156</v>
      </c>
      <c r="B1250" s="31">
        <v>43672</v>
      </c>
      <c r="C1250" s="7" t="s">
        <v>0</v>
      </c>
      <c r="D1250" s="32">
        <v>1.3203704999999999E-3</v>
      </c>
      <c r="E1250" s="32">
        <v>2.9811650999999998E-4</v>
      </c>
      <c r="F1250" s="32">
        <v>4.4595015999999998E-4</v>
      </c>
      <c r="G1250" s="32">
        <v>4.1833163000000001E-4</v>
      </c>
      <c r="H1250" s="93">
        <v>3.3474135000000001E-5</v>
      </c>
      <c r="I1250" s="32">
        <v>1.1715948E-4</v>
      </c>
      <c r="J1250" s="32"/>
      <c r="K1250" s="32"/>
      <c r="L1250" s="32"/>
      <c r="M1250" s="32"/>
      <c r="N1250" s="32"/>
      <c r="O1250" s="66"/>
      <c r="P1250" s="66"/>
      <c r="Q1250" s="66"/>
      <c r="AG1250" s="78"/>
      <c r="BZ1250" s="80"/>
      <c r="CA1250" s="78"/>
      <c r="CB1250" s="78"/>
      <c r="CC1250" s="78"/>
      <c r="CE1250" s="81"/>
      <c r="CF1250" s="74"/>
      <c r="CG1250" s="74"/>
      <c r="CH1250" s="74"/>
      <c r="CI1250" s="74"/>
      <c r="CJ1250" s="74"/>
      <c r="CK1250" s="74"/>
      <c r="CL1250" s="74"/>
      <c r="CM1250" s="74"/>
      <c r="CN1250" s="74"/>
    </row>
    <row r="1251" spans="1:100">
      <c r="A1251" s="7">
        <v>156</v>
      </c>
      <c r="B1251" s="7"/>
      <c r="C1251" s="98" t="s">
        <v>6</v>
      </c>
      <c r="D1251" s="32"/>
      <c r="E1251" s="32"/>
      <c r="F1251" s="32"/>
      <c r="G1251" s="32"/>
      <c r="H1251" s="93">
        <v>3.2553318</v>
      </c>
      <c r="I1251" s="32"/>
      <c r="J1251" s="32"/>
      <c r="K1251" s="32"/>
      <c r="L1251" s="32"/>
      <c r="M1251" s="32"/>
      <c r="O1251" s="83">
        <v>0.86657698999999999</v>
      </c>
      <c r="P1251" s="83">
        <v>0.56697951000000002</v>
      </c>
      <c r="Q1251" s="83">
        <v>1.0722233999999999</v>
      </c>
      <c r="AB1251" s="9"/>
      <c r="AC1251" s="9"/>
      <c r="AD1251" s="9"/>
      <c r="AE1251" s="9"/>
      <c r="AF1251" s="9"/>
      <c r="AG1251" s="9"/>
      <c r="AI1251" s="27"/>
      <c r="AJ1251" s="20"/>
      <c r="AK1251" s="20"/>
      <c r="AL1251" s="20"/>
      <c r="AM1251" s="20"/>
      <c r="AN1251" s="82"/>
      <c r="BB1251" s="78"/>
      <c r="BE1251" s="78"/>
      <c r="BH1251" s="78"/>
      <c r="BK1251" s="78"/>
      <c r="BN1251" s="78"/>
      <c r="BQ1251" s="78"/>
    </row>
    <row r="1252" spans="1:100">
      <c r="A1252" s="7">
        <v>156</v>
      </c>
      <c r="B1252" s="7"/>
      <c r="C1252" s="7" t="s">
        <v>1</v>
      </c>
      <c r="D1252" s="32">
        <v>28.551513</v>
      </c>
      <c r="E1252" s="32">
        <v>6.3736129999999998</v>
      </c>
      <c r="F1252" s="32">
        <v>9.9834168999999999</v>
      </c>
      <c r="G1252" s="32">
        <v>10.612192</v>
      </c>
      <c r="H1252" s="93">
        <v>1.2076061E-4</v>
      </c>
      <c r="I1252" s="32">
        <v>1.7869789</v>
      </c>
      <c r="J1252" s="32"/>
      <c r="K1252" s="66">
        <v>0.34966355999999998</v>
      </c>
      <c r="L1252" s="66">
        <v>0.37168617999999998</v>
      </c>
      <c r="M1252" s="66">
        <v>6.2588015999999996E-2</v>
      </c>
      <c r="N1252" s="66">
        <v>0.22323216000000001</v>
      </c>
      <c r="O1252" s="66"/>
      <c r="P1252" s="66"/>
      <c r="Q1252" s="66"/>
      <c r="R1252" s="76"/>
      <c r="S1252" s="83">
        <f>(F1252-O1251*H1252)/D1252</f>
        <v>0.34965965732303134</v>
      </c>
      <c r="T1252" s="83">
        <f>(G1252-P1251*H1252)/D1252</f>
        <v>0.37168340365039554</v>
      </c>
      <c r="U1252" s="83">
        <f>(I1252-Q1251*H1252)/D1252</f>
        <v>6.2583353030999087E-2</v>
      </c>
      <c r="V1252" s="84"/>
      <c r="W1252" s="83">
        <f t="shared" ref="W1252:W1256" si="774">LN(S1252)</f>
        <v>-1.0507950052421959</v>
      </c>
      <c r="X1252" s="83">
        <f t="shared" ref="X1252:X1256" si="775">LN(T1252)</f>
        <v>-0.98971285252673191</v>
      </c>
      <c r="Y1252" s="83">
        <f t="shared" ref="Y1252:Y1256" si="776">LN(U1252)</f>
        <v>-2.7712559622630573</v>
      </c>
      <c r="Z1252" s="83">
        <f>LN(N1252)</f>
        <v>-1.4995429728328695</v>
      </c>
      <c r="AA1252" s="77"/>
      <c r="AB1252" s="20">
        <f t="array" ref="AB1252:AC1253">LINEST(W1252:W1256,Z1252:Z1256,TRUE,TRUE)</f>
        <v>1.9910110856538572</v>
      </c>
      <c r="AC1252" s="60">
        <v>1.9348137591817189</v>
      </c>
      <c r="AD1252" s="20">
        <f t="array" ref="AD1252:AE1253">LINEST(X1252:X1256,Z1252:Z1256,TRUE,TRUE)</f>
        <v>3.971282683061609</v>
      </c>
      <c r="AE1252" s="60">
        <v>4.9653980062372662</v>
      </c>
      <c r="AF1252" s="20">
        <f t="array" ref="AF1252:AG1253">LINEST(Y1252:Y1256,Z1252:Z1256,TRUE,TRUE)</f>
        <v>5.9594132932868416</v>
      </c>
      <c r="AG1252" s="20">
        <v>6.1651394952628236</v>
      </c>
      <c r="AI1252" s="41">
        <f>EXP(AC1252)*$AI$4^AB1252</f>
        <v>0.33310642038799537</v>
      </c>
      <c r="AJ1252" s="41">
        <f>AI1252*SQRT(AC1253^2+(LN($AI$4))^2*AB1253^2+(AB1252/$AI$4)^2*$AJ$4^2-2*LN($AI$4)*AVERAGE(Z1252:Z1256)*AB1253^2)</f>
        <v>5.26412493643418E-4</v>
      </c>
      <c r="AK1252" s="59"/>
      <c r="AL1252" s="41">
        <f>EXP(AE1252)*$AI$4^AD1252</f>
        <v>0.33741215081680498</v>
      </c>
      <c r="AM1252" s="41">
        <f>AL1252*SQRT(AE1253^2+(LN($AI$4))^2*AD1253^2+(AD1252/$AI$4)^2*$AJ$4^2-2*LN($AI$4)*AVERAGE(Z1252:Z1256)*AD1253^2)</f>
        <v>1.0788424917632417E-3</v>
      </c>
      <c r="AN1252" s="83"/>
      <c r="AO1252" s="41">
        <f>EXP(AG1252)*$AI$4^AF1252</f>
        <v>5.4126787823107481E-2</v>
      </c>
      <c r="AP1252" s="41">
        <f>AO1252*SQRT(AG1253^2+(LN($AI$4))^2*AF1253^2+(AF1252/$AI$4)^2*$AJ$4^2-2*LN($AI$4)*AVERAGE(Z1252:Z1256)*AF1253^2)</f>
        <v>2.6009059313033905E-4</v>
      </c>
      <c r="BB1252" s="69"/>
      <c r="BC1252" s="69"/>
      <c r="BE1252" s="69"/>
      <c r="BF1252" s="69"/>
      <c r="BH1252" s="69"/>
      <c r="BI1252" s="69"/>
      <c r="BK1252" s="69"/>
      <c r="BL1252" s="69"/>
      <c r="BN1252" s="69"/>
      <c r="BO1252" s="69"/>
      <c r="BQ1252" s="69"/>
      <c r="BR1252" s="69"/>
      <c r="BY1252" s="69"/>
      <c r="BZ1252" s="69"/>
      <c r="CD1252" s="86"/>
      <c r="CM1252" s="78"/>
      <c r="CN1252" s="78"/>
    </row>
    <row r="1253" spans="1:100">
      <c r="A1253" s="7">
        <v>156</v>
      </c>
      <c r="B1253" s="7"/>
      <c r="C1253" s="7" t="s">
        <v>2</v>
      </c>
      <c r="D1253" s="32">
        <v>27.605038</v>
      </c>
      <c r="E1253" s="32">
        <v>6.1612862000000002</v>
      </c>
      <c r="F1253" s="32">
        <v>9.6493597999999992</v>
      </c>
      <c r="G1253" s="32">
        <v>10.25384</v>
      </c>
      <c r="H1253" s="93">
        <v>1.1926218E-4</v>
      </c>
      <c r="I1253" s="32">
        <v>1.7260762999999999</v>
      </c>
      <c r="J1253" s="32"/>
      <c r="K1253" s="66">
        <v>0.34955077000000001</v>
      </c>
      <c r="L1253" s="66">
        <v>0.37144833999999999</v>
      </c>
      <c r="M1253" s="66">
        <v>6.2527622000000005E-2</v>
      </c>
      <c r="N1253" s="66">
        <v>0.22319430000000001</v>
      </c>
      <c r="O1253" s="66"/>
      <c r="P1253" s="66"/>
      <c r="Q1253" s="66"/>
      <c r="R1253" s="76"/>
      <c r="S1253" s="83">
        <f>(F1253-O1251*H1253)/D1253</f>
        <v>0.34954693596650854</v>
      </c>
      <c r="T1253" s="83">
        <f>(G1253-P1251*H1253)/D1253</f>
        <v>0.37144568976096398</v>
      </c>
      <c r="U1253" s="83">
        <f>(I1253-Q1251*H1253)/D1253</f>
        <v>6.2522950495480886E-2</v>
      </c>
      <c r="V1253" s="84"/>
      <c r="W1253" s="83">
        <f t="shared" si="774"/>
        <v>-1.051117431714089</v>
      </c>
      <c r="X1253" s="83">
        <f t="shared" si="775"/>
        <v>-0.99035261727190782</v>
      </c>
      <c r="Y1253" s="83">
        <f t="shared" si="776"/>
        <v>-2.7722215817164177</v>
      </c>
      <c r="Z1253" s="83">
        <f t="shared" ref="Z1253:Z1256" si="777">LN(N1253)</f>
        <v>-1.4997125864354806</v>
      </c>
      <c r="AA1253" s="77"/>
      <c r="AB1253" s="20">
        <v>1.2124582325806791E-2</v>
      </c>
      <c r="AC1253" s="60">
        <v>1.8187507220514647E-2</v>
      </c>
      <c r="AD1253" s="20">
        <v>3.3020143813512683E-2</v>
      </c>
      <c r="AE1253" s="60">
        <v>4.9531941628408391E-2</v>
      </c>
      <c r="AF1253" s="20">
        <v>5.0745946975230084E-2</v>
      </c>
      <c r="AG1253" s="20">
        <v>7.6121572869310067E-2</v>
      </c>
      <c r="AI1253" s="27"/>
      <c r="AJ1253" s="82"/>
      <c r="AK1253" s="82"/>
      <c r="AL1253" s="82"/>
      <c r="AM1253" s="82"/>
      <c r="AN1253" s="82"/>
      <c r="BB1253" s="76"/>
      <c r="BC1253" s="76"/>
      <c r="BE1253" s="76"/>
      <c r="BF1253" s="76"/>
      <c r="BH1253" s="76"/>
      <c r="BI1253" s="76"/>
      <c r="BK1253" s="76"/>
      <c r="BL1253" s="76"/>
      <c r="BN1253" s="76"/>
      <c r="BO1253" s="76"/>
      <c r="BQ1253" s="76"/>
      <c r="BR1253" s="76"/>
      <c r="BW1253" s="85"/>
      <c r="BX1253" s="85"/>
      <c r="BY1253" s="83"/>
      <c r="BZ1253" s="83"/>
      <c r="CA1253" s="83"/>
      <c r="CB1253" s="83"/>
      <c r="CC1253" s="83"/>
    </row>
    <row r="1254" spans="1:100">
      <c r="A1254" s="7">
        <v>156</v>
      </c>
      <c r="B1254" s="7"/>
      <c r="C1254" s="7" t="s">
        <v>3</v>
      </c>
      <c r="D1254" s="32">
        <v>26.029758000000001</v>
      </c>
      <c r="E1254" s="32">
        <v>5.8083865000000001</v>
      </c>
      <c r="F1254" s="32">
        <v>9.0944603999999991</v>
      </c>
      <c r="G1254" s="32">
        <v>9.6596012000000009</v>
      </c>
      <c r="H1254" s="93">
        <v>1.0537761000000001E-4</v>
      </c>
      <c r="I1254" s="32">
        <v>1.6252736000000001</v>
      </c>
      <c r="J1254" s="32"/>
      <c r="K1254" s="66">
        <v>0.34938704999999998</v>
      </c>
      <c r="L1254" s="66">
        <v>0.37109839</v>
      </c>
      <c r="M1254" s="66">
        <v>6.2439082E-2</v>
      </c>
      <c r="N1254" s="66">
        <v>0.22314410000000001</v>
      </c>
      <c r="O1254" s="66"/>
      <c r="P1254" s="66"/>
      <c r="Q1254" s="66"/>
      <c r="R1254" s="76"/>
      <c r="S1254" s="83">
        <f>(F1254-O1251*H1254)/D1254</f>
        <v>0.3493835433348213</v>
      </c>
      <c r="T1254" s="83">
        <f>(G1254-P1251*H1254)/D1254</f>
        <v>0.37109609136797655</v>
      </c>
      <c r="U1254" s="83">
        <f>(I1254-Q1251*H1254)/D1254</f>
        <v>6.2434718434982064E-2</v>
      </c>
      <c r="V1254" s="84"/>
      <c r="W1254" s="83">
        <f t="shared" si="774"/>
        <v>-1.0515849821772683</v>
      </c>
      <c r="X1254" s="83">
        <f t="shared" si="775"/>
        <v>-0.99129424352837825</v>
      </c>
      <c r="Y1254" s="83">
        <f t="shared" si="776"/>
        <v>-2.7736337731556042</v>
      </c>
      <c r="Z1254" s="83">
        <f t="shared" si="777"/>
        <v>-1.4999375278709999</v>
      </c>
      <c r="AA1254" s="28"/>
      <c r="AB1254" s="47">
        <f t="shared" ref="AB1254:AG1254" si="778">ABS(AB1253/AB1252)</f>
        <v>6.0896608829402992E-3</v>
      </c>
      <c r="AC1254" s="47">
        <f t="shared" si="778"/>
        <v>9.4001332863203318E-3</v>
      </c>
      <c r="AD1254" s="47">
        <f t="shared" si="778"/>
        <v>8.3147301385395785E-3</v>
      </c>
      <c r="AE1254" s="47">
        <f t="shared" si="778"/>
        <v>9.9754222252051144E-3</v>
      </c>
      <c r="AF1254" s="47">
        <f t="shared" si="778"/>
        <v>8.5152588816745384E-3</v>
      </c>
      <c r="AG1254" s="47">
        <f t="shared" si="778"/>
        <v>1.23470965949433E-2</v>
      </c>
      <c r="AI1254" s="27"/>
      <c r="AJ1254" s="82"/>
      <c r="AK1254" s="82"/>
      <c r="AL1254" s="82"/>
      <c r="AM1254" s="82"/>
      <c r="AN1254" s="82"/>
      <c r="BB1254" s="76"/>
      <c r="BC1254" s="76"/>
      <c r="BE1254" s="76"/>
      <c r="BF1254" s="76"/>
      <c r="BH1254" s="76"/>
      <c r="BI1254" s="76"/>
      <c r="BK1254" s="76"/>
      <c r="BL1254" s="76"/>
      <c r="BN1254" s="76"/>
      <c r="BO1254" s="76"/>
      <c r="BQ1254" s="76"/>
      <c r="BR1254" s="76"/>
      <c r="BW1254" s="85"/>
      <c r="BX1254" s="85"/>
      <c r="BY1254" s="83"/>
      <c r="BZ1254" s="83"/>
      <c r="CA1254" s="83"/>
      <c r="CB1254" s="83"/>
      <c r="CC1254" s="83"/>
      <c r="CD1254" s="76"/>
      <c r="CE1254" s="76"/>
      <c r="CF1254" s="76"/>
      <c r="CG1254" s="76"/>
      <c r="CH1254" s="76"/>
      <c r="CI1254" s="76"/>
      <c r="CJ1254" s="76"/>
      <c r="CK1254" s="76"/>
      <c r="CL1254" s="76"/>
      <c r="CM1254" s="76"/>
      <c r="CN1254" s="76"/>
      <c r="CO1254" s="76"/>
      <c r="CP1254" s="76"/>
      <c r="CQ1254" s="76"/>
      <c r="CR1254" s="76"/>
      <c r="CS1254" s="76"/>
      <c r="CT1254" s="76"/>
      <c r="CU1254" s="76"/>
      <c r="CV1254" s="76"/>
    </row>
    <row r="1255" spans="1:100">
      <c r="A1255" s="7">
        <v>156</v>
      </c>
      <c r="B1255" s="7"/>
      <c r="C1255" s="7" t="s">
        <v>4</v>
      </c>
      <c r="D1255" s="32">
        <v>23.607869999999998</v>
      </c>
      <c r="E1255" s="32">
        <v>5.2661135999999997</v>
      </c>
      <c r="F1255" s="32">
        <v>8.2424894999999996</v>
      </c>
      <c r="G1255" s="32">
        <v>8.7484885000000006</v>
      </c>
      <c r="H1255" s="93">
        <v>9.7725741999999993E-5</v>
      </c>
      <c r="I1255" s="32">
        <v>1.4709348</v>
      </c>
      <c r="J1255" s="32"/>
      <c r="K1255" s="66">
        <v>0.34914165000000003</v>
      </c>
      <c r="L1255" s="66">
        <v>0.37057518</v>
      </c>
      <c r="M1255" s="66">
        <v>6.2307031999999998E-2</v>
      </c>
      <c r="N1255" s="66">
        <v>0.22306597</v>
      </c>
      <c r="O1255" s="66"/>
      <c r="P1255" s="66"/>
      <c r="Q1255" s="66"/>
      <c r="R1255" s="76"/>
      <c r="S1255" s="83">
        <f>(F1255-O1251*H1255)/D1255</f>
        <v>0.34913801258311966</v>
      </c>
      <c r="T1255" s="83">
        <f>(G1255-P1251*H1255)/D1255</f>
        <v>0.37057274084899178</v>
      </c>
      <c r="U1255" s="83">
        <f>(I1255-Q1251*H1255)/D1255</f>
        <v>6.230252946041491E-2</v>
      </c>
      <c r="V1255" s="84"/>
      <c r="W1255" s="83">
        <f t="shared" si="774"/>
        <v>-1.0522879834224941</v>
      </c>
      <c r="X1255" s="83">
        <f t="shared" si="775"/>
        <v>-0.99270552194029105</v>
      </c>
      <c r="Y1255" s="83">
        <f t="shared" si="776"/>
        <v>-2.7757532527221707</v>
      </c>
      <c r="Z1255" s="83">
        <f t="shared" si="777"/>
        <v>-1.5002877216745529</v>
      </c>
      <c r="AA1255" s="60"/>
      <c r="AB1255" s="88"/>
      <c r="AD1255" s="88"/>
      <c r="AF1255" s="88"/>
      <c r="AI1255" s="27"/>
      <c r="AJ1255" s="82"/>
      <c r="AK1255" s="82"/>
      <c r="AL1255" s="82"/>
      <c r="AM1255" s="82"/>
      <c r="AN1255" s="82"/>
      <c r="BB1255" s="76"/>
      <c r="BC1255" s="76"/>
      <c r="BE1255" s="76"/>
      <c r="BF1255" s="76"/>
      <c r="BH1255" s="76"/>
      <c r="BI1255" s="76"/>
      <c r="BK1255" s="76"/>
      <c r="BL1255" s="76"/>
      <c r="BN1255" s="76"/>
      <c r="BO1255" s="76"/>
      <c r="BQ1255" s="76"/>
      <c r="BR1255" s="76"/>
      <c r="BW1255" s="85"/>
      <c r="BX1255" s="85"/>
      <c r="BY1255" s="83"/>
      <c r="BZ1255" s="83"/>
      <c r="CA1255" s="83"/>
      <c r="CB1255" s="83"/>
      <c r="CD1255" s="76"/>
      <c r="CE1255" s="76"/>
      <c r="CF1255" s="76"/>
      <c r="CG1255" s="76"/>
      <c r="CH1255" s="76"/>
      <c r="CI1255" s="76"/>
      <c r="CJ1255" s="76"/>
      <c r="CK1255" s="76"/>
      <c r="CL1255" s="76"/>
      <c r="CM1255" s="76"/>
      <c r="CN1255" s="76"/>
      <c r="CO1255" s="76"/>
      <c r="CP1255" s="76"/>
      <c r="CQ1255" s="76"/>
      <c r="CR1255" s="76"/>
      <c r="CS1255" s="76"/>
      <c r="CT1255" s="76"/>
      <c r="CU1255" s="76"/>
      <c r="CV1255" s="76"/>
    </row>
    <row r="1256" spans="1:100">
      <c r="A1256" s="7">
        <v>156</v>
      </c>
      <c r="B1256" s="7"/>
      <c r="C1256" s="7" t="s">
        <v>5</v>
      </c>
      <c r="D1256" s="32">
        <v>21.079764999999998</v>
      </c>
      <c r="E1256" s="32">
        <v>4.6998642000000004</v>
      </c>
      <c r="F1256" s="32">
        <v>7.3527633999999997</v>
      </c>
      <c r="G1256" s="32">
        <v>7.7968444999999997</v>
      </c>
      <c r="H1256" s="93">
        <v>9.5640671999999997E-5</v>
      </c>
      <c r="I1256" s="32">
        <v>1.3097008000000001</v>
      </c>
      <c r="J1256" s="32"/>
      <c r="K1256" s="66">
        <v>0.34880665</v>
      </c>
      <c r="L1256" s="66">
        <v>0.36987324999999999</v>
      </c>
      <c r="M1256" s="66">
        <v>6.2130613000000001E-2</v>
      </c>
      <c r="N1256" s="66">
        <v>0.22295614</v>
      </c>
      <c r="O1256" s="66"/>
      <c r="P1256" s="66"/>
      <c r="Q1256" s="66"/>
      <c r="R1256" s="76"/>
      <c r="S1256" s="83">
        <f>(F1256-O1251*H1256)/D1256</f>
        <v>0.34880277460371772</v>
      </c>
      <c r="T1256" s="83">
        <f>(G1256-P1251*H1256)/D1256</f>
        <v>0.36987083459889869</v>
      </c>
      <c r="U1256" s="83">
        <f>(I1256-Q1251*H1256)/D1256</f>
        <v>6.2125846840962888E-2</v>
      </c>
      <c r="V1256" s="84"/>
      <c r="W1256" s="83">
        <f t="shared" si="774"/>
        <v>-1.0532486322664576</v>
      </c>
      <c r="X1256" s="83">
        <f t="shared" si="775"/>
        <v>-0.99460142997060041</v>
      </c>
      <c r="Y1256" s="83">
        <f t="shared" si="776"/>
        <v>-2.7785931634153855</v>
      </c>
      <c r="Z1256" s="83">
        <f t="shared" si="777"/>
        <v>-1.5007802084807333</v>
      </c>
      <c r="AB1256" s="28"/>
      <c r="AD1256" s="28"/>
      <c r="AF1256" s="28"/>
      <c r="AJ1256" s="82"/>
      <c r="AK1256" s="82"/>
      <c r="AL1256" s="82"/>
      <c r="AM1256" s="82"/>
      <c r="AN1256" s="82"/>
      <c r="BB1256" s="76"/>
      <c r="BC1256" s="76"/>
      <c r="BE1256" s="76"/>
      <c r="BF1256" s="76"/>
      <c r="BH1256" s="76"/>
      <c r="BI1256" s="76"/>
      <c r="BK1256" s="76"/>
      <c r="BL1256" s="76"/>
      <c r="BN1256" s="76"/>
      <c r="BO1256" s="76"/>
      <c r="BQ1256" s="76"/>
      <c r="BR1256" s="76"/>
      <c r="BW1256" s="85"/>
      <c r="BX1256" s="85"/>
      <c r="BY1256" s="83"/>
      <c r="BZ1256" s="83"/>
      <c r="CA1256" s="83"/>
      <c r="CB1256" s="83"/>
      <c r="CC1256" s="83"/>
    </row>
    <row r="1257" spans="1:100">
      <c r="C1257" s="7"/>
      <c r="D1257" s="89"/>
      <c r="E1257" s="89"/>
      <c r="F1257" s="33"/>
      <c r="G1257" s="33"/>
      <c r="H1257" s="99"/>
      <c r="I1257" s="33"/>
      <c r="J1257" s="5"/>
      <c r="K1257" s="84"/>
      <c r="L1257" s="84"/>
      <c r="M1257" s="84"/>
      <c r="N1257" s="84"/>
      <c r="O1257" s="83"/>
      <c r="P1257" s="83"/>
      <c r="Q1257" s="83"/>
      <c r="R1257" s="84"/>
      <c r="S1257" s="84"/>
      <c r="T1257" s="84"/>
      <c r="U1257" s="84"/>
      <c r="V1257" s="84"/>
      <c r="W1257" s="84"/>
      <c r="X1257" s="84"/>
      <c r="Y1257" s="84"/>
      <c r="Z1257" s="90"/>
      <c r="AA1257" s="28"/>
      <c r="AB1257" s="91"/>
      <c r="AC1257" s="91"/>
      <c r="AD1257" s="91"/>
      <c r="AE1257" s="92"/>
      <c r="AF1257" s="92"/>
      <c r="AG1257" s="92"/>
      <c r="AJ1257" s="76"/>
      <c r="AK1257" s="76"/>
      <c r="AL1257" s="76"/>
      <c r="AM1257" s="76"/>
      <c r="AN1257" s="76"/>
      <c r="BB1257" s="76"/>
      <c r="BC1257" s="76"/>
      <c r="BE1257" s="76"/>
      <c r="BF1257" s="76"/>
      <c r="BH1257" s="76"/>
      <c r="BI1257" s="76"/>
      <c r="BK1257" s="76"/>
      <c r="BL1257" s="76"/>
      <c r="BN1257" s="76"/>
      <c r="BO1257" s="76"/>
      <c r="BQ1257" s="76"/>
      <c r="BR1257" s="76"/>
      <c r="BW1257" s="85"/>
      <c r="BX1257" s="85"/>
      <c r="BY1257" s="83"/>
      <c r="BZ1257" s="83"/>
      <c r="CA1257" s="83"/>
      <c r="CB1257" s="83"/>
      <c r="CC1257" s="83"/>
      <c r="CD1257" s="76"/>
      <c r="CE1257" s="76"/>
      <c r="CF1257" s="76"/>
      <c r="CG1257" s="76"/>
      <c r="CH1257" s="76"/>
      <c r="CI1257" s="76"/>
      <c r="CJ1257" s="76"/>
      <c r="CK1257" s="76"/>
      <c r="CL1257" s="76"/>
      <c r="CM1257" s="76"/>
      <c r="CN1257" s="76"/>
      <c r="CO1257" s="76"/>
      <c r="CP1257" s="76"/>
      <c r="CQ1257" s="76"/>
      <c r="CR1257" s="76"/>
      <c r="CS1257" s="76"/>
      <c r="CT1257" s="76"/>
      <c r="CU1257" s="76"/>
      <c r="CV1257" s="76"/>
    </row>
    <row r="1258" spans="1:100">
      <c r="A1258" s="7">
        <v>157</v>
      </c>
      <c r="B1258" s="31">
        <v>43672</v>
      </c>
      <c r="C1258" s="7" t="s">
        <v>0</v>
      </c>
      <c r="D1258" s="32">
        <v>1.3203704999999999E-3</v>
      </c>
      <c r="E1258" s="32">
        <v>2.9811650999999998E-4</v>
      </c>
      <c r="F1258" s="32">
        <v>4.4595015999999998E-4</v>
      </c>
      <c r="G1258" s="32">
        <v>4.1833163000000001E-4</v>
      </c>
      <c r="H1258" s="93">
        <v>3.3474135000000001E-5</v>
      </c>
      <c r="I1258" s="32">
        <v>1.1715948E-4</v>
      </c>
      <c r="J1258" s="32"/>
      <c r="K1258" s="32"/>
      <c r="L1258" s="32"/>
      <c r="M1258" s="32"/>
      <c r="N1258" s="32"/>
      <c r="O1258" s="66"/>
      <c r="P1258" s="66"/>
      <c r="Q1258" s="66"/>
      <c r="AG1258" s="78"/>
      <c r="BZ1258" s="80"/>
      <c r="CA1258" s="78"/>
      <c r="CB1258" s="78"/>
      <c r="CC1258" s="78"/>
      <c r="CE1258" s="81"/>
      <c r="CF1258" s="74"/>
      <c r="CG1258" s="74"/>
      <c r="CH1258" s="74"/>
      <c r="CI1258" s="74"/>
      <c r="CJ1258" s="74"/>
      <c r="CK1258" s="74"/>
      <c r="CL1258" s="74"/>
      <c r="CM1258" s="74"/>
      <c r="CN1258" s="74"/>
    </row>
    <row r="1259" spans="1:100">
      <c r="A1259" s="7">
        <v>157</v>
      </c>
      <c r="C1259" s="98" t="s">
        <v>6</v>
      </c>
      <c r="D1259" s="32"/>
      <c r="E1259" s="32"/>
      <c r="F1259" s="32"/>
      <c r="G1259" s="32"/>
      <c r="H1259" s="93">
        <v>3.2553318</v>
      </c>
      <c r="I1259" s="32"/>
      <c r="J1259" s="32"/>
      <c r="K1259" s="32"/>
      <c r="L1259" s="32"/>
      <c r="M1259" s="32"/>
      <c r="O1259" s="83">
        <v>0.86657698999999999</v>
      </c>
      <c r="P1259" s="83">
        <v>0.56697951000000002</v>
      </c>
      <c r="Q1259" s="83">
        <v>1.0722233999999999</v>
      </c>
      <c r="AB1259" s="9"/>
      <c r="AC1259" s="9"/>
      <c r="AD1259" s="9"/>
      <c r="AE1259" s="9"/>
      <c r="AF1259" s="9"/>
      <c r="AG1259" s="9"/>
      <c r="AI1259" s="27"/>
      <c r="AJ1259" s="20"/>
      <c r="AK1259" s="20"/>
      <c r="AL1259" s="20"/>
      <c r="AM1259" s="20"/>
      <c r="AN1259" s="82"/>
      <c r="BB1259" s="78"/>
      <c r="BE1259" s="78"/>
      <c r="BH1259" s="78"/>
      <c r="BK1259" s="78"/>
      <c r="BN1259" s="78"/>
      <c r="BQ1259" s="78"/>
    </row>
    <row r="1260" spans="1:100">
      <c r="A1260" s="7">
        <v>157</v>
      </c>
      <c r="B1260" s="7"/>
      <c r="C1260" s="7" t="s">
        <v>1</v>
      </c>
      <c r="D1260" s="32">
        <v>26.766345000000001</v>
      </c>
      <c r="E1260" s="32">
        <v>5.9762411999999996</v>
      </c>
      <c r="F1260" s="32">
        <v>9.3625781999999997</v>
      </c>
      <c r="G1260" s="32">
        <v>9.9559435999999994</v>
      </c>
      <c r="H1260" s="93">
        <v>1.1611051000000001E-4</v>
      </c>
      <c r="I1260" s="32">
        <v>1.6770817</v>
      </c>
      <c r="J1260" s="32"/>
      <c r="K1260" s="66">
        <v>0.34978924</v>
      </c>
      <c r="L1260" s="66">
        <v>0.37195764999999997</v>
      </c>
      <c r="M1260" s="66">
        <v>6.2656393000000005E-2</v>
      </c>
      <c r="N1260" s="66">
        <v>0.22327448</v>
      </c>
      <c r="O1260" s="66"/>
      <c r="P1260" s="66"/>
      <c r="Q1260" s="66"/>
      <c r="R1260" s="76"/>
      <c r="S1260" s="83">
        <f>(F1260-O1259*H1260)/D1260</f>
        <v>0.34978543321113642</v>
      </c>
      <c r="T1260" s="83">
        <f>(G1260-P1259*H1260)/D1260</f>
        <v>0.37195507147949908</v>
      </c>
      <c r="U1260" s="83">
        <f>(I1260-Q1259*H1260)/D1260</f>
        <v>6.2651706969860541E-2</v>
      </c>
      <c r="V1260" s="84"/>
      <c r="W1260" s="83">
        <f t="shared" ref="W1260:W1264" si="779">LN(S1260)</f>
        <v>-1.0504353604576004</v>
      </c>
      <c r="X1260" s="83">
        <f t="shared" ref="X1260:X1264" si="780">LN(T1260)</f>
        <v>-0.98898220759569411</v>
      </c>
      <c r="Y1260" s="83">
        <f t="shared" ref="Y1260:Y1264" si="781">LN(U1260)</f>
        <v>-2.7701643518841652</v>
      </c>
      <c r="Z1260" s="83">
        <f>LN(N1260)</f>
        <v>-1.4993534123814205</v>
      </c>
      <c r="AA1260" s="77"/>
      <c r="AB1260" s="20">
        <f t="array" ref="AB1260:AC1261">LINEST(W1260:W1264,Z1260:Z1264,TRUE,TRUE)</f>
        <v>1.9917898822727627</v>
      </c>
      <c r="AC1260" s="60">
        <v>1.9359624961681989</v>
      </c>
      <c r="AD1260" s="20">
        <f t="array" ref="AD1260:AE1261">LINEST(X1260:X1264,Z1260:Z1264,TRUE,TRUE)</f>
        <v>3.9937604054356446</v>
      </c>
      <c r="AE1260" s="60">
        <v>4.9990683506235492</v>
      </c>
      <c r="AF1260" s="20">
        <f t="array" ref="AF1260:AG1261">LINEST(Y1260:Y1264,Z1260:Z1264,TRUE,TRUE)</f>
        <v>5.9684725800419045</v>
      </c>
      <c r="AG1260" s="20">
        <v>6.1786578408891186</v>
      </c>
      <c r="AI1260" s="41">
        <f>EXP(AC1260)*$AI$4^AB1260</f>
        <v>0.33309373819376792</v>
      </c>
      <c r="AJ1260" s="41">
        <f>AI1260*SQRT(AC1261^2+(LN($AI$4))^2*AB1261^2+(AB1260/$AI$4)^2*$AJ$4^2-2*LN($AI$4)*AVERAGE(Z1260:Z1264)*AB1261^2)</f>
        <v>5.1825836680798412E-4</v>
      </c>
      <c r="AK1260" s="59"/>
      <c r="AL1260" s="41">
        <f>EXP(AE1260)*$AI$4^AD1260</f>
        <v>0.33721532295150491</v>
      </c>
      <c r="AM1260" s="41">
        <f>AL1260*SQRT(AE1261^2+(LN($AI$4))^2*AD1261^2+(AD1260/$AI$4)^2*$AJ$4^2-2*LN($AI$4)*AVERAGE(Z1260:Z1264)*AD1261^2)</f>
        <v>1.0525567539523657E-3</v>
      </c>
      <c r="AN1260" s="83"/>
      <c r="AO1260" s="41">
        <f>EXP(AG1260)*$AI$4^AF1260</f>
        <v>5.4111248887389794E-2</v>
      </c>
      <c r="AP1260" s="41">
        <f>AO1260*SQRT(AG1261^2+(LN($AI$4))^2*AF1261^2+(AF1260/$AI$4)^2*$AJ$4^2-2*LN($AI$4)*AVERAGE(Z1260:Z1264)*AF1261^2)</f>
        <v>2.5303630385331181E-4</v>
      </c>
      <c r="BB1260" s="69"/>
      <c r="BC1260" s="69"/>
      <c r="BE1260" s="69"/>
      <c r="BF1260" s="69"/>
      <c r="BH1260" s="69"/>
      <c r="BI1260" s="69"/>
      <c r="BK1260" s="69"/>
      <c r="BL1260" s="69"/>
      <c r="BN1260" s="69"/>
      <c r="BO1260" s="69"/>
      <c r="BQ1260" s="69"/>
      <c r="BR1260" s="69"/>
      <c r="BY1260" s="69"/>
      <c r="BZ1260" s="69"/>
      <c r="CD1260" s="86"/>
      <c r="CM1260" s="78"/>
      <c r="CN1260" s="78"/>
    </row>
    <row r="1261" spans="1:100">
      <c r="A1261" s="7">
        <v>157</v>
      </c>
      <c r="B1261" s="7"/>
      <c r="C1261" s="7" t="s">
        <v>2</v>
      </c>
      <c r="D1261" s="32">
        <v>26.612462000000001</v>
      </c>
      <c r="E1261" s="32">
        <v>5.9410632000000003</v>
      </c>
      <c r="F1261" s="32">
        <v>9.3061732999999993</v>
      </c>
      <c r="G1261" s="32">
        <v>9.8930416999999995</v>
      </c>
      <c r="H1261" s="93">
        <v>1.1815958E-4</v>
      </c>
      <c r="I1261" s="32">
        <v>1.6659823</v>
      </c>
      <c r="J1261" s="32"/>
      <c r="K1261" s="32">
        <v>0.34969227000000003</v>
      </c>
      <c r="L1261" s="32">
        <v>0.37174458999999999</v>
      </c>
      <c r="M1261" s="32">
        <v>6.2601615999999999E-2</v>
      </c>
      <c r="N1261" s="32">
        <v>0.22324362</v>
      </c>
      <c r="O1261" s="66"/>
      <c r="P1261" s="66"/>
      <c r="Q1261" s="66"/>
      <c r="R1261" s="76"/>
      <c r="S1261" s="83">
        <f>(F1261-O1259*H1261)/D1261</f>
        <v>0.34968846195541109</v>
      </c>
      <c r="T1261" s="83">
        <f>(G1261-P1259*H1261)/D1261</f>
        <v>0.37174218251356184</v>
      </c>
      <c r="U1261" s="83">
        <f>(I1261-Q1259*H1261)/D1261</f>
        <v>6.2596824244723764E-2</v>
      </c>
      <c r="V1261" s="84"/>
      <c r="W1261" s="83">
        <f t="shared" si="779"/>
        <v>-1.0507126295794837</v>
      </c>
      <c r="X1261" s="83">
        <f t="shared" si="780"/>
        <v>-0.98955472274378464</v>
      </c>
      <c r="Y1261" s="83">
        <f t="shared" si="781"/>
        <v>-2.7710407330778963</v>
      </c>
      <c r="Z1261" s="83">
        <f t="shared" ref="Z1261:Z1264" si="782">LN(N1261)</f>
        <v>-1.49949163746143</v>
      </c>
      <c r="AA1261" s="77"/>
      <c r="AB1261" s="20">
        <v>3.0080656330996134E-3</v>
      </c>
      <c r="AC1261" s="60">
        <v>4.5120653234041732E-3</v>
      </c>
      <c r="AD1261" s="20">
        <v>7.3220227259778023E-3</v>
      </c>
      <c r="AE1261" s="60">
        <v>1.0982953455380169E-2</v>
      </c>
      <c r="AF1261" s="20">
        <v>1.7567420088464999E-2</v>
      </c>
      <c r="AG1261" s="20">
        <v>2.6350936671936602E-2</v>
      </c>
      <c r="AI1261" s="62"/>
      <c r="AJ1261" s="82"/>
      <c r="AK1261" s="82"/>
      <c r="AL1261" s="82"/>
      <c r="AM1261" s="82"/>
      <c r="AN1261" s="82"/>
      <c r="BB1261" s="76"/>
      <c r="BC1261" s="76"/>
      <c r="BE1261" s="76"/>
      <c r="BF1261" s="76"/>
      <c r="BH1261" s="76"/>
      <c r="BI1261" s="76"/>
      <c r="BK1261" s="76"/>
      <c r="BL1261" s="76"/>
      <c r="BN1261" s="76"/>
      <c r="BO1261" s="76"/>
      <c r="BQ1261" s="76"/>
      <c r="BR1261" s="76"/>
      <c r="BW1261" s="85"/>
      <c r="BX1261" s="85"/>
      <c r="BY1261" s="83"/>
      <c r="BZ1261" s="83"/>
      <c r="CA1261" s="83"/>
      <c r="CB1261" s="83"/>
      <c r="CC1261" s="83"/>
    </row>
    <row r="1262" spans="1:100">
      <c r="A1262" s="7">
        <v>157</v>
      </c>
      <c r="B1262" s="7"/>
      <c r="C1262" s="7" t="s">
        <v>3</v>
      </c>
      <c r="D1262" s="32">
        <v>25.057780000000001</v>
      </c>
      <c r="E1262" s="32">
        <v>5.5915683999999999</v>
      </c>
      <c r="F1262" s="32">
        <v>8.7550285999999993</v>
      </c>
      <c r="G1262" s="32">
        <v>9.2991662000000002</v>
      </c>
      <c r="H1262" s="93">
        <v>1.0632785000000001E-4</v>
      </c>
      <c r="I1262" s="32">
        <v>1.5646332000000001</v>
      </c>
      <c r="J1262" s="32"/>
      <c r="K1262" s="32">
        <v>0.34939351000000002</v>
      </c>
      <c r="L1262" s="32">
        <v>0.37110861000000001</v>
      </c>
      <c r="M1262" s="32">
        <v>6.2440921000000003E-2</v>
      </c>
      <c r="N1262" s="32">
        <v>0.22314697999999999</v>
      </c>
      <c r="O1262" s="66"/>
      <c r="P1262" s="66"/>
      <c r="Q1262" s="66"/>
      <c r="R1262" s="76"/>
      <c r="S1262" s="83">
        <f>(F1262-O1259*H1262)/D1262</f>
        <v>0.34938994830075898</v>
      </c>
      <c r="T1262" s="83">
        <f>(G1262-P1259*H1262)/D1262</f>
        <v>0.37110653514747544</v>
      </c>
      <c r="U1262" s="83">
        <f>(I1262-Q1259*H1262)/D1262</f>
        <v>6.2436464554767354E-2</v>
      </c>
      <c r="V1262" s="84"/>
      <c r="W1262" s="83">
        <f t="shared" si="779"/>
        <v>-1.0515666501540462</v>
      </c>
      <c r="X1262" s="83">
        <f t="shared" si="780"/>
        <v>-0.99126610086456535</v>
      </c>
      <c r="Y1262" s="83">
        <f t="shared" si="781"/>
        <v>-2.7736058064183058</v>
      </c>
      <c r="Z1262" s="83">
        <f t="shared" si="782"/>
        <v>-1.4999246214960842</v>
      </c>
      <c r="AA1262" s="28"/>
      <c r="AB1262" s="47">
        <f t="shared" ref="AB1262:AG1262" si="783">ABS(AB1261/AB1260)</f>
        <v>1.5102324094885017E-3</v>
      </c>
      <c r="AC1262" s="47">
        <f t="shared" si="783"/>
        <v>2.3306574028860521E-3</v>
      </c>
      <c r="AD1262" s="47">
        <f t="shared" si="783"/>
        <v>1.8333655459181475E-3</v>
      </c>
      <c r="AE1262" s="47">
        <f t="shared" si="783"/>
        <v>2.1970000578228205E-3</v>
      </c>
      <c r="AF1262" s="47">
        <f t="shared" si="783"/>
        <v>2.9433694890731422E-3</v>
      </c>
      <c r="AG1262" s="47">
        <f t="shared" si="783"/>
        <v>4.2648318373533145E-3</v>
      </c>
      <c r="AI1262" s="27"/>
      <c r="AJ1262" s="82"/>
      <c r="AK1262" s="82"/>
      <c r="AL1262" s="82"/>
      <c r="AM1262" s="82"/>
      <c r="AN1262" s="82"/>
      <c r="BB1262" s="76"/>
      <c r="BC1262" s="76"/>
      <c r="BE1262" s="76"/>
      <c r="BF1262" s="76"/>
      <c r="BH1262" s="76"/>
      <c r="BI1262" s="76"/>
      <c r="BK1262" s="76"/>
      <c r="BL1262" s="76"/>
      <c r="BN1262" s="76"/>
      <c r="BO1262" s="76"/>
      <c r="BQ1262" s="76"/>
      <c r="BR1262" s="76"/>
      <c r="BW1262" s="85"/>
      <c r="BX1262" s="85"/>
      <c r="BY1262" s="83"/>
      <c r="BZ1262" s="83"/>
      <c r="CA1262" s="83"/>
      <c r="CB1262" s="83"/>
      <c r="CC1262" s="83"/>
      <c r="CD1262" s="76"/>
      <c r="CE1262" s="76"/>
      <c r="CF1262" s="76"/>
      <c r="CG1262" s="76"/>
      <c r="CH1262" s="76"/>
      <c r="CI1262" s="76"/>
      <c r="CJ1262" s="76"/>
      <c r="CK1262" s="76"/>
      <c r="CL1262" s="76"/>
      <c r="CM1262" s="76"/>
      <c r="CN1262" s="76"/>
      <c r="CO1262" s="76"/>
      <c r="CP1262" s="76"/>
      <c r="CQ1262" s="76"/>
      <c r="CR1262" s="76"/>
      <c r="CS1262" s="76"/>
      <c r="CT1262" s="76"/>
      <c r="CU1262" s="76"/>
      <c r="CV1262" s="76"/>
    </row>
    <row r="1263" spans="1:100">
      <c r="A1263" s="7">
        <v>157</v>
      </c>
      <c r="B1263" s="7"/>
      <c r="C1263" s="7" t="s">
        <v>4</v>
      </c>
      <c r="D1263" s="32">
        <v>23.34186</v>
      </c>
      <c r="E1263" s="32">
        <v>5.2068843999999999</v>
      </c>
      <c r="F1263" s="32">
        <v>8.1498892000000005</v>
      </c>
      <c r="G1263" s="32">
        <v>8.6504958999999992</v>
      </c>
      <c r="H1263" s="93">
        <v>1.0162484000000001E-4</v>
      </c>
      <c r="I1263" s="32">
        <v>1.4545110000000001</v>
      </c>
      <c r="J1263" s="32"/>
      <c r="K1263" s="32">
        <v>0.34915300999999999</v>
      </c>
      <c r="L1263" s="32">
        <v>0.37059935999999999</v>
      </c>
      <c r="M1263" s="32">
        <v>6.2313216999999997E-2</v>
      </c>
      <c r="N1263" s="32">
        <v>0.22307051999999999</v>
      </c>
      <c r="O1263" s="66"/>
      <c r="P1263" s="66"/>
      <c r="Q1263" s="66"/>
      <c r="R1263" s="76"/>
      <c r="S1263" s="83">
        <f>(F1263-O1259*H1263)/D1263</f>
        <v>0.34914960222758784</v>
      </c>
      <c r="T1263" s="83">
        <f>(G1263-P1259*H1263)/D1263</f>
        <v>0.37059764221009001</v>
      </c>
      <c r="U1263" s="83">
        <f>(I1263-Q1259*H1263)/D1263</f>
        <v>6.2308746409606208E-2</v>
      </c>
      <c r="V1263" s="84"/>
      <c r="W1263" s="83">
        <f t="shared" si="779"/>
        <v>-1.0522547889501206</v>
      </c>
      <c r="X1263" s="83">
        <f t="shared" si="780"/>
        <v>-0.99263832723937806</v>
      </c>
      <c r="Y1263" s="83">
        <f t="shared" si="781"/>
        <v>-2.7756534712352536</v>
      </c>
      <c r="Z1263" s="83">
        <f t="shared" si="782"/>
        <v>-1.5002673243293361</v>
      </c>
      <c r="AA1263" s="60"/>
      <c r="AB1263" s="88"/>
      <c r="AD1263" s="88"/>
      <c r="AF1263" s="88"/>
      <c r="AI1263" s="27"/>
      <c r="AJ1263" s="82"/>
      <c r="AK1263" s="82"/>
      <c r="AL1263" s="82"/>
      <c r="AM1263" s="82"/>
      <c r="AN1263" s="82"/>
      <c r="BB1263" s="76"/>
      <c r="BC1263" s="76"/>
      <c r="BE1263" s="76"/>
      <c r="BF1263" s="76"/>
      <c r="BH1263" s="76"/>
      <c r="BI1263" s="76"/>
      <c r="BK1263" s="76"/>
      <c r="BL1263" s="76"/>
      <c r="BN1263" s="76"/>
      <c r="BO1263" s="76"/>
      <c r="BQ1263" s="76"/>
      <c r="BR1263" s="76"/>
      <c r="BW1263" s="85"/>
      <c r="BX1263" s="85"/>
      <c r="BY1263" s="83"/>
      <c r="BZ1263" s="83"/>
      <c r="CA1263" s="83"/>
      <c r="CB1263" s="83"/>
      <c r="CD1263" s="76"/>
      <c r="CE1263" s="76"/>
      <c r="CF1263" s="76"/>
      <c r="CG1263" s="76"/>
      <c r="CH1263" s="76"/>
      <c r="CI1263" s="76"/>
      <c r="CJ1263" s="76"/>
      <c r="CK1263" s="76"/>
      <c r="CL1263" s="76"/>
      <c r="CM1263" s="76"/>
      <c r="CN1263" s="76"/>
      <c r="CO1263" s="76"/>
      <c r="CP1263" s="76"/>
      <c r="CQ1263" s="76"/>
      <c r="CR1263" s="76"/>
      <c r="CS1263" s="76"/>
      <c r="CT1263" s="76"/>
      <c r="CU1263" s="76"/>
      <c r="CV1263" s="76"/>
    </row>
    <row r="1264" spans="1:100">
      <c r="A1264" s="7">
        <v>157</v>
      </c>
      <c r="B1264" s="7"/>
      <c r="C1264" s="7" t="s">
        <v>5</v>
      </c>
      <c r="D1264" s="32">
        <v>20.390077000000002</v>
      </c>
      <c r="E1264" s="32">
        <v>4.5455179000000001</v>
      </c>
      <c r="F1264" s="32">
        <v>7.1101805000000002</v>
      </c>
      <c r="G1264" s="32">
        <v>7.5372475999999997</v>
      </c>
      <c r="H1264" s="93">
        <v>8.8260237E-5</v>
      </c>
      <c r="I1264" s="32">
        <v>1.2657491000000001</v>
      </c>
      <c r="J1264" s="32"/>
      <c r="K1264" s="32">
        <v>0.34870735000000003</v>
      </c>
      <c r="L1264" s="32">
        <v>0.36965156999999998</v>
      </c>
      <c r="M1264" s="32">
        <v>6.2076456000000002E-2</v>
      </c>
      <c r="N1264" s="32">
        <v>0.22292777999999999</v>
      </c>
      <c r="O1264" s="66"/>
      <c r="P1264" s="66"/>
      <c r="Q1264" s="66"/>
      <c r="R1264" s="76"/>
      <c r="S1264" s="83">
        <f>(F1264-O1259*H1264)/D1264</f>
        <v>0.34870412778281729</v>
      </c>
      <c r="T1264" s="83">
        <f>(G1264-P1259*H1264)/D1264</f>
        <v>0.36965027440818748</v>
      </c>
      <c r="U1264" s="83">
        <f>(I1264-Q1259*H1264)/D1264</f>
        <v>6.2072078752257724E-2</v>
      </c>
      <c r="V1264" s="84"/>
      <c r="W1264" s="83">
        <f t="shared" si="779"/>
        <v>-1.0535314877370503</v>
      </c>
      <c r="X1264" s="83">
        <f t="shared" si="780"/>
        <v>-0.99519792463333445</v>
      </c>
      <c r="Y1264" s="83">
        <f t="shared" si="781"/>
        <v>-2.779459008666946</v>
      </c>
      <c r="Z1264" s="83">
        <f t="shared" si="782"/>
        <v>-1.5009074164771026</v>
      </c>
      <c r="AB1264" s="28"/>
      <c r="AD1264" s="28"/>
      <c r="AF1264" s="28"/>
      <c r="AJ1264" s="82"/>
      <c r="AK1264" s="82"/>
      <c r="AL1264" s="82"/>
      <c r="AM1264" s="82"/>
      <c r="AN1264" s="82"/>
      <c r="BB1264" s="76"/>
      <c r="BC1264" s="76"/>
      <c r="BE1264" s="76"/>
      <c r="BF1264" s="76"/>
      <c r="BH1264" s="76"/>
      <c r="BI1264" s="76"/>
      <c r="BK1264" s="76"/>
      <c r="BL1264" s="76"/>
      <c r="BN1264" s="76"/>
      <c r="BO1264" s="76"/>
      <c r="BQ1264" s="76"/>
      <c r="BR1264" s="76"/>
      <c r="BW1264" s="85"/>
      <c r="BX1264" s="85"/>
      <c r="BY1264" s="83"/>
      <c r="BZ1264" s="83"/>
      <c r="CA1264" s="83"/>
      <c r="CB1264" s="83"/>
      <c r="CC1264" s="83"/>
    </row>
    <row r="1265" spans="1:100">
      <c r="C1265" s="7"/>
      <c r="D1265" s="89"/>
      <c r="E1265" s="89"/>
      <c r="F1265" s="33"/>
      <c r="G1265" s="33"/>
      <c r="H1265" s="99"/>
      <c r="I1265" s="33"/>
      <c r="J1265" s="5"/>
      <c r="K1265" s="84"/>
      <c r="L1265" s="84"/>
      <c r="M1265" s="84"/>
      <c r="N1265" s="84"/>
      <c r="O1265" s="83"/>
      <c r="P1265" s="83"/>
      <c r="Q1265" s="83"/>
      <c r="R1265" s="84"/>
      <c r="S1265" s="84"/>
      <c r="T1265" s="84"/>
      <c r="U1265" s="84"/>
      <c r="V1265" s="84"/>
      <c r="W1265" s="84"/>
      <c r="X1265" s="84"/>
      <c r="Y1265" s="84"/>
      <c r="Z1265" s="90"/>
      <c r="AA1265" s="28"/>
      <c r="AB1265" s="91"/>
      <c r="AC1265" s="91"/>
      <c r="AD1265" s="91"/>
      <c r="AE1265" s="92"/>
      <c r="AF1265" s="92"/>
      <c r="AG1265" s="92"/>
      <c r="AJ1265" s="76"/>
      <c r="AK1265" s="76"/>
      <c r="AL1265" s="76"/>
      <c r="AM1265" s="76"/>
      <c r="AN1265" s="76"/>
      <c r="BB1265" s="76"/>
      <c r="BC1265" s="76"/>
      <c r="BE1265" s="76"/>
      <c r="BF1265" s="76"/>
      <c r="BH1265" s="76"/>
      <c r="BI1265" s="76"/>
      <c r="BK1265" s="76"/>
      <c r="BL1265" s="76"/>
      <c r="BN1265" s="76"/>
      <c r="BO1265" s="76"/>
      <c r="BQ1265" s="76"/>
      <c r="BR1265" s="76"/>
      <c r="BW1265" s="85"/>
      <c r="BX1265" s="85"/>
      <c r="BY1265" s="83"/>
      <c r="BZ1265" s="83"/>
      <c r="CA1265" s="83"/>
      <c r="CB1265" s="83"/>
      <c r="CC1265" s="83"/>
      <c r="CD1265" s="76"/>
      <c r="CE1265" s="76"/>
      <c r="CF1265" s="76"/>
      <c r="CG1265" s="76"/>
      <c r="CH1265" s="76"/>
      <c r="CI1265" s="76"/>
      <c r="CJ1265" s="76"/>
      <c r="CK1265" s="76"/>
      <c r="CL1265" s="76"/>
      <c r="CM1265" s="76"/>
      <c r="CN1265" s="76"/>
      <c r="CO1265" s="76"/>
      <c r="CP1265" s="76"/>
      <c r="CQ1265" s="76"/>
      <c r="CR1265" s="76"/>
      <c r="CS1265" s="76"/>
      <c r="CT1265" s="76"/>
      <c r="CU1265" s="76"/>
      <c r="CV1265" s="76"/>
    </row>
    <row r="1266" spans="1:100">
      <c r="A1266" s="7">
        <v>158</v>
      </c>
      <c r="B1266" s="31">
        <v>43672</v>
      </c>
      <c r="C1266" s="7" t="s">
        <v>0</v>
      </c>
      <c r="D1266" s="32">
        <v>1.3203704999999999E-3</v>
      </c>
      <c r="E1266" s="32">
        <v>2.9811650999999998E-4</v>
      </c>
      <c r="F1266" s="32">
        <v>4.4595015999999998E-4</v>
      </c>
      <c r="G1266" s="32">
        <v>4.1833163000000001E-4</v>
      </c>
      <c r="H1266" s="93">
        <v>3.3474135000000001E-5</v>
      </c>
      <c r="I1266" s="32">
        <v>1.1715948E-4</v>
      </c>
      <c r="J1266" s="32"/>
      <c r="K1266" s="32"/>
      <c r="L1266" s="32"/>
      <c r="M1266" s="32"/>
      <c r="N1266" s="32"/>
      <c r="O1266" s="66"/>
      <c r="P1266" s="66"/>
      <c r="Q1266" s="66"/>
      <c r="AG1266" s="78"/>
      <c r="BZ1266" s="80"/>
      <c r="CA1266" s="78"/>
      <c r="CB1266" s="78"/>
      <c r="CC1266" s="78"/>
      <c r="CE1266" s="81"/>
      <c r="CF1266" s="74"/>
      <c r="CG1266" s="74"/>
      <c r="CH1266" s="74"/>
      <c r="CI1266" s="74"/>
      <c r="CJ1266" s="74"/>
      <c r="CK1266" s="74"/>
      <c r="CL1266" s="74"/>
      <c r="CM1266" s="74"/>
      <c r="CN1266" s="74"/>
    </row>
    <row r="1267" spans="1:100">
      <c r="A1267" s="7">
        <v>158</v>
      </c>
      <c r="B1267" s="7"/>
      <c r="C1267" s="98" t="s">
        <v>6</v>
      </c>
      <c r="D1267" s="32"/>
      <c r="E1267" s="32"/>
      <c r="F1267" s="32"/>
      <c r="G1267" s="32"/>
      <c r="H1267" s="93">
        <v>3.2553318</v>
      </c>
      <c r="I1267" s="32"/>
      <c r="J1267" s="32"/>
      <c r="K1267" s="32"/>
      <c r="L1267" s="32"/>
      <c r="M1267" s="32"/>
      <c r="O1267" s="83">
        <v>0.86657698999999999</v>
      </c>
      <c r="P1267" s="83">
        <v>0.56697951000000002</v>
      </c>
      <c r="Q1267" s="83">
        <v>1.0722233999999999</v>
      </c>
      <c r="AB1267" s="9"/>
      <c r="AC1267" s="9"/>
      <c r="AD1267" s="9"/>
      <c r="AE1267" s="9"/>
      <c r="AF1267" s="9"/>
      <c r="AG1267" s="9"/>
      <c r="AI1267" s="27"/>
      <c r="AJ1267" s="20"/>
      <c r="AK1267" s="20"/>
      <c r="AL1267" s="20"/>
      <c r="AM1267" s="20"/>
      <c r="AN1267" s="82"/>
      <c r="BB1267" s="78"/>
      <c r="BE1267" s="78"/>
      <c r="BH1267" s="78"/>
      <c r="BK1267" s="78"/>
      <c r="BN1267" s="78"/>
      <c r="BQ1267" s="78"/>
    </row>
    <row r="1268" spans="1:100">
      <c r="A1268" s="7">
        <v>158</v>
      </c>
      <c r="B1268" s="7"/>
      <c r="C1268" s="7" t="s">
        <v>1</v>
      </c>
      <c r="D1268" s="32">
        <v>26.205577999999999</v>
      </c>
      <c r="E1268" s="32">
        <v>5.8506945000000004</v>
      </c>
      <c r="F1268" s="32">
        <v>9.1652491999999999</v>
      </c>
      <c r="G1268" s="32">
        <v>9.7445427000000002</v>
      </c>
      <c r="H1268" s="93">
        <v>1.1060075E-4</v>
      </c>
      <c r="I1268" s="32">
        <v>1.6412179</v>
      </c>
      <c r="J1268" s="32"/>
      <c r="K1268" s="32">
        <v>0.34974427000000002</v>
      </c>
      <c r="L1268" s="32">
        <v>0.37185001000000001</v>
      </c>
      <c r="M1268" s="32">
        <v>6.2628580000000003E-2</v>
      </c>
      <c r="N1268" s="32">
        <v>0.22326143000000001</v>
      </c>
      <c r="O1268" s="66"/>
      <c r="P1268" s="66"/>
      <c r="Q1268" s="66"/>
      <c r="R1268" s="76"/>
      <c r="S1268" s="83">
        <f>(F1268-O1267*H1268)/D1268</f>
        <v>0.34974055355447503</v>
      </c>
      <c r="T1268" s="83">
        <f>(G1268-P1267*H1268)/D1268</f>
        <v>0.37184755061082642</v>
      </c>
      <c r="U1268" s="83">
        <f>(I1268-Q1267*H1268)/D1268</f>
        <v>6.2624045586317262E-2</v>
      </c>
      <c r="V1268" s="84"/>
      <c r="W1268" s="83">
        <f t="shared" ref="W1268:W1272" si="784">LN(S1268)</f>
        <v>-1.0505636749378973</v>
      </c>
      <c r="X1268" s="83">
        <f t="shared" ref="X1268:X1272" si="785">LN(T1268)</f>
        <v>-0.98927131889008402</v>
      </c>
      <c r="Y1268" s="83">
        <f t="shared" ref="Y1268:Y1272" si="786">LN(U1268)</f>
        <v>-2.7706059598318866</v>
      </c>
      <c r="Z1268" s="83">
        <f>LN(N1268)</f>
        <v>-1.4994118623278254</v>
      </c>
      <c r="AA1268" s="77"/>
      <c r="AB1268" s="20">
        <f t="array" ref="AB1268:AC1269">LINEST(W1268:W1272,Z1268:Z1272,TRUE,TRUE)</f>
        <v>1.9755388990492078</v>
      </c>
      <c r="AC1268" s="60">
        <v>1.9115909509522628</v>
      </c>
      <c r="AD1268" s="20">
        <f t="array" ref="AD1268:AE1269">LINEST(X1268:X1272,Z1268:Z1272,TRUE,TRUE)</f>
        <v>3.9603218653611632</v>
      </c>
      <c r="AE1268" s="60">
        <v>4.948909103424409</v>
      </c>
      <c r="AF1268" s="20">
        <f t="array" ref="AF1268:AG1269">LINEST(Y1268:Y1272,Z1268:Z1272,TRUE,TRUE)</f>
        <v>5.9250266755525072</v>
      </c>
      <c r="AG1268" s="20">
        <v>6.113483670756322</v>
      </c>
      <c r="AI1268" s="41">
        <f>EXP(AC1268)*$AI$4^AB1268</f>
        <v>0.33322479330776195</v>
      </c>
      <c r="AJ1268" s="41">
        <f>AI1268*SQRT(AC1269^2+(LN($AI$4))^2*AB1269^2+(AB1268/$AI$4)^2*$AJ$4^2-2*LN($AI$4)*AVERAGE(Z1268:Z1272)*AB1269^2)</f>
        <v>5.1593374467941969E-4</v>
      </c>
      <c r="AK1268" s="59"/>
      <c r="AL1268" s="41">
        <f>EXP(AE1268)*$AI$4^AD1268</f>
        <v>0.33748447140417054</v>
      </c>
      <c r="AM1268" s="41">
        <f>AL1268*SQRT(AE1269^2+(LN($AI$4))^2*AD1269^2+(AD1268/$AI$4)^2*$AJ$4^2-2*LN($AI$4)*AVERAGE(Z1268:Z1272)*AD1269^2)</f>
        <v>1.0540606551228396E-3</v>
      </c>
      <c r="AN1268" s="83"/>
      <c r="AO1268" s="41">
        <f>EXP(AG1268)*$AI$4^AF1268</f>
        <v>5.4167183232247569E-2</v>
      </c>
      <c r="AP1268" s="41">
        <f>AO1268*SQRT(AG1269^2+(LN($AI$4))^2*AF1269^2+(AF1268/$AI$4)^2*$AJ$4^2-2*LN($AI$4)*AVERAGE(Z1268:Z1272)*AF1269^2)</f>
        <v>2.5223909440190754E-4</v>
      </c>
      <c r="BB1268" s="69"/>
      <c r="BC1268" s="69"/>
      <c r="BE1268" s="69"/>
      <c r="BF1268" s="69"/>
      <c r="BH1268" s="69"/>
      <c r="BI1268" s="69"/>
      <c r="BK1268" s="69"/>
      <c r="BL1268" s="69"/>
      <c r="BN1268" s="69"/>
      <c r="BO1268" s="69"/>
      <c r="BQ1268" s="69"/>
      <c r="BR1268" s="69"/>
      <c r="BY1268" s="69"/>
      <c r="BZ1268" s="69"/>
      <c r="CD1268" s="86"/>
      <c r="CM1268" s="78"/>
      <c r="CN1268" s="78"/>
    </row>
    <row r="1269" spans="1:100">
      <c r="A1269" s="7">
        <v>158</v>
      </c>
      <c r="B1269" s="7"/>
      <c r="C1269" s="7" t="s">
        <v>2</v>
      </c>
      <c r="D1269" s="32">
        <v>25.676635999999998</v>
      </c>
      <c r="E1269" s="32">
        <v>5.7316215000000001</v>
      </c>
      <c r="F1269" s="32">
        <v>8.9773289999999992</v>
      </c>
      <c r="G1269" s="32">
        <v>9.5417725000000004</v>
      </c>
      <c r="H1269" s="93">
        <v>1.1725573E-4</v>
      </c>
      <c r="I1269" s="32">
        <v>1.6065645</v>
      </c>
      <c r="J1269" s="32"/>
      <c r="K1269" s="32">
        <v>0.34963023999999998</v>
      </c>
      <c r="L1269" s="32">
        <v>0.37161295999999999</v>
      </c>
      <c r="M1269" s="32">
        <v>6.2569143999999993E-2</v>
      </c>
      <c r="N1269" s="32">
        <v>0.22322320000000001</v>
      </c>
      <c r="O1269" s="66"/>
      <c r="P1269" s="66"/>
      <c r="Q1269" s="66"/>
      <c r="R1269" s="76"/>
      <c r="S1269" s="83">
        <f>(F1269-O1267*H1269)/D1269</f>
        <v>0.34962630575447795</v>
      </c>
      <c r="T1269" s="83">
        <f>(G1269-P1267*H1269)/D1269</f>
        <v>0.37161044065132448</v>
      </c>
      <c r="U1269" s="83">
        <f>(I1269-Q1267*H1269)/D1269</f>
        <v>6.2564222807945324E-2</v>
      </c>
      <c r="V1269" s="84"/>
      <c r="W1269" s="83">
        <f t="shared" si="784"/>
        <v>-1.0508903927384126</v>
      </c>
      <c r="X1269" s="83">
        <f t="shared" si="785"/>
        <v>-0.98990917595888406</v>
      </c>
      <c r="Y1269" s="83">
        <f t="shared" si="786"/>
        <v>-2.7715616848961093</v>
      </c>
      <c r="Z1269" s="83">
        <f t="shared" ref="Z1269:Z1272" si="787">LN(N1269)</f>
        <v>-1.4995831112243145</v>
      </c>
      <c r="AA1269" s="77"/>
      <c r="AB1269" s="20">
        <v>6.0524325101771045E-3</v>
      </c>
      <c r="AC1269" s="60">
        <v>9.0788554764158758E-3</v>
      </c>
      <c r="AD1269" s="20">
        <v>1.8960334668811977E-2</v>
      </c>
      <c r="AE1269" s="60">
        <v>2.8441149563117454E-2</v>
      </c>
      <c r="AF1269" s="20">
        <v>2.3275454927339508E-2</v>
      </c>
      <c r="AG1269" s="20">
        <v>3.4913977326938218E-2</v>
      </c>
      <c r="AI1269" s="27"/>
      <c r="AJ1269" s="82"/>
      <c r="AK1269" s="82"/>
      <c r="AL1269" s="82"/>
      <c r="AM1269" s="82"/>
      <c r="AN1269" s="82"/>
      <c r="BB1269" s="76"/>
      <c r="BC1269" s="76"/>
      <c r="BE1269" s="76"/>
      <c r="BF1269" s="76"/>
      <c r="BH1269" s="76"/>
      <c r="BI1269" s="76"/>
      <c r="BK1269" s="76"/>
      <c r="BL1269" s="76"/>
      <c r="BN1269" s="76"/>
      <c r="BO1269" s="76"/>
      <c r="BQ1269" s="76"/>
      <c r="BR1269" s="76"/>
      <c r="BW1269" s="85"/>
      <c r="BX1269" s="85"/>
      <c r="BY1269" s="83"/>
      <c r="BZ1269" s="83"/>
      <c r="CA1269" s="83"/>
      <c r="CB1269" s="83"/>
      <c r="CC1269" s="83"/>
    </row>
    <row r="1270" spans="1:100">
      <c r="A1270" s="7">
        <v>158</v>
      </c>
      <c r="B1270" s="7"/>
      <c r="C1270" s="7" t="s">
        <v>3</v>
      </c>
      <c r="D1270" s="32">
        <v>24.546918999999999</v>
      </c>
      <c r="E1270" s="32">
        <v>5.4774507999999997</v>
      </c>
      <c r="F1270" s="32">
        <v>8.5762003</v>
      </c>
      <c r="G1270" s="32">
        <v>9.1089046000000007</v>
      </c>
      <c r="H1270" s="93">
        <v>1.0614631E-4</v>
      </c>
      <c r="I1270" s="32">
        <v>1.5325617</v>
      </c>
      <c r="J1270" s="32"/>
      <c r="K1270" s="32">
        <v>0.34937971000000001</v>
      </c>
      <c r="L1270" s="32">
        <v>0.37108099</v>
      </c>
      <c r="M1270" s="32">
        <v>6.2433872000000001E-2</v>
      </c>
      <c r="N1270" s="32">
        <v>0.22314207</v>
      </c>
      <c r="O1270" s="66"/>
      <c r="P1270" s="66"/>
      <c r="Q1270" s="66"/>
      <c r="R1270" s="76"/>
      <c r="S1270" s="83">
        <f>(F1270-O1267*H1270)/D1270</f>
        <v>0.34937616065177801</v>
      </c>
      <c r="T1270" s="83">
        <f>(G1270-P1267*H1270)/D1270</f>
        <v>0.37107892918118029</v>
      </c>
      <c r="U1270" s="83">
        <f>(I1270-Q1267*H1270)/D1270</f>
        <v>6.2429337361751776E-2</v>
      </c>
      <c r="V1270" s="84"/>
      <c r="W1270" s="83">
        <f t="shared" si="784"/>
        <v>-1.0516061129980683</v>
      </c>
      <c r="X1270" s="83">
        <f t="shared" si="785"/>
        <v>-0.99134049188307671</v>
      </c>
      <c r="Y1270" s="83">
        <f t="shared" si="786"/>
        <v>-2.7737199640645778</v>
      </c>
      <c r="Z1270" s="83">
        <f t="shared" si="787"/>
        <v>-1.4999466251728502</v>
      </c>
      <c r="AA1270" s="28"/>
      <c r="AB1270" s="47">
        <f t="shared" ref="AB1270:AG1270" si="788">ABS(AB1269/AB1268)</f>
        <v>3.0636868315222919E-3</v>
      </c>
      <c r="AC1270" s="47">
        <f t="shared" si="788"/>
        <v>4.749371444708517E-3</v>
      </c>
      <c r="AD1270" s="47">
        <f t="shared" si="788"/>
        <v>4.7875741703339763E-3</v>
      </c>
      <c r="AE1270" s="47">
        <f t="shared" si="788"/>
        <v>5.7469533120819566E-3</v>
      </c>
      <c r="AF1270" s="47">
        <f t="shared" si="788"/>
        <v>3.9283291370446156E-3</v>
      </c>
      <c r="AG1270" s="47">
        <f t="shared" si="788"/>
        <v>5.710979076291354E-3</v>
      </c>
      <c r="AI1270" s="27"/>
      <c r="AJ1270" s="82"/>
      <c r="AK1270" s="82"/>
      <c r="AL1270" s="82"/>
      <c r="AM1270" s="82"/>
      <c r="AN1270" s="82"/>
      <c r="BB1270" s="76"/>
      <c r="BC1270" s="76"/>
      <c r="BE1270" s="76"/>
      <c r="BF1270" s="76"/>
      <c r="BH1270" s="76"/>
      <c r="BI1270" s="76"/>
      <c r="BK1270" s="76"/>
      <c r="BL1270" s="76"/>
      <c r="BN1270" s="76"/>
      <c r="BO1270" s="76"/>
      <c r="BQ1270" s="76"/>
      <c r="BR1270" s="76"/>
      <c r="BW1270" s="85"/>
      <c r="BX1270" s="85"/>
      <c r="BY1270" s="83"/>
      <c r="BZ1270" s="83"/>
      <c r="CA1270" s="83"/>
      <c r="CB1270" s="83"/>
      <c r="CC1270" s="83"/>
      <c r="CD1270" s="76"/>
      <c r="CE1270" s="76"/>
      <c r="CF1270" s="76"/>
      <c r="CG1270" s="76"/>
      <c r="CH1270" s="76"/>
      <c r="CI1270" s="76"/>
      <c r="CJ1270" s="76"/>
      <c r="CK1270" s="76"/>
      <c r="CL1270" s="76"/>
      <c r="CM1270" s="76"/>
      <c r="CN1270" s="76"/>
      <c r="CO1270" s="76"/>
      <c r="CP1270" s="76"/>
      <c r="CQ1270" s="76"/>
      <c r="CR1270" s="76"/>
      <c r="CS1270" s="76"/>
      <c r="CT1270" s="76"/>
      <c r="CU1270" s="76"/>
      <c r="CV1270" s="76"/>
    </row>
    <row r="1271" spans="1:100">
      <c r="A1271" s="7">
        <v>158</v>
      </c>
      <c r="B1271" s="7"/>
      <c r="C1271" s="7" t="s">
        <v>4</v>
      </c>
      <c r="D1271" s="32">
        <v>23.072129</v>
      </c>
      <c r="E1271" s="32">
        <v>5.1462713000000004</v>
      </c>
      <c r="F1271" s="32">
        <v>8.0544592000000002</v>
      </c>
      <c r="G1271" s="32">
        <v>8.5477179000000003</v>
      </c>
      <c r="H1271" s="93">
        <v>9.9759025999999996E-5</v>
      </c>
      <c r="I1271" s="32">
        <v>1.4369936000000001</v>
      </c>
      <c r="J1271" s="32"/>
      <c r="K1271" s="32">
        <v>0.34909900999999999</v>
      </c>
      <c r="L1271" s="32">
        <v>0.37047797999999998</v>
      </c>
      <c r="M1271" s="32">
        <v>6.2282611000000002E-2</v>
      </c>
      <c r="N1271" s="32">
        <v>0.22305147</v>
      </c>
      <c r="O1271" s="66"/>
      <c r="P1271" s="66"/>
      <c r="Q1271" s="66"/>
      <c r="R1271" s="76"/>
      <c r="S1271" s="83">
        <f>(F1271-O1267*H1271)/D1271</f>
        <v>0.34909534144523563</v>
      </c>
      <c r="T1271" s="83">
        <f>(G1271-P1267*H1271)/D1271</f>
        <v>0.37047562184990906</v>
      </c>
      <c r="U1271" s="83">
        <f>(I1271-Q1267*H1271)/D1271</f>
        <v>6.2278025406236316E-2</v>
      </c>
      <c r="V1271" s="84"/>
      <c r="W1271" s="83">
        <f t="shared" si="784"/>
        <v>-1.0524102094310082</v>
      </c>
      <c r="X1271" s="83">
        <f t="shared" si="785"/>
        <v>-0.99296763438673119</v>
      </c>
      <c r="Y1271" s="83">
        <f t="shared" si="786"/>
        <v>-2.7761466376211357</v>
      </c>
      <c r="Z1271" s="83">
        <f t="shared" si="787"/>
        <v>-1.5003527269790087</v>
      </c>
      <c r="AA1271" s="60"/>
      <c r="AB1271" s="88"/>
      <c r="AD1271" s="88"/>
      <c r="AF1271" s="88"/>
      <c r="AI1271" s="27"/>
      <c r="AJ1271" s="82"/>
      <c r="AK1271" s="82"/>
      <c r="AL1271" s="82"/>
      <c r="AM1271" s="82"/>
      <c r="AN1271" s="82"/>
      <c r="BB1271" s="76"/>
      <c r="BC1271" s="76"/>
      <c r="BE1271" s="76"/>
      <c r="BF1271" s="76"/>
      <c r="BH1271" s="76"/>
      <c r="BI1271" s="76"/>
      <c r="BK1271" s="76"/>
      <c r="BL1271" s="76"/>
      <c r="BN1271" s="76"/>
      <c r="BO1271" s="76"/>
      <c r="BQ1271" s="76"/>
      <c r="BR1271" s="76"/>
      <c r="BW1271" s="85"/>
      <c r="BX1271" s="85"/>
      <c r="BY1271" s="83"/>
      <c r="BZ1271" s="83"/>
      <c r="CA1271" s="83"/>
      <c r="CB1271" s="83"/>
      <c r="CD1271" s="76"/>
      <c r="CE1271" s="76"/>
      <c r="CF1271" s="76"/>
      <c r="CG1271" s="76"/>
      <c r="CH1271" s="76"/>
      <c r="CI1271" s="76"/>
      <c r="CJ1271" s="76"/>
      <c r="CK1271" s="76"/>
      <c r="CL1271" s="76"/>
      <c r="CM1271" s="76"/>
      <c r="CN1271" s="76"/>
      <c r="CO1271" s="76"/>
      <c r="CP1271" s="76"/>
      <c r="CQ1271" s="76"/>
      <c r="CR1271" s="76"/>
      <c r="CS1271" s="76"/>
      <c r="CT1271" s="76"/>
      <c r="CU1271" s="76"/>
      <c r="CV1271" s="76"/>
    </row>
    <row r="1272" spans="1:100">
      <c r="A1272" s="7">
        <v>158</v>
      </c>
      <c r="B1272" s="7"/>
      <c r="C1272" s="7" t="s">
        <v>5</v>
      </c>
      <c r="D1272" s="32">
        <v>20.631219999999999</v>
      </c>
      <c r="E1272" s="32">
        <v>4.5994191000000004</v>
      </c>
      <c r="F1272" s="32">
        <v>7.194833</v>
      </c>
      <c r="G1272" s="32">
        <v>7.6274819999999997</v>
      </c>
      <c r="H1272" s="93">
        <v>8.8790402999999998E-5</v>
      </c>
      <c r="I1272" s="32">
        <v>1.2809773</v>
      </c>
      <c r="J1272" s="32"/>
      <c r="K1272" s="32">
        <v>0.34873495999999998</v>
      </c>
      <c r="L1272" s="32">
        <v>0.36970521000000001</v>
      </c>
      <c r="M1272" s="32">
        <v>6.2089146999999997E-2</v>
      </c>
      <c r="N1272" s="32">
        <v>0.22293478999999999</v>
      </c>
      <c r="O1272" s="66"/>
      <c r="P1272" s="66"/>
      <c r="Q1272" s="66"/>
      <c r="R1272" s="76"/>
      <c r="S1272" s="83">
        <f>(F1272-O1267*H1272)/D1272</f>
        <v>0.34873148831139544</v>
      </c>
      <c r="T1272" s="83">
        <f>(G1272-P1267*H1272)/D1272</f>
        <v>0.36970337467492542</v>
      </c>
      <c r="U1272" s="83">
        <f>(I1272-Q1267*H1272)/D1272</f>
        <v>6.208465116712477E-2</v>
      </c>
      <c r="V1272" s="84"/>
      <c r="W1272" s="83">
        <f t="shared" si="784"/>
        <v>-1.0534530273660547</v>
      </c>
      <c r="X1272" s="83">
        <f t="shared" si="785"/>
        <v>-0.99505428493697234</v>
      </c>
      <c r="Y1272" s="83">
        <f t="shared" si="786"/>
        <v>-2.7792564837628477</v>
      </c>
      <c r="Z1272" s="83">
        <f t="shared" si="787"/>
        <v>-1.5008759718101929</v>
      </c>
      <c r="AB1272" s="28"/>
      <c r="AD1272" s="28"/>
      <c r="AF1272" s="28"/>
      <c r="AJ1272" s="82"/>
      <c r="AK1272" s="82"/>
      <c r="AL1272" s="82"/>
      <c r="AM1272" s="82"/>
      <c r="AN1272" s="82"/>
      <c r="BB1272" s="76"/>
      <c r="BC1272" s="76"/>
      <c r="BE1272" s="76"/>
      <c r="BF1272" s="76"/>
      <c r="BH1272" s="76"/>
      <c r="BI1272" s="76"/>
      <c r="BK1272" s="76"/>
      <c r="BL1272" s="76"/>
      <c r="BN1272" s="76"/>
      <c r="BO1272" s="76"/>
      <c r="BQ1272" s="76"/>
      <c r="BR1272" s="76"/>
      <c r="BW1272" s="85"/>
      <c r="BX1272" s="85"/>
      <c r="BY1272" s="83"/>
      <c r="BZ1272" s="83"/>
      <c r="CA1272" s="83"/>
      <c r="CB1272" s="83"/>
      <c r="CC1272" s="83"/>
    </row>
    <row r="1273" spans="1:100">
      <c r="C1273" s="7"/>
      <c r="D1273" s="89"/>
      <c r="E1273" s="89"/>
      <c r="F1273" s="33"/>
      <c r="G1273" s="33"/>
      <c r="H1273" s="99"/>
      <c r="I1273" s="33"/>
      <c r="J1273" s="5"/>
      <c r="K1273" s="84"/>
      <c r="L1273" s="84"/>
      <c r="M1273" s="84"/>
      <c r="N1273" s="84"/>
      <c r="O1273" s="83"/>
      <c r="P1273" s="83"/>
      <c r="Q1273" s="83"/>
      <c r="R1273" s="84"/>
      <c r="S1273" s="84"/>
      <c r="T1273" s="84"/>
      <c r="U1273" s="84"/>
      <c r="V1273" s="84"/>
      <c r="W1273" s="84"/>
      <c r="X1273" s="84"/>
      <c r="Y1273" s="84"/>
      <c r="Z1273" s="90"/>
      <c r="AA1273" s="28"/>
      <c r="AB1273" s="91"/>
      <c r="AC1273" s="91"/>
      <c r="AD1273" s="91"/>
      <c r="AE1273" s="92"/>
      <c r="AF1273" s="92"/>
      <c r="AG1273" s="92"/>
      <c r="AJ1273" s="76"/>
      <c r="AK1273" s="76"/>
      <c r="AL1273" s="76"/>
      <c r="AM1273" s="76"/>
      <c r="AN1273" s="76"/>
      <c r="BB1273" s="76"/>
      <c r="BC1273" s="76"/>
      <c r="BE1273" s="76"/>
      <c r="BF1273" s="76"/>
      <c r="BH1273" s="76"/>
      <c r="BI1273" s="76"/>
      <c r="BK1273" s="76"/>
      <c r="BL1273" s="76"/>
      <c r="BN1273" s="76"/>
      <c r="BO1273" s="76"/>
      <c r="BQ1273" s="76"/>
      <c r="BR1273" s="76"/>
      <c r="BW1273" s="85"/>
      <c r="BX1273" s="85"/>
      <c r="BY1273" s="83"/>
      <c r="BZ1273" s="83"/>
      <c r="CA1273" s="83"/>
      <c r="CB1273" s="83"/>
      <c r="CC1273" s="83"/>
      <c r="CD1273" s="76"/>
      <c r="CE1273" s="76"/>
      <c r="CF1273" s="76"/>
      <c r="CG1273" s="76"/>
      <c r="CH1273" s="76"/>
      <c r="CI1273" s="76"/>
      <c r="CJ1273" s="76"/>
      <c r="CK1273" s="76"/>
      <c r="CL1273" s="76"/>
      <c r="CM1273" s="76"/>
      <c r="CN1273" s="76"/>
      <c r="CO1273" s="76"/>
      <c r="CP1273" s="76"/>
      <c r="CQ1273" s="76"/>
      <c r="CR1273" s="76"/>
      <c r="CS1273" s="76"/>
      <c r="CT1273" s="76"/>
      <c r="CU1273" s="76"/>
      <c r="CV1273" s="76"/>
    </row>
    <row r="1274" spans="1:100">
      <c r="A1274" s="7">
        <v>159</v>
      </c>
      <c r="B1274" s="31">
        <v>43672</v>
      </c>
      <c r="C1274" s="7" t="s">
        <v>0</v>
      </c>
      <c r="D1274" s="32">
        <v>1.3203704999999999E-3</v>
      </c>
      <c r="E1274" s="32">
        <v>2.9811650999999998E-4</v>
      </c>
      <c r="F1274" s="32">
        <v>4.4595015999999998E-4</v>
      </c>
      <c r="G1274" s="32">
        <v>4.1833163000000001E-4</v>
      </c>
      <c r="H1274" s="93">
        <v>3.3474135000000001E-5</v>
      </c>
      <c r="I1274" s="32">
        <v>1.1715948E-4</v>
      </c>
      <c r="J1274" s="32"/>
      <c r="K1274" s="32"/>
      <c r="L1274" s="32"/>
      <c r="M1274" s="32"/>
      <c r="N1274" s="32"/>
      <c r="O1274" s="66"/>
      <c r="P1274" s="66"/>
      <c r="Q1274" s="66"/>
      <c r="AG1274" s="78"/>
      <c r="BZ1274" s="80"/>
      <c r="CA1274" s="78"/>
      <c r="CB1274" s="78"/>
      <c r="CC1274" s="78"/>
      <c r="CE1274" s="81"/>
      <c r="CF1274" s="74"/>
      <c r="CG1274" s="74"/>
      <c r="CH1274" s="74"/>
      <c r="CI1274" s="74"/>
      <c r="CJ1274" s="74"/>
      <c r="CK1274" s="74"/>
      <c r="CL1274" s="74"/>
      <c r="CM1274" s="74"/>
      <c r="CN1274" s="74"/>
    </row>
    <row r="1275" spans="1:100">
      <c r="A1275" s="7">
        <v>159</v>
      </c>
      <c r="B1275" s="7"/>
      <c r="C1275" s="98" t="s">
        <v>6</v>
      </c>
      <c r="D1275" s="32"/>
      <c r="E1275" s="32"/>
      <c r="F1275" s="32"/>
      <c r="G1275" s="32"/>
      <c r="H1275" s="93">
        <v>3.2553318</v>
      </c>
      <c r="I1275" s="32"/>
      <c r="J1275" s="32"/>
      <c r="K1275" s="32"/>
      <c r="L1275" s="32"/>
      <c r="M1275" s="32"/>
      <c r="O1275" s="83">
        <v>0.86657698999999999</v>
      </c>
      <c r="P1275" s="83">
        <v>0.56697951000000002</v>
      </c>
      <c r="Q1275" s="83">
        <v>1.0722233999999999</v>
      </c>
      <c r="AB1275" s="9"/>
      <c r="AC1275" s="9"/>
      <c r="AD1275" s="9"/>
      <c r="AE1275" s="9"/>
      <c r="AF1275" s="9"/>
      <c r="AG1275" s="9"/>
      <c r="AI1275" s="27"/>
      <c r="AJ1275" s="20"/>
      <c r="AK1275" s="20"/>
      <c r="AL1275" s="20"/>
      <c r="AM1275" s="20"/>
      <c r="AN1275" s="82"/>
      <c r="BB1275" s="78"/>
      <c r="BE1275" s="78"/>
      <c r="BH1275" s="78"/>
      <c r="BK1275" s="78"/>
      <c r="BN1275" s="78"/>
      <c r="BQ1275" s="78"/>
    </row>
    <row r="1276" spans="1:100">
      <c r="A1276" s="7">
        <v>159</v>
      </c>
      <c r="B1276" s="7"/>
      <c r="C1276" s="7" t="s">
        <v>1</v>
      </c>
      <c r="D1276" s="32">
        <v>26.282197</v>
      </c>
      <c r="E1276" s="32">
        <v>5.8677520999999997</v>
      </c>
      <c r="F1276" s="32">
        <v>9.1920345999999995</v>
      </c>
      <c r="G1276" s="32">
        <v>9.7730990999999996</v>
      </c>
      <c r="H1276" s="93">
        <v>1.1584072E-4</v>
      </c>
      <c r="I1276" s="32">
        <v>1.6460372000000001</v>
      </c>
      <c r="J1276" s="32"/>
      <c r="K1276" s="32">
        <v>0.34974376000000001</v>
      </c>
      <c r="L1276" s="32">
        <v>0.37185237999999998</v>
      </c>
      <c r="M1276" s="32">
        <v>6.2629330999999996E-2</v>
      </c>
      <c r="N1276" s="32">
        <v>0.22325955</v>
      </c>
      <c r="O1276" s="66"/>
      <c r="P1276" s="66"/>
      <c r="Q1276" s="66"/>
      <c r="R1276" s="76"/>
      <c r="S1276" s="83">
        <f>(F1276-O1275*H1276)/D1276</f>
        <v>0.34973994811383324</v>
      </c>
      <c r="T1276" s="83">
        <f>(G1276-P1275*H1276)/D1276</f>
        <v>0.3718499416424485</v>
      </c>
      <c r="U1276" s="83">
        <f>(I1276-Q1275*H1276)/D1276</f>
        <v>6.2624634952296532E-2</v>
      </c>
      <c r="V1276" s="84"/>
      <c r="W1276" s="83">
        <f t="shared" ref="W1276:W1280" si="789">LN(S1276)</f>
        <v>-1.0505654060530329</v>
      </c>
      <c r="X1276" s="83">
        <f t="shared" ref="X1276:X1280" si="790">LN(T1276)</f>
        <v>-0.98926488877126018</v>
      </c>
      <c r="Y1276" s="83">
        <f t="shared" ref="Y1276:Y1280" si="791">LN(U1276)</f>
        <v>-2.7705965486991428</v>
      </c>
      <c r="Z1276" s="83">
        <f>LN(N1276)</f>
        <v>-1.49942028298479</v>
      </c>
      <c r="AA1276" s="77"/>
      <c r="AB1276" s="20">
        <f t="array" ref="AB1276:AC1277">LINEST(W1276:W1280,Z1276:Z1280,TRUE,TRUE)</f>
        <v>1.9913956564926174</v>
      </c>
      <c r="AC1276" s="60">
        <v>1.9353615025842263</v>
      </c>
      <c r="AD1276" s="20">
        <f t="array" ref="AD1276:AE1277">LINEST(X1276:X1280,Z1276:Z1280,TRUE,TRUE)</f>
        <v>3.9822172365293169</v>
      </c>
      <c r="AE1276" s="60">
        <v>4.9817282731914672</v>
      </c>
      <c r="AF1276" s="20">
        <f t="array" ref="AF1276:AG1277">LINEST(Y1276:Y1280,Z1276:Z1280,TRUE,TRUE)</f>
        <v>5.9638441726462439</v>
      </c>
      <c r="AG1276" s="20">
        <v>6.1716680451481905</v>
      </c>
      <c r="AI1276" s="41">
        <f>EXP(AC1276)*$AI$4^AB1276</f>
        <v>0.33309366095499121</v>
      </c>
      <c r="AJ1276" s="41">
        <f>AI1276*SQRT(AC1277^2+(LN($AI$4))^2*AB1277^2+(AB1276/$AI$4)^2*$AJ$4^2-2*LN($AI$4)*AVERAGE(Z1276:Z1280)*AB1277^2)</f>
        <v>5.2129848842826757E-4</v>
      </c>
      <c r="AK1276" s="59"/>
      <c r="AL1276" s="41">
        <f>EXP(AE1276)*$AI$4^AD1276</f>
        <v>0.33729983563895238</v>
      </c>
      <c r="AM1276" s="41">
        <f>AL1276*SQRT(AE1277^2+(LN($AI$4))^2*AD1277^2+(AD1276/$AI$4)^2*$AJ$4^2-2*LN($AI$4)*AVERAGE(Z1276:Z1280)*AD1277^2)</f>
        <v>1.0575298929047013E-3</v>
      </c>
      <c r="AN1276" s="83"/>
      <c r="AO1276" s="41">
        <f>EXP(AG1276)*$AI$4^AF1276</f>
        <v>5.4114682162180565E-2</v>
      </c>
      <c r="AP1276" s="41">
        <f>AO1276*SQRT(AG1277^2+(LN($AI$4))^2*AF1277^2+(AF1276/$AI$4)^2*$AJ$4^2-2*LN($AI$4)*AVERAGE(Z1276:Z1280)*AF1277^2)</f>
        <v>2.5455045250239431E-4</v>
      </c>
      <c r="BB1276" s="69"/>
      <c r="BC1276" s="69"/>
      <c r="BE1276" s="69"/>
      <c r="BF1276" s="69"/>
      <c r="BH1276" s="69"/>
      <c r="BI1276" s="69"/>
      <c r="BK1276" s="69"/>
      <c r="BL1276" s="69"/>
      <c r="BN1276" s="69"/>
      <c r="BO1276" s="69"/>
      <c r="BQ1276" s="69"/>
      <c r="BR1276" s="69"/>
      <c r="BY1276" s="69"/>
      <c r="BZ1276" s="69"/>
      <c r="CD1276" s="86"/>
      <c r="CM1276" s="78"/>
      <c r="CN1276" s="78"/>
    </row>
    <row r="1277" spans="1:100">
      <c r="A1277" s="7">
        <v>159</v>
      </c>
      <c r="B1277" s="7"/>
      <c r="C1277" s="7" t="s">
        <v>2</v>
      </c>
      <c r="D1277" s="32">
        <v>26.479248999999999</v>
      </c>
      <c r="E1277" s="32">
        <v>5.9102297000000004</v>
      </c>
      <c r="F1277" s="32">
        <v>9.2559979000000006</v>
      </c>
      <c r="G1277" s="32">
        <v>9.8357764999999997</v>
      </c>
      <c r="H1277" s="93">
        <v>1.1849927E-4</v>
      </c>
      <c r="I1277" s="32">
        <v>1.6556949999999999</v>
      </c>
      <c r="J1277" s="32"/>
      <c r="K1277" s="32">
        <v>0.34955645000000002</v>
      </c>
      <c r="L1277" s="32">
        <v>0.37145188000000001</v>
      </c>
      <c r="M1277" s="32">
        <v>6.2527905999999994E-2</v>
      </c>
      <c r="N1277" s="32">
        <v>0.22320229999999999</v>
      </c>
      <c r="O1277" s="66"/>
      <c r="P1277" s="66"/>
      <c r="Q1277" s="66"/>
      <c r="R1277" s="76"/>
      <c r="S1277" s="83">
        <f>(F1277-O1275*H1277)/D1277</f>
        <v>0.34955278419185098</v>
      </c>
      <c r="T1277" s="83">
        <f>(G1277-P1275*H1277)/D1277</f>
        <v>0.37144970815984851</v>
      </c>
      <c r="U1277" s="83">
        <f>(I1277-Q1275*H1277)/D1277</f>
        <v>6.2523221195201692E-2</v>
      </c>
      <c r="V1277" s="84"/>
      <c r="W1277" s="83">
        <f t="shared" si="789"/>
        <v>-1.0511007009811937</v>
      </c>
      <c r="X1277" s="83">
        <f t="shared" si="790"/>
        <v>-0.99034179906278763</v>
      </c>
      <c r="Y1277" s="83">
        <f t="shared" si="791"/>
        <v>-2.7722172521201229</v>
      </c>
      <c r="Z1277" s="83">
        <f t="shared" ref="Z1277:Z1280" si="792">LN(N1277)</f>
        <v>-1.4996767438685756</v>
      </c>
      <c r="AA1277" s="77"/>
      <c r="AB1277" s="20">
        <v>7.8213784400912485E-3</v>
      </c>
      <c r="AC1277" s="60">
        <v>1.1733015219169069E-2</v>
      </c>
      <c r="AD1277" s="20">
        <v>1.7539319192041259E-2</v>
      </c>
      <c r="AE1277" s="60">
        <v>2.6311103674416164E-2</v>
      </c>
      <c r="AF1277" s="20">
        <v>2.8815313907628603E-2</v>
      </c>
      <c r="AG1277" s="20">
        <v>4.3226461833164559E-2</v>
      </c>
      <c r="AI1277" s="27"/>
      <c r="AJ1277" s="82"/>
      <c r="AK1277" s="82"/>
      <c r="AL1277" s="82"/>
      <c r="AM1277" s="82"/>
      <c r="AN1277" s="82"/>
      <c r="BB1277" s="76"/>
      <c r="BC1277" s="76"/>
      <c r="BE1277" s="76"/>
      <c r="BF1277" s="76"/>
      <c r="BH1277" s="76"/>
      <c r="BI1277" s="76"/>
      <c r="BK1277" s="76"/>
      <c r="BL1277" s="76"/>
      <c r="BN1277" s="76"/>
      <c r="BO1277" s="76"/>
      <c r="BQ1277" s="76"/>
      <c r="BR1277" s="76"/>
      <c r="BW1277" s="85"/>
      <c r="BX1277" s="85"/>
      <c r="BY1277" s="83"/>
      <c r="BZ1277" s="83"/>
      <c r="CA1277" s="83"/>
      <c r="CB1277" s="83"/>
      <c r="CC1277" s="83"/>
    </row>
    <row r="1278" spans="1:100">
      <c r="A1278" s="7">
        <v>159</v>
      </c>
      <c r="B1278" s="7"/>
      <c r="C1278" s="7" t="s">
        <v>3</v>
      </c>
      <c r="D1278" s="32">
        <v>25.127420000000001</v>
      </c>
      <c r="E1278" s="32">
        <v>5.6070156000000004</v>
      </c>
      <c r="F1278" s="32">
        <v>8.7789061000000004</v>
      </c>
      <c r="G1278" s="32">
        <v>9.3241174999999998</v>
      </c>
      <c r="H1278" s="93">
        <v>1.1358600999999999E-4</v>
      </c>
      <c r="I1278" s="32">
        <v>1.5687477999999999</v>
      </c>
      <c r="J1278" s="32"/>
      <c r="K1278" s="32">
        <v>0.34937502999999998</v>
      </c>
      <c r="L1278" s="32">
        <v>0.37107219000000002</v>
      </c>
      <c r="M1278" s="32">
        <v>6.2431413999999998E-2</v>
      </c>
      <c r="N1278" s="32">
        <v>0.22314316000000001</v>
      </c>
      <c r="O1278" s="66"/>
      <c r="P1278" s="66"/>
      <c r="Q1278" s="66"/>
      <c r="R1278" s="76"/>
      <c r="S1278" s="83">
        <f>(F1278-O1275*H1278)/D1278</f>
        <v>0.34937162943817346</v>
      </c>
      <c r="T1278" s="83">
        <f>(G1278-P1275*H1278)/D1278</f>
        <v>0.37107085005383389</v>
      </c>
      <c r="U1278" s="83">
        <f>(I1278-Q1275*H1278)/D1278</f>
        <v>6.2426863180627581E-2</v>
      </c>
      <c r="V1278" s="84"/>
      <c r="W1278" s="83">
        <f t="shared" si="789"/>
        <v>-1.0516190825234646</v>
      </c>
      <c r="X1278" s="83">
        <f t="shared" si="790"/>
        <v>-0.99136226411173667</v>
      </c>
      <c r="Y1278" s="83">
        <f t="shared" si="791"/>
        <v>-2.7737595965556157</v>
      </c>
      <c r="Z1278" s="83">
        <f t="shared" si="792"/>
        <v>-1.4999417404044251</v>
      </c>
      <c r="AA1278" s="28"/>
      <c r="AB1278" s="47">
        <f t="shared" ref="AB1278:AG1278" si="793">ABS(AB1277/AB1276)</f>
        <v>3.927586371191949E-3</v>
      </c>
      <c r="AC1278" s="47">
        <f t="shared" si="793"/>
        <v>6.0624411529847776E-3</v>
      </c>
      <c r="AD1278" s="47">
        <f t="shared" si="793"/>
        <v>4.4044104453044783E-3</v>
      </c>
      <c r="AE1278" s="47">
        <f t="shared" si="793"/>
        <v>5.2815212375203202E-3</v>
      </c>
      <c r="AF1278" s="47">
        <f t="shared" si="793"/>
        <v>4.8316678091276872E-3</v>
      </c>
      <c r="AG1278" s="47">
        <f t="shared" si="793"/>
        <v>7.0040160159208029E-3</v>
      </c>
      <c r="AI1278" s="27"/>
      <c r="AJ1278" s="82"/>
      <c r="AK1278" s="82"/>
      <c r="AL1278" s="82"/>
      <c r="AM1278" s="82"/>
      <c r="AN1278" s="82"/>
      <c r="BB1278" s="76"/>
      <c r="BC1278" s="76"/>
      <c r="BE1278" s="76"/>
      <c r="BF1278" s="76"/>
      <c r="BH1278" s="76"/>
      <c r="BI1278" s="76"/>
      <c r="BK1278" s="76"/>
      <c r="BL1278" s="76"/>
      <c r="BN1278" s="76"/>
      <c r="BO1278" s="76"/>
      <c r="BQ1278" s="76"/>
      <c r="BR1278" s="76"/>
      <c r="BW1278" s="85"/>
      <c r="BX1278" s="85"/>
      <c r="BY1278" s="83"/>
      <c r="BZ1278" s="83"/>
      <c r="CA1278" s="83"/>
      <c r="CB1278" s="83"/>
      <c r="CC1278" s="83"/>
      <c r="CD1278" s="76"/>
      <c r="CE1278" s="76"/>
      <c r="CF1278" s="76"/>
      <c r="CG1278" s="76"/>
      <c r="CH1278" s="76"/>
      <c r="CI1278" s="76"/>
      <c r="CJ1278" s="76"/>
      <c r="CK1278" s="76"/>
      <c r="CL1278" s="76"/>
      <c r="CM1278" s="76"/>
      <c r="CN1278" s="76"/>
      <c r="CO1278" s="76"/>
      <c r="CP1278" s="76"/>
      <c r="CQ1278" s="76"/>
      <c r="CR1278" s="76"/>
      <c r="CS1278" s="76"/>
      <c r="CT1278" s="76"/>
      <c r="CU1278" s="76"/>
      <c r="CV1278" s="76"/>
    </row>
    <row r="1279" spans="1:100">
      <c r="A1279" s="7">
        <v>159</v>
      </c>
      <c r="B1279" s="7"/>
      <c r="C1279" s="7" t="s">
        <v>4</v>
      </c>
      <c r="D1279" s="32">
        <v>23.252189999999999</v>
      </c>
      <c r="E1279" s="32">
        <v>5.1855501000000004</v>
      </c>
      <c r="F1279" s="32">
        <v>8.1143675000000002</v>
      </c>
      <c r="G1279" s="32">
        <v>8.6082675000000002</v>
      </c>
      <c r="H1279" s="93">
        <v>9.669333E-5</v>
      </c>
      <c r="I1279" s="32">
        <v>1.4466538</v>
      </c>
      <c r="J1279" s="32"/>
      <c r="K1279" s="32">
        <v>0.34897165000000002</v>
      </c>
      <c r="L1279" s="32">
        <v>0.37021198999999999</v>
      </c>
      <c r="M1279" s="32">
        <v>6.2215457000000002E-2</v>
      </c>
      <c r="N1279" s="32">
        <v>0.22301334</v>
      </c>
      <c r="O1279" s="66"/>
      <c r="P1279" s="66"/>
      <c r="Q1279" s="66"/>
      <c r="R1279" s="76"/>
      <c r="S1279" s="83">
        <f>(F1279-O1275*H1279)/D1279</f>
        <v>0.34896857920845892</v>
      </c>
      <c r="T1279" s="83">
        <f>(G1279-P1275*H1279)/D1279</f>
        <v>0.37021083505954222</v>
      </c>
      <c r="U1279" s="83">
        <f>(I1279-Q1275*H1279)/D1279</f>
        <v>6.2211349690027055E-2</v>
      </c>
      <c r="V1279" s="84"/>
      <c r="W1279" s="83">
        <f t="shared" si="789"/>
        <v>-1.0527733917540576</v>
      </c>
      <c r="X1279" s="83">
        <f t="shared" si="790"/>
        <v>-0.99368261114694201</v>
      </c>
      <c r="Y1279" s="83">
        <f t="shared" si="791"/>
        <v>-2.7772178249820367</v>
      </c>
      <c r="Z1279" s="83">
        <f t="shared" si="792"/>
        <v>-1.5005236886833979</v>
      </c>
      <c r="AA1279" s="60"/>
      <c r="AB1279" s="88"/>
      <c r="AD1279" s="88"/>
      <c r="AF1279" s="88"/>
      <c r="AI1279" s="27"/>
      <c r="AJ1279" s="82"/>
      <c r="AK1279" s="82"/>
      <c r="AL1279" s="82"/>
      <c r="AM1279" s="82"/>
      <c r="AN1279" s="82"/>
      <c r="BB1279" s="76"/>
      <c r="BC1279" s="76"/>
      <c r="BE1279" s="76"/>
      <c r="BF1279" s="76"/>
      <c r="BH1279" s="76"/>
      <c r="BI1279" s="76"/>
      <c r="BK1279" s="76"/>
      <c r="BL1279" s="76"/>
      <c r="BN1279" s="76"/>
      <c r="BO1279" s="76"/>
      <c r="BQ1279" s="76"/>
      <c r="BR1279" s="76"/>
      <c r="BW1279" s="85"/>
      <c r="BX1279" s="85"/>
      <c r="BY1279" s="83"/>
      <c r="BZ1279" s="83"/>
      <c r="CA1279" s="83"/>
      <c r="CB1279" s="83"/>
      <c r="CD1279" s="76"/>
      <c r="CE1279" s="76"/>
      <c r="CF1279" s="76"/>
      <c r="CG1279" s="76"/>
      <c r="CH1279" s="76"/>
      <c r="CI1279" s="76"/>
      <c r="CJ1279" s="76"/>
      <c r="CK1279" s="76"/>
      <c r="CL1279" s="76"/>
      <c r="CM1279" s="76"/>
      <c r="CN1279" s="76"/>
      <c r="CO1279" s="76"/>
      <c r="CP1279" s="76"/>
      <c r="CQ1279" s="76"/>
      <c r="CR1279" s="76"/>
      <c r="CS1279" s="76"/>
      <c r="CT1279" s="76"/>
      <c r="CU1279" s="76"/>
      <c r="CV1279" s="76"/>
    </row>
    <row r="1280" spans="1:100">
      <c r="A1280" s="7">
        <v>159</v>
      </c>
      <c r="B1280" s="7"/>
      <c r="C1280" s="7" t="s">
        <v>5</v>
      </c>
      <c r="D1280" s="32">
        <v>21.382431</v>
      </c>
      <c r="E1280" s="32">
        <v>4.7660964000000003</v>
      </c>
      <c r="F1280" s="32">
        <v>7.4541748999999999</v>
      </c>
      <c r="G1280" s="32">
        <v>7.8997428000000003</v>
      </c>
      <c r="H1280" s="93">
        <v>9.5717215E-5</v>
      </c>
      <c r="I1280" s="32">
        <v>1.3262269</v>
      </c>
      <c r="J1280" s="32"/>
      <c r="K1280" s="32">
        <v>0.34861160000000002</v>
      </c>
      <c r="L1280" s="32">
        <v>0.36944906</v>
      </c>
      <c r="M1280" s="32">
        <v>6.2023916999999998E-2</v>
      </c>
      <c r="N1280" s="32">
        <v>0.22289761999999999</v>
      </c>
      <c r="O1280" s="66"/>
      <c r="P1280" s="66"/>
      <c r="Q1280" s="66"/>
      <c r="R1280" s="76"/>
      <c r="S1280" s="83">
        <f>(F1280-O1275*H1280)/D1280</f>
        <v>0.34860825477065416</v>
      </c>
      <c r="T1280" s="83">
        <f>(G1280-P1275*H1280)/D1280</f>
        <v>0.3694476334473073</v>
      </c>
      <c r="U1280" s="83">
        <f>(I1280-Q1275*H1280)/D1280</f>
        <v>6.2019340540011292E-2</v>
      </c>
      <c r="V1280" s="84"/>
      <c r="W1280" s="83">
        <f t="shared" si="789"/>
        <v>-1.0538064663984537</v>
      </c>
      <c r="X1280" s="83">
        <f t="shared" si="790"/>
        <v>-0.99574627137820815</v>
      </c>
      <c r="Y1280" s="83">
        <f t="shared" si="791"/>
        <v>-2.7803089983877891</v>
      </c>
      <c r="Z1280" s="83">
        <f t="shared" si="792"/>
        <v>-1.501042716081145</v>
      </c>
      <c r="AB1280" s="28"/>
      <c r="AD1280" s="28"/>
      <c r="AF1280" s="28"/>
      <c r="AJ1280" s="82"/>
      <c r="AK1280" s="82"/>
      <c r="AL1280" s="82"/>
      <c r="AM1280" s="82"/>
      <c r="AN1280" s="82"/>
      <c r="BB1280" s="76"/>
      <c r="BC1280" s="76"/>
      <c r="BE1280" s="76"/>
      <c r="BF1280" s="76"/>
      <c r="BH1280" s="76"/>
      <c r="BI1280" s="76"/>
      <c r="BK1280" s="76"/>
      <c r="BL1280" s="76"/>
      <c r="BN1280" s="76"/>
      <c r="BO1280" s="76"/>
      <c r="BQ1280" s="76"/>
      <c r="BR1280" s="76"/>
      <c r="BW1280" s="85"/>
      <c r="BX1280" s="85"/>
      <c r="BY1280" s="83"/>
      <c r="BZ1280" s="83"/>
      <c r="CA1280" s="83"/>
      <c r="CB1280" s="83"/>
      <c r="CC1280" s="83"/>
    </row>
    <row r="1281" spans="1:100">
      <c r="C1281" s="7"/>
      <c r="D1281" s="89"/>
      <c r="E1281" s="89"/>
      <c r="F1281" s="33"/>
      <c r="G1281" s="33"/>
      <c r="H1281" s="99"/>
      <c r="I1281" s="33"/>
      <c r="J1281" s="5"/>
      <c r="K1281" s="84"/>
      <c r="L1281" s="84"/>
      <c r="M1281" s="84"/>
      <c r="N1281" s="84"/>
      <c r="O1281" s="83"/>
      <c r="P1281" s="83"/>
      <c r="Q1281" s="83"/>
      <c r="R1281" s="84"/>
      <c r="S1281" s="84"/>
      <c r="T1281" s="84"/>
      <c r="U1281" s="84"/>
      <c r="V1281" s="84"/>
      <c r="W1281" s="84"/>
      <c r="X1281" s="84"/>
      <c r="Y1281" s="84"/>
      <c r="Z1281" s="90"/>
      <c r="AA1281" s="28"/>
      <c r="AB1281" s="91"/>
      <c r="AC1281" s="91"/>
      <c r="AD1281" s="91"/>
      <c r="AE1281" s="92"/>
      <c r="AF1281" s="92"/>
      <c r="AG1281" s="92"/>
      <c r="AJ1281" s="76"/>
      <c r="AK1281" s="76"/>
      <c r="AL1281" s="76"/>
      <c r="AM1281" s="76"/>
      <c r="AN1281" s="76"/>
      <c r="BB1281" s="76"/>
      <c r="BC1281" s="76"/>
      <c r="BE1281" s="76"/>
      <c r="BF1281" s="76"/>
      <c r="BH1281" s="76"/>
      <c r="BI1281" s="76"/>
      <c r="BK1281" s="76"/>
      <c r="BL1281" s="76"/>
      <c r="BN1281" s="76"/>
      <c r="BO1281" s="76"/>
      <c r="BQ1281" s="76"/>
      <c r="BR1281" s="76"/>
      <c r="BW1281" s="85"/>
      <c r="BX1281" s="85"/>
      <c r="BY1281" s="83"/>
      <c r="BZ1281" s="83"/>
      <c r="CA1281" s="83"/>
      <c r="CB1281" s="83"/>
      <c r="CC1281" s="83"/>
      <c r="CD1281" s="76"/>
      <c r="CE1281" s="76"/>
      <c r="CF1281" s="76"/>
      <c r="CG1281" s="76"/>
      <c r="CH1281" s="76"/>
      <c r="CI1281" s="76"/>
      <c r="CJ1281" s="76"/>
      <c r="CK1281" s="76"/>
      <c r="CL1281" s="76"/>
      <c r="CM1281" s="76"/>
      <c r="CN1281" s="76"/>
      <c r="CO1281" s="76"/>
      <c r="CP1281" s="76"/>
      <c r="CQ1281" s="76"/>
      <c r="CR1281" s="76"/>
      <c r="CS1281" s="76"/>
      <c r="CT1281" s="76"/>
      <c r="CU1281" s="76"/>
      <c r="CV1281" s="76"/>
    </row>
    <row r="1282" spans="1:100">
      <c r="A1282" s="7">
        <v>160</v>
      </c>
      <c r="B1282" s="31">
        <v>43672</v>
      </c>
      <c r="C1282" s="7" t="s">
        <v>0</v>
      </c>
      <c r="D1282" s="32">
        <v>1.3203704999999999E-3</v>
      </c>
      <c r="E1282" s="32">
        <v>2.9811650999999998E-4</v>
      </c>
      <c r="F1282" s="32">
        <v>4.4595015999999998E-4</v>
      </c>
      <c r="G1282" s="32">
        <v>4.1833163000000001E-4</v>
      </c>
      <c r="H1282" s="93">
        <v>3.3474135000000001E-5</v>
      </c>
      <c r="I1282" s="32">
        <v>1.1715948E-4</v>
      </c>
      <c r="J1282" s="32"/>
      <c r="K1282" s="32"/>
      <c r="L1282" s="32"/>
      <c r="M1282" s="32"/>
      <c r="N1282" s="32"/>
      <c r="O1282" s="66"/>
      <c r="P1282" s="66"/>
      <c r="Q1282" s="66"/>
      <c r="AG1282" s="78"/>
      <c r="BZ1282" s="80"/>
      <c r="CA1282" s="78"/>
      <c r="CB1282" s="78"/>
      <c r="CC1282" s="78"/>
      <c r="CE1282" s="81"/>
      <c r="CF1282" s="74"/>
      <c r="CG1282" s="74"/>
      <c r="CH1282" s="74"/>
      <c r="CI1282" s="74"/>
      <c r="CJ1282" s="74"/>
      <c r="CK1282" s="74"/>
      <c r="CL1282" s="74"/>
      <c r="CM1282" s="74"/>
      <c r="CN1282" s="74"/>
    </row>
    <row r="1283" spans="1:100">
      <c r="A1283" s="7">
        <v>160</v>
      </c>
      <c r="C1283" s="98" t="s">
        <v>6</v>
      </c>
      <c r="D1283" s="32"/>
      <c r="E1283" s="32"/>
      <c r="F1283" s="32"/>
      <c r="G1283" s="32"/>
      <c r="H1283" s="93">
        <v>3.2553318</v>
      </c>
      <c r="I1283" s="32"/>
      <c r="J1283" s="32"/>
      <c r="K1283" s="32"/>
      <c r="L1283" s="32"/>
      <c r="M1283" s="32"/>
      <c r="O1283" s="83">
        <v>0.86657698999999999</v>
      </c>
      <c r="P1283" s="83">
        <v>0.56697951000000002</v>
      </c>
      <c r="Q1283" s="83">
        <v>1.0722233999999999</v>
      </c>
      <c r="AB1283" s="9"/>
      <c r="AC1283" s="9"/>
      <c r="AD1283" s="9"/>
      <c r="AE1283" s="9"/>
      <c r="AF1283" s="9"/>
      <c r="AG1283" s="9"/>
      <c r="AI1283" s="27"/>
      <c r="AJ1283" s="20"/>
      <c r="AK1283" s="20"/>
      <c r="AL1283" s="20"/>
      <c r="AM1283" s="20"/>
      <c r="AN1283" s="82"/>
      <c r="BB1283" s="78"/>
      <c r="BE1283" s="78"/>
      <c r="BH1283" s="78"/>
      <c r="BK1283" s="78"/>
      <c r="BN1283" s="78"/>
      <c r="BQ1283" s="78"/>
    </row>
    <row r="1284" spans="1:100">
      <c r="A1284" s="7">
        <v>160</v>
      </c>
      <c r="B1284" s="7"/>
      <c r="C1284" s="7" t="s">
        <v>1</v>
      </c>
      <c r="D1284" s="32">
        <v>27.091595000000002</v>
      </c>
      <c r="E1284" s="32">
        <v>6.0481717000000002</v>
      </c>
      <c r="F1284" s="32">
        <v>9.4741806999999998</v>
      </c>
      <c r="G1284" s="32">
        <v>10.072022</v>
      </c>
      <c r="H1284" s="93">
        <v>1.2622767E-4</v>
      </c>
      <c r="I1284" s="32">
        <v>1.6962549</v>
      </c>
      <c r="J1284" s="32"/>
      <c r="K1284" s="32">
        <v>0.34970923999999998</v>
      </c>
      <c r="L1284" s="32">
        <v>0.37177671000000001</v>
      </c>
      <c r="M1284" s="32">
        <v>6.2611865000000003E-2</v>
      </c>
      <c r="N1284" s="32">
        <v>0.22324901</v>
      </c>
      <c r="O1284" s="66"/>
      <c r="P1284" s="66"/>
      <c r="Q1284" s="66"/>
      <c r="R1284" s="76"/>
      <c r="S1284" s="83">
        <f>(F1284-O1283*H1284)/D1284</f>
        <v>0.34970518767926645</v>
      </c>
      <c r="T1284" s="83">
        <f>(G1284-P1283*H1284)/D1284</f>
        <v>0.371773992321143</v>
      </c>
      <c r="U1284" s="83">
        <f>(I1284-Q1283*H1284)/D1284</f>
        <v>6.2606854846992147E-2</v>
      </c>
      <c r="V1284" s="84"/>
      <c r="W1284" s="83">
        <f t="shared" ref="W1284:W1288" si="794">LN(S1284)</f>
        <v>-1.0506648003666585</v>
      </c>
      <c r="X1284" s="83">
        <f t="shared" ref="X1284:X1288" si="795">LN(T1284)</f>
        <v>-0.98946915686458203</v>
      </c>
      <c r="Y1284" s="83">
        <f t="shared" ref="Y1284:Y1288" si="796">LN(U1284)</f>
        <v>-2.7708805045229115</v>
      </c>
      <c r="Z1284" s="83">
        <f>LN(N1284)</f>
        <v>-1.4994674937258425</v>
      </c>
      <c r="AA1284" s="77"/>
      <c r="AB1284" s="20">
        <f t="array" ref="AB1284:AC1285">LINEST(W1284:W1288,Z1284:Z1288,TRUE,TRUE)</f>
        <v>2.0019097602119</v>
      </c>
      <c r="AC1284" s="60">
        <v>1.9511277946114927</v>
      </c>
      <c r="AD1284" s="20">
        <f t="array" ref="AD1284:AE1285">LINEST(X1284:X1288,Z1284:Z1288,TRUE,TRUE)</f>
        <v>3.9937416400750392</v>
      </c>
      <c r="AE1284" s="60">
        <v>4.9990075292949641</v>
      </c>
      <c r="AF1284" s="20">
        <f t="array" ref="AF1284:AG1285">LINEST(Y1284:Y1288,Z1284:Z1288,TRUE,TRUE)</f>
        <v>5.9886652562156035</v>
      </c>
      <c r="AG1284" s="20">
        <v>6.2089073474138701</v>
      </c>
      <c r="AI1284" s="41">
        <f>EXP(AC1284)*$AI$4^AB1284</f>
        <v>0.33300834054191636</v>
      </c>
      <c r="AJ1284" s="41">
        <f>AI1284*SQRT(AC1285^2+(LN($AI$4))^2*AB1285^2+(AB1284/$AI$4)^2*$AJ$4^2-2*LN($AI$4)*AVERAGE(Z1284:Z1288)*AB1285^2)</f>
        <v>5.2380497040599178E-4</v>
      </c>
      <c r="AK1284" s="59"/>
      <c r="AL1284" s="41">
        <f>EXP(AE1284)*$AI$4^AD1284</f>
        <v>0.33720445644835662</v>
      </c>
      <c r="AM1284" s="41">
        <f>AL1284*SQRT(AE1285^2+(LN($AI$4))^2*AD1285^2+(AD1284/$AI$4)^2*$AJ$4^2-2*LN($AI$4)*AVERAGE(Z1284:Z1288)*AD1285^2)</f>
        <v>1.0543867273866889E-3</v>
      </c>
      <c r="AN1284" s="83"/>
      <c r="AO1284" s="41">
        <f>EXP(AG1284)*$AI$4^AF1284</f>
        <v>5.408300122547794E-2</v>
      </c>
      <c r="AP1284" s="41">
        <f>AO1284*SQRT(AG1285^2+(LN($AI$4))^2*AF1285^2+(AF1284/$AI$4)^2*$AJ$4^2-2*LN($AI$4)*AVERAGE(Z1284:Z1288)*AF1285^2)</f>
        <v>2.5397725273785198E-4</v>
      </c>
      <c r="BB1284" s="69"/>
      <c r="BC1284" s="69"/>
      <c r="BE1284" s="69"/>
      <c r="BF1284" s="69"/>
      <c r="BH1284" s="69"/>
      <c r="BI1284" s="69"/>
      <c r="BK1284" s="69"/>
      <c r="BL1284" s="69"/>
      <c r="BN1284" s="69"/>
      <c r="BO1284" s="69"/>
      <c r="BQ1284" s="69"/>
      <c r="BR1284" s="69"/>
      <c r="BY1284" s="69"/>
      <c r="BZ1284" s="69"/>
      <c r="CD1284" s="86"/>
      <c r="CM1284" s="78"/>
      <c r="CN1284" s="78"/>
    </row>
    <row r="1285" spans="1:100">
      <c r="A1285" s="7">
        <v>160</v>
      </c>
      <c r="B1285" s="7"/>
      <c r="C1285" s="7" t="s">
        <v>2</v>
      </c>
      <c r="D1285" s="32">
        <v>27.928127</v>
      </c>
      <c r="E1285" s="32">
        <v>6.2330787000000001</v>
      </c>
      <c r="F1285" s="32">
        <v>9.7607458000000005</v>
      </c>
      <c r="G1285" s="32">
        <v>10.370441</v>
      </c>
      <c r="H1285" s="93">
        <v>1.3132735E-4</v>
      </c>
      <c r="I1285" s="32">
        <v>1.7454312000000001</v>
      </c>
      <c r="J1285" s="32"/>
      <c r="K1285" s="32">
        <v>0.34949521</v>
      </c>
      <c r="L1285" s="32">
        <v>0.37132612999999998</v>
      </c>
      <c r="M1285" s="32">
        <v>6.2497295000000001E-2</v>
      </c>
      <c r="N1285" s="32">
        <v>0.22318283999999999</v>
      </c>
      <c r="O1285" s="66"/>
      <c r="P1285" s="66"/>
      <c r="Q1285" s="66"/>
      <c r="R1285" s="76"/>
      <c r="S1285" s="83">
        <f>(F1285-O1283*H1285)/D1285</f>
        <v>0.34949110603587319</v>
      </c>
      <c r="T1285" s="83">
        <f>(G1285-P1283*H1285)/D1285</f>
        <v>0.3713233809085531</v>
      </c>
      <c r="U1285" s="83">
        <f>(I1285-Q1283*H1285)/D1285</f>
        <v>6.2492210370651426E-2</v>
      </c>
      <c r="V1285" s="84"/>
      <c r="W1285" s="83">
        <f t="shared" si="794"/>
        <v>-1.0512771653119748</v>
      </c>
      <c r="X1285" s="83">
        <f t="shared" si="795"/>
        <v>-0.99068194938425902</v>
      </c>
      <c r="Y1285" s="83">
        <f t="shared" si="796"/>
        <v>-2.7727133640768296</v>
      </c>
      <c r="Z1285" s="83">
        <f t="shared" ref="Z1285:Z1288" si="797">LN(N1285)</f>
        <v>-1.4997639331509622</v>
      </c>
      <c r="AA1285" s="77"/>
      <c r="AB1285" s="20">
        <v>7.7793765472361108E-3</v>
      </c>
      <c r="AC1285" s="60">
        <v>1.1670869480829835E-2</v>
      </c>
      <c r="AD1285" s="20">
        <v>1.0792345572971963E-2</v>
      </c>
      <c r="AE1285" s="60">
        <v>1.6191021968067307E-2</v>
      </c>
      <c r="AF1285" s="20">
        <v>1.9606073714286711E-2</v>
      </c>
      <c r="AG1285" s="20">
        <v>2.9413658788925046E-2</v>
      </c>
      <c r="AI1285" s="62"/>
      <c r="AJ1285" s="82"/>
      <c r="AK1285" s="82"/>
      <c r="AL1285" s="82"/>
      <c r="AM1285" s="82"/>
      <c r="AN1285" s="82"/>
      <c r="BB1285" s="76"/>
      <c r="BC1285" s="76"/>
      <c r="BE1285" s="76"/>
      <c r="BF1285" s="76"/>
      <c r="BH1285" s="76"/>
      <c r="BI1285" s="76"/>
      <c r="BK1285" s="76"/>
      <c r="BL1285" s="76"/>
      <c r="BN1285" s="76"/>
      <c r="BO1285" s="76"/>
      <c r="BQ1285" s="76"/>
      <c r="BR1285" s="76"/>
      <c r="BW1285" s="85"/>
      <c r="BX1285" s="85"/>
      <c r="BY1285" s="83"/>
      <c r="BZ1285" s="83"/>
      <c r="CA1285" s="83"/>
      <c r="CB1285" s="83"/>
      <c r="CC1285" s="83"/>
    </row>
    <row r="1286" spans="1:100">
      <c r="A1286" s="7">
        <v>160</v>
      </c>
      <c r="B1286" s="7"/>
      <c r="C1286" s="7" t="s">
        <v>3</v>
      </c>
      <c r="D1286" s="32">
        <v>26.385967999999998</v>
      </c>
      <c r="E1286" s="32">
        <v>5.8866357000000002</v>
      </c>
      <c r="F1286" s="32">
        <v>9.2148173999999994</v>
      </c>
      <c r="G1286" s="32">
        <v>9.7830417000000001</v>
      </c>
      <c r="H1286" s="93">
        <v>1.1727039999999999E-4</v>
      </c>
      <c r="I1286" s="32">
        <v>1.6453427</v>
      </c>
      <c r="J1286" s="32"/>
      <c r="K1286" s="32">
        <v>0.34923158999999998</v>
      </c>
      <c r="L1286" s="32">
        <v>0.37076645000000003</v>
      </c>
      <c r="M1286" s="32">
        <v>6.2356615999999997E-2</v>
      </c>
      <c r="N1286" s="32">
        <v>0.22309712000000001</v>
      </c>
      <c r="O1286" s="66"/>
      <c r="P1286" s="66"/>
      <c r="Q1286" s="66"/>
      <c r="R1286" s="76"/>
      <c r="S1286" s="83">
        <f>(F1286-O1283*H1286)/D1286</f>
        <v>0.34922788416061717</v>
      </c>
      <c r="T1286" s="83">
        <f>(G1286-P1283*H1286)/D1286</f>
        <v>0.37076430965451296</v>
      </c>
      <c r="U1286" s="83">
        <f>(I1286-Q1283*H1286)/D1286</f>
        <v>6.2351965254145415E-2</v>
      </c>
      <c r="V1286" s="84"/>
      <c r="W1286" s="83">
        <f t="shared" si="794"/>
        <v>-1.0520306066564959</v>
      </c>
      <c r="X1286" s="83">
        <f t="shared" si="795"/>
        <v>-0.99218870220315492</v>
      </c>
      <c r="Y1286" s="83">
        <f t="shared" si="796"/>
        <v>-2.774960087639188</v>
      </c>
      <c r="Z1286" s="83">
        <f t="shared" si="797"/>
        <v>-1.500148086636385</v>
      </c>
      <c r="AA1286" s="28"/>
      <c r="AB1286" s="47">
        <f t="shared" ref="AB1286:AG1286" si="798">ABS(AB1285/AB1284)</f>
        <v>3.8859776308861555E-3</v>
      </c>
      <c r="AC1286" s="47">
        <f t="shared" si="798"/>
        <v>5.9816017756816027E-3</v>
      </c>
      <c r="AD1286" s="47">
        <f t="shared" si="798"/>
        <v>2.7023144072907991E-3</v>
      </c>
      <c r="AE1286" s="47">
        <f t="shared" si="798"/>
        <v>3.2388472858233142E-3</v>
      </c>
      <c r="AF1286" s="47">
        <f t="shared" si="798"/>
        <v>3.2738636867267997E-3</v>
      </c>
      <c r="AG1286" s="47">
        <f t="shared" si="798"/>
        <v>4.7373325358408521E-3</v>
      </c>
      <c r="AI1286" s="27"/>
      <c r="AJ1286" s="82"/>
      <c r="AK1286" s="82"/>
      <c r="AL1286" s="82"/>
      <c r="AM1286" s="82"/>
      <c r="AN1286" s="82"/>
      <c r="BB1286" s="76"/>
      <c r="BC1286" s="76"/>
      <c r="BE1286" s="76"/>
      <c r="BF1286" s="76"/>
      <c r="BH1286" s="76"/>
      <c r="BI1286" s="76"/>
      <c r="BK1286" s="76"/>
      <c r="BL1286" s="76"/>
      <c r="BN1286" s="76"/>
      <c r="BO1286" s="76"/>
      <c r="BQ1286" s="76"/>
      <c r="BR1286" s="76"/>
      <c r="BW1286" s="85"/>
      <c r="BX1286" s="85"/>
      <c r="BY1286" s="83"/>
      <c r="BZ1286" s="83"/>
      <c r="CA1286" s="83"/>
      <c r="CB1286" s="83"/>
      <c r="CC1286" s="83"/>
      <c r="CD1286" s="76"/>
      <c r="CE1286" s="76"/>
      <c r="CF1286" s="76"/>
      <c r="CG1286" s="76"/>
      <c r="CH1286" s="76"/>
      <c r="CI1286" s="76"/>
      <c r="CJ1286" s="76"/>
      <c r="CK1286" s="76"/>
      <c r="CL1286" s="76"/>
      <c r="CM1286" s="76"/>
      <c r="CN1286" s="76"/>
      <c r="CO1286" s="76"/>
      <c r="CP1286" s="76"/>
      <c r="CQ1286" s="76"/>
      <c r="CR1286" s="76"/>
      <c r="CS1286" s="76"/>
      <c r="CT1286" s="76"/>
      <c r="CU1286" s="76"/>
      <c r="CV1286" s="76"/>
    </row>
    <row r="1287" spans="1:100">
      <c r="A1287" s="7">
        <v>160</v>
      </c>
      <c r="B1287" s="7"/>
      <c r="C1287" s="7" t="s">
        <v>4</v>
      </c>
      <c r="D1287" s="32">
        <v>24.617125000000001</v>
      </c>
      <c r="E1287" s="32">
        <v>5.4894097000000004</v>
      </c>
      <c r="F1287" s="32">
        <v>8.5889606999999994</v>
      </c>
      <c r="G1287" s="32">
        <v>9.1099048000000007</v>
      </c>
      <c r="H1287" s="93">
        <v>1.0977538E-4</v>
      </c>
      <c r="I1287" s="32">
        <v>1.5306466999999999</v>
      </c>
      <c r="J1287" s="32"/>
      <c r="K1287" s="32">
        <v>0.34890061999999999</v>
      </c>
      <c r="L1287" s="32">
        <v>0.37006122000000002</v>
      </c>
      <c r="M1287" s="32">
        <v>6.2177419999999997E-2</v>
      </c>
      <c r="N1287" s="32">
        <v>0.22299105999999999</v>
      </c>
      <c r="O1287" s="66"/>
      <c r="P1287" s="66"/>
      <c r="Q1287" s="66"/>
      <c r="R1287" s="76"/>
      <c r="S1287" s="83">
        <f>(F1287-O1283*H1287)/D1287</f>
        <v>0.34889799565065466</v>
      </c>
      <c r="T1287" s="83">
        <f>(G1287-P1283*H1287)/D1287</f>
        <v>0.37006118950157002</v>
      </c>
      <c r="U1287" s="83">
        <f>(I1287-Q1283*H1287)/D1287</f>
        <v>6.2173344623664216E-2</v>
      </c>
      <c r="V1287" s="84"/>
      <c r="W1287" s="83">
        <f t="shared" si="794"/>
        <v>-1.0529756755733084</v>
      </c>
      <c r="X1287" s="83">
        <f t="shared" si="795"/>
        <v>-0.99408690998587035</v>
      </c>
      <c r="Y1287" s="83">
        <f t="shared" si="796"/>
        <v>-2.7778289141157155</v>
      </c>
      <c r="Z1287" s="83">
        <f t="shared" si="797"/>
        <v>-1.50062359801173</v>
      </c>
      <c r="AA1287" s="60"/>
      <c r="AB1287" s="88"/>
      <c r="AD1287" s="88"/>
      <c r="AF1287" s="88"/>
      <c r="AI1287" s="27"/>
      <c r="AJ1287" s="82"/>
      <c r="AK1287" s="82"/>
      <c r="AL1287" s="82"/>
      <c r="AM1287" s="82"/>
      <c r="AN1287" s="82"/>
      <c r="BB1287" s="76"/>
      <c r="BC1287" s="76"/>
      <c r="BE1287" s="76"/>
      <c r="BF1287" s="76"/>
      <c r="BH1287" s="76"/>
      <c r="BI1287" s="76"/>
      <c r="BK1287" s="76"/>
      <c r="BL1287" s="76"/>
      <c r="BN1287" s="76"/>
      <c r="BO1287" s="76"/>
      <c r="BQ1287" s="76"/>
      <c r="BR1287" s="76"/>
      <c r="BW1287" s="85"/>
      <c r="BX1287" s="85"/>
      <c r="BY1287" s="83"/>
      <c r="BZ1287" s="83"/>
      <c r="CA1287" s="83"/>
      <c r="CB1287" s="83"/>
      <c r="CD1287" s="76"/>
      <c r="CE1287" s="76"/>
      <c r="CF1287" s="76"/>
      <c r="CG1287" s="76"/>
      <c r="CH1287" s="76"/>
      <c r="CI1287" s="76"/>
      <c r="CJ1287" s="76"/>
      <c r="CK1287" s="76"/>
      <c r="CL1287" s="76"/>
      <c r="CM1287" s="76"/>
      <c r="CN1287" s="76"/>
      <c r="CO1287" s="76"/>
      <c r="CP1287" s="76"/>
      <c r="CQ1287" s="76"/>
      <c r="CR1287" s="76"/>
      <c r="CS1287" s="76"/>
      <c r="CT1287" s="76"/>
      <c r="CU1287" s="76"/>
      <c r="CV1287" s="76"/>
    </row>
    <row r="1288" spans="1:100">
      <c r="A1288" s="7">
        <v>160</v>
      </c>
      <c r="B1288" s="7"/>
      <c r="C1288" s="7" t="s">
        <v>5</v>
      </c>
      <c r="D1288" s="32">
        <v>22.602805</v>
      </c>
      <c r="E1288" s="32">
        <v>5.0375443999999998</v>
      </c>
      <c r="F1288" s="32">
        <v>7.8776485999999997</v>
      </c>
      <c r="G1288" s="32">
        <v>8.3465953000000006</v>
      </c>
      <c r="H1288" s="93">
        <v>1.1115575E-4</v>
      </c>
      <c r="I1288" s="32">
        <v>1.4009445</v>
      </c>
      <c r="J1288" s="32"/>
      <c r="K1288" s="32">
        <v>0.34852471000000002</v>
      </c>
      <c r="L1288" s="32">
        <v>0.36927128999999997</v>
      </c>
      <c r="M1288" s="32">
        <v>6.1980762000000002E-2</v>
      </c>
      <c r="N1288" s="32">
        <v>0.22287233000000001</v>
      </c>
      <c r="O1288" s="66"/>
      <c r="P1288" s="66"/>
      <c r="Q1288" s="66"/>
      <c r="R1288" s="76"/>
      <c r="S1288" s="83">
        <f>(F1288-O1283*H1288)/D1288</f>
        <v>0.3485210032553368</v>
      </c>
      <c r="T1288" s="83">
        <f>(G1288-P1283*H1288)/D1288</f>
        <v>0.36926975554438191</v>
      </c>
      <c r="U1288" s="83">
        <f>(I1288-Q1283*H1288)/D1288</f>
        <v>6.1975728950623851E-2</v>
      </c>
      <c r="V1288" s="84"/>
      <c r="W1288" s="83">
        <f t="shared" si="794"/>
        <v>-1.0540567830069403</v>
      </c>
      <c r="X1288" s="83">
        <f t="shared" si="795"/>
        <v>-0.99622785718900386</v>
      </c>
      <c r="Y1288" s="83">
        <f t="shared" si="796"/>
        <v>-2.7810124391191819</v>
      </c>
      <c r="Z1288" s="83">
        <f t="shared" si="797"/>
        <v>-1.5011561826799011</v>
      </c>
      <c r="AB1288" s="28"/>
      <c r="AD1288" s="28"/>
      <c r="AF1288" s="28"/>
      <c r="AJ1288" s="82"/>
      <c r="AK1288" s="82"/>
      <c r="AL1288" s="82"/>
      <c r="AM1288" s="82"/>
      <c r="AN1288" s="82"/>
      <c r="BB1288" s="76"/>
      <c r="BC1288" s="76"/>
      <c r="BE1288" s="76"/>
      <c r="BF1288" s="76"/>
      <c r="BH1288" s="76"/>
      <c r="BI1288" s="76"/>
      <c r="BK1288" s="76"/>
      <c r="BL1288" s="76"/>
      <c r="BN1288" s="76"/>
      <c r="BO1288" s="76"/>
      <c r="BQ1288" s="76"/>
      <c r="BR1288" s="76"/>
      <c r="BW1288" s="85"/>
      <c r="BX1288" s="85"/>
      <c r="BY1288" s="83"/>
      <c r="BZ1288" s="83"/>
      <c r="CA1288" s="83"/>
      <c r="CB1288" s="83"/>
      <c r="CC1288" s="83"/>
    </row>
    <row r="1289" spans="1:100">
      <c r="C1289" s="7"/>
      <c r="D1289" s="89"/>
      <c r="E1289" s="89"/>
      <c r="F1289" s="33"/>
      <c r="G1289" s="33"/>
      <c r="H1289" s="99"/>
      <c r="I1289" s="33"/>
      <c r="J1289" s="5"/>
      <c r="K1289" s="84"/>
      <c r="L1289" s="84"/>
      <c r="M1289" s="84"/>
      <c r="N1289" s="84"/>
      <c r="O1289" s="83"/>
      <c r="P1289" s="83"/>
      <c r="Q1289" s="83"/>
      <c r="R1289" s="84"/>
      <c r="S1289" s="84"/>
      <c r="T1289" s="84"/>
      <c r="U1289" s="84"/>
      <c r="V1289" s="84"/>
      <c r="W1289" s="84"/>
      <c r="X1289" s="84"/>
      <c r="Y1289" s="84"/>
      <c r="Z1289" s="90"/>
      <c r="AA1289" s="28"/>
      <c r="AB1289" s="91"/>
      <c r="AC1289" s="91"/>
      <c r="AD1289" s="91"/>
      <c r="AE1289" s="92"/>
      <c r="AF1289" s="92"/>
      <c r="AG1289" s="92"/>
      <c r="AJ1289" s="76"/>
      <c r="AK1289" s="76"/>
      <c r="AL1289" s="76"/>
      <c r="AM1289" s="76"/>
      <c r="AN1289" s="76"/>
      <c r="BB1289" s="76"/>
      <c r="BC1289" s="76"/>
      <c r="BE1289" s="76"/>
      <c r="BF1289" s="76"/>
      <c r="BH1289" s="76"/>
      <c r="BI1289" s="76"/>
      <c r="BK1289" s="76"/>
      <c r="BL1289" s="76"/>
      <c r="BN1289" s="76"/>
      <c r="BO1289" s="76"/>
      <c r="BQ1289" s="76"/>
      <c r="BR1289" s="76"/>
      <c r="BW1289" s="85"/>
      <c r="BX1289" s="85"/>
      <c r="BY1289" s="83"/>
      <c r="BZ1289" s="83"/>
      <c r="CA1289" s="83"/>
      <c r="CB1289" s="83"/>
      <c r="CC1289" s="83"/>
      <c r="CD1289" s="76"/>
      <c r="CE1289" s="76"/>
      <c r="CF1289" s="76"/>
      <c r="CG1289" s="76"/>
      <c r="CH1289" s="76"/>
      <c r="CI1289" s="76"/>
      <c r="CJ1289" s="76"/>
      <c r="CK1289" s="76"/>
      <c r="CL1289" s="76"/>
      <c r="CM1289" s="76"/>
      <c r="CN1289" s="76"/>
      <c r="CO1289" s="76"/>
      <c r="CP1289" s="76"/>
      <c r="CQ1289" s="76"/>
      <c r="CR1289" s="76"/>
      <c r="CS1289" s="76"/>
      <c r="CT1289" s="76"/>
      <c r="CU1289" s="76"/>
      <c r="CV1289" s="76"/>
    </row>
    <row r="1290" spans="1:100">
      <c r="A1290" s="7">
        <v>161</v>
      </c>
      <c r="B1290" s="31">
        <v>43672</v>
      </c>
      <c r="C1290" s="7" t="s">
        <v>0</v>
      </c>
      <c r="D1290" s="32">
        <v>1.3203704999999999E-3</v>
      </c>
      <c r="E1290" s="32">
        <v>2.9811650999999998E-4</v>
      </c>
      <c r="F1290" s="32">
        <v>4.4595015999999998E-4</v>
      </c>
      <c r="G1290" s="32">
        <v>4.1833163000000001E-4</v>
      </c>
      <c r="H1290" s="93">
        <v>3.3474135000000001E-5</v>
      </c>
      <c r="I1290" s="32">
        <v>1.1715948E-4</v>
      </c>
      <c r="J1290" s="32"/>
      <c r="K1290" s="32"/>
      <c r="L1290" s="32"/>
      <c r="M1290" s="32"/>
      <c r="N1290" s="32"/>
      <c r="O1290" s="66"/>
      <c r="P1290" s="66"/>
      <c r="Q1290" s="66"/>
      <c r="AG1290" s="78"/>
      <c r="BZ1290" s="80"/>
      <c r="CA1290" s="78"/>
      <c r="CB1290" s="78"/>
      <c r="CC1290" s="78"/>
      <c r="CE1290" s="81"/>
      <c r="CF1290" s="74"/>
      <c r="CG1290" s="74"/>
      <c r="CH1290" s="74"/>
      <c r="CI1290" s="74"/>
      <c r="CJ1290" s="74"/>
      <c r="CK1290" s="74"/>
      <c r="CL1290" s="74"/>
      <c r="CM1290" s="74"/>
      <c r="CN1290" s="74"/>
    </row>
    <row r="1291" spans="1:100">
      <c r="A1291" s="7">
        <v>161</v>
      </c>
      <c r="B1291" s="7"/>
      <c r="C1291" s="98" t="s">
        <v>6</v>
      </c>
      <c r="D1291" s="32"/>
      <c r="E1291" s="32"/>
      <c r="F1291" s="32"/>
      <c r="G1291" s="32"/>
      <c r="H1291" s="93">
        <v>3.2553318</v>
      </c>
      <c r="I1291" s="32"/>
      <c r="J1291" s="32"/>
      <c r="K1291" s="32"/>
      <c r="L1291" s="32"/>
      <c r="M1291" s="32"/>
      <c r="O1291" s="83">
        <v>0.86657698999999999</v>
      </c>
      <c r="P1291" s="83">
        <v>0.56697951000000002</v>
      </c>
      <c r="Q1291" s="83">
        <v>1.0722233999999999</v>
      </c>
      <c r="AB1291" s="9"/>
      <c r="AC1291" s="9"/>
      <c r="AD1291" s="9"/>
      <c r="AE1291" s="9"/>
      <c r="AF1291" s="9"/>
      <c r="AG1291" s="9"/>
      <c r="AI1291" s="27"/>
      <c r="AJ1291" s="20"/>
      <c r="AK1291" s="20"/>
      <c r="AL1291" s="20"/>
      <c r="AM1291" s="20"/>
      <c r="AN1291" s="82"/>
      <c r="BB1291" s="78"/>
      <c r="BE1291" s="78"/>
      <c r="BH1291" s="78"/>
      <c r="BK1291" s="78"/>
      <c r="BN1291" s="78"/>
      <c r="BQ1291" s="78"/>
    </row>
    <row r="1292" spans="1:100">
      <c r="A1292" s="7">
        <v>161</v>
      </c>
      <c r="B1292" s="7"/>
      <c r="C1292" s="7" t="s">
        <v>1</v>
      </c>
      <c r="D1292" s="32">
        <v>28.663952999999999</v>
      </c>
      <c r="E1292" s="32">
        <v>6.3984544999999997</v>
      </c>
      <c r="F1292" s="32">
        <v>10.021651</v>
      </c>
      <c r="G1292" s="32">
        <v>10.651681</v>
      </c>
      <c r="H1292" s="93">
        <v>1.3310273E-4</v>
      </c>
      <c r="I1292" s="32">
        <v>1.7934908000000001</v>
      </c>
      <c r="J1292" s="32"/>
      <c r="K1292" s="32">
        <v>0.34962543000000001</v>
      </c>
      <c r="L1292" s="32">
        <v>0.37160518999999997</v>
      </c>
      <c r="M1292" s="32">
        <v>6.2569439000000004E-2</v>
      </c>
      <c r="N1292" s="32">
        <v>0.22322297999999999</v>
      </c>
      <c r="O1292" s="66"/>
      <c r="P1292" s="66"/>
      <c r="Q1292" s="66"/>
      <c r="R1292" s="76"/>
      <c r="S1292" s="83">
        <f>(F1292-O1291*H1292)/D1292</f>
        <v>0.34962154927608474</v>
      </c>
      <c r="T1292" s="83">
        <f>(G1292-P1291*H1292)/D1292</f>
        <v>0.37160281184801575</v>
      </c>
      <c r="U1292" s="83">
        <f>(I1292-Q1291*H1292)/D1292</f>
        <v>6.2564576635270444E-2</v>
      </c>
      <c r="V1292" s="84"/>
      <c r="W1292" s="83">
        <f t="shared" ref="W1292:W1296" si="799">LN(S1292)</f>
        <v>-1.050903997294677</v>
      </c>
      <c r="X1292" s="83">
        <f t="shared" ref="X1292:X1296" si="800">LN(T1292)</f>
        <v>-0.98992970520344026</v>
      </c>
      <c r="Y1292" s="83">
        <f t="shared" ref="Y1292:Y1296" si="801">LN(U1292)</f>
        <v>-2.7715560294862165</v>
      </c>
      <c r="Z1292" s="83">
        <f>LN(N1292)</f>
        <v>-1.499584096785441</v>
      </c>
      <c r="AA1292" s="77"/>
      <c r="AB1292" s="20">
        <f t="array" ref="AB1292:AC1293">LINEST(W1292:W1296,Z1292:Z1296,TRUE,TRUE)</f>
        <v>1.9917459966730531</v>
      </c>
      <c r="AC1292" s="60">
        <v>1.935878988260153</v>
      </c>
      <c r="AD1292" s="20">
        <f t="array" ref="AD1292:AE1293">LINEST(X1292:X1296,Z1292:Z1296,TRUE,TRUE)</f>
        <v>3.9918331544643095</v>
      </c>
      <c r="AE1292" s="60">
        <v>4.9961422600534471</v>
      </c>
      <c r="AF1292" s="20">
        <f t="array" ref="AF1292:AG1293">LINEST(Y1292:Y1296,Z1292:Z1296,TRUE,TRUE)</f>
        <v>5.9908224661128049</v>
      </c>
      <c r="AG1292" s="20">
        <v>6.2121563127360693</v>
      </c>
      <c r="AI1292" s="41">
        <f>EXP(AC1292)*$AI$4^AB1292</f>
        <v>0.33308819871526441</v>
      </c>
      <c r="AJ1292" s="41">
        <f>AI1292*SQRT(AC1293^2+(LN($AI$4))^2*AB1293^2+(AB1292/$AI$4)^2*$AJ$4^2-2*LN($AI$4)*AVERAGE(Z1292:Z1296)*AB1293^2)</f>
        <v>5.2135687549741312E-4</v>
      </c>
      <c r="AK1292" s="59"/>
      <c r="AL1292" s="41">
        <f>EXP(AE1292)*$AI$4^AD1292</f>
        <v>0.337218982513941</v>
      </c>
      <c r="AM1292" s="41">
        <f>AL1292*SQRT(AE1293^2+(LN($AI$4))^2*AD1293^2+(AD1292/$AI$4)^2*$AJ$4^2-2*LN($AI$4)*AVERAGE(Z1292:Z1296)*AD1293^2)</f>
        <v>1.0579941560686136E-3</v>
      </c>
      <c r="AN1292" s="83"/>
      <c r="AO1292" s="41">
        <f>EXP(AG1292)*$AI$4^AF1292</f>
        <v>5.4080923802018906E-2</v>
      </c>
      <c r="AP1292" s="41">
        <f>AO1292*SQRT(AG1293^2+(LN($AI$4))^2*AF1293^2+(AF1292/$AI$4)^2*$AJ$4^2-2*LN($AI$4)*AVERAGE(Z1292:Z1296)*AF1293^2)</f>
        <v>2.5477745747560647E-4</v>
      </c>
      <c r="BB1292" s="69"/>
      <c r="BC1292" s="69"/>
      <c r="BE1292" s="69"/>
      <c r="BF1292" s="69"/>
      <c r="BH1292" s="69"/>
      <c r="BI1292" s="69"/>
      <c r="BK1292" s="69"/>
      <c r="BL1292" s="69"/>
      <c r="BN1292" s="69"/>
      <c r="BO1292" s="69"/>
      <c r="BQ1292" s="69"/>
      <c r="BR1292" s="69"/>
      <c r="BY1292" s="69"/>
      <c r="BZ1292" s="69"/>
      <c r="CD1292" s="86"/>
      <c r="CM1292" s="78"/>
      <c r="CN1292" s="78"/>
    </row>
    <row r="1293" spans="1:100">
      <c r="A1293" s="7">
        <v>161</v>
      </c>
      <c r="B1293" s="7"/>
      <c r="C1293" s="7" t="s">
        <v>2</v>
      </c>
      <c r="D1293" s="32">
        <v>29.069669999999999</v>
      </c>
      <c r="E1293" s="32">
        <v>6.4874815999999997</v>
      </c>
      <c r="F1293" s="32">
        <v>10.158651000000001</v>
      </c>
      <c r="G1293" s="32">
        <v>10.792040999999999</v>
      </c>
      <c r="H1293" s="93">
        <v>1.3897139000000001E-4</v>
      </c>
      <c r="I1293" s="32">
        <v>1.8162452</v>
      </c>
      <c r="J1293" s="32"/>
      <c r="K1293" s="32">
        <v>0.34945871000000001</v>
      </c>
      <c r="L1293" s="32">
        <v>0.37124734999999998</v>
      </c>
      <c r="M1293" s="32">
        <v>6.2478991999999997E-2</v>
      </c>
      <c r="N1293" s="32">
        <v>0.22317011</v>
      </c>
      <c r="O1293" s="66"/>
      <c r="P1293" s="66"/>
      <c r="Q1293" s="66"/>
      <c r="R1293" s="76"/>
      <c r="S1293" s="83">
        <f>(F1293-O1291*H1293)/D1293</f>
        <v>0.34945462300023217</v>
      </c>
      <c r="T1293" s="83">
        <f>(G1293-P1291*H1293)/D1293</f>
        <v>0.37124474430116999</v>
      </c>
      <c r="U1293" s="83">
        <f>(I1293-Q1291*H1293)/D1293</f>
        <v>6.2473918404430173E-2</v>
      </c>
      <c r="V1293" s="84"/>
      <c r="W1293" s="83">
        <f t="shared" si="799"/>
        <v>-1.0513815597854184</v>
      </c>
      <c r="X1293" s="83">
        <f t="shared" si="800"/>
        <v>-0.99089374572996092</v>
      </c>
      <c r="Y1293" s="83">
        <f t="shared" si="801"/>
        <v>-2.773006114865082</v>
      </c>
      <c r="Z1293" s="83">
        <f t="shared" ref="Z1293:Z1296" si="802">LN(N1293)</f>
        <v>-1.4998209732131078</v>
      </c>
      <c r="AA1293" s="77"/>
      <c r="AB1293" s="20">
        <v>7.8620010381601907E-3</v>
      </c>
      <c r="AC1293" s="60">
        <v>1.1795517220947037E-2</v>
      </c>
      <c r="AD1293" s="20">
        <v>1.5903472957731563E-2</v>
      </c>
      <c r="AE1293" s="60">
        <v>2.3860298190660954E-2</v>
      </c>
      <c r="AF1293" s="20">
        <v>2.4741923312119721E-2</v>
      </c>
      <c r="AG1293" s="20">
        <v>3.7120801827794508E-2</v>
      </c>
      <c r="AI1293" s="27"/>
      <c r="AJ1293" s="82"/>
      <c r="AK1293" s="82"/>
      <c r="AL1293" s="82"/>
      <c r="AM1293" s="82"/>
      <c r="AN1293" s="82"/>
      <c r="BB1293" s="76"/>
      <c r="BC1293" s="76"/>
      <c r="BE1293" s="76"/>
      <c r="BF1293" s="76"/>
      <c r="BH1293" s="76"/>
      <c r="BI1293" s="76"/>
      <c r="BK1293" s="76"/>
      <c r="BL1293" s="76"/>
      <c r="BN1293" s="76"/>
      <c r="BO1293" s="76"/>
      <c r="BQ1293" s="76"/>
      <c r="BR1293" s="76"/>
      <c r="BW1293" s="85"/>
      <c r="BX1293" s="85"/>
      <c r="BY1293" s="83"/>
      <c r="BZ1293" s="83"/>
      <c r="CA1293" s="83"/>
      <c r="CB1293" s="83"/>
      <c r="CC1293" s="83"/>
    </row>
    <row r="1294" spans="1:100">
      <c r="A1294" s="7">
        <v>161</v>
      </c>
      <c r="B1294" s="7"/>
      <c r="C1294" s="7" t="s">
        <v>3</v>
      </c>
      <c r="D1294" s="32">
        <v>27.344788000000001</v>
      </c>
      <c r="E1294" s="32">
        <v>6.0997060000000003</v>
      </c>
      <c r="F1294" s="32">
        <v>9.5468697999999996</v>
      </c>
      <c r="G1294" s="32">
        <v>10.132562</v>
      </c>
      <c r="H1294" s="93">
        <v>1.2975519000000001E-4</v>
      </c>
      <c r="I1294" s="32">
        <v>1.7036591000000001</v>
      </c>
      <c r="J1294" s="32"/>
      <c r="K1294" s="32">
        <v>0.34912915999999999</v>
      </c>
      <c r="L1294" s="32">
        <v>0.37054759999999998</v>
      </c>
      <c r="M1294" s="32">
        <v>6.2302707999999998E-2</v>
      </c>
      <c r="N1294" s="32">
        <v>0.22306639</v>
      </c>
      <c r="O1294" s="66"/>
      <c r="P1294" s="66"/>
      <c r="Q1294" s="66"/>
      <c r="R1294" s="76"/>
      <c r="S1294" s="83">
        <f>(F1294-O1291*H1294)/D1294</f>
        <v>0.34912530157988469</v>
      </c>
      <c r="T1294" s="83">
        <f>(G1294-P1291*H1294)/D1294</f>
        <v>0.37054551059112079</v>
      </c>
      <c r="U1294" s="83">
        <f>(I1294-Q1291*H1294)/D1294</f>
        <v>6.2297794133529601E-2</v>
      </c>
      <c r="V1294" s="84"/>
      <c r="W1294" s="83">
        <f t="shared" si="799"/>
        <v>-1.0523243909008151</v>
      </c>
      <c r="X1294" s="83">
        <f t="shared" si="800"/>
        <v>-0.99277900618610559</v>
      </c>
      <c r="Y1294" s="83">
        <f t="shared" si="801"/>
        <v>-2.7758292609820372</v>
      </c>
      <c r="Z1294" s="83">
        <f t="shared" si="802"/>
        <v>-1.5002858388252567</v>
      </c>
      <c r="AA1294" s="28"/>
      <c r="AB1294" s="47">
        <f t="shared" ref="AB1294:AG1294" si="803">ABS(AB1293/AB1292)</f>
        <v>3.9472909955850892E-3</v>
      </c>
      <c r="AC1294" s="47">
        <f t="shared" si="803"/>
        <v>6.093106693382787E-3</v>
      </c>
      <c r="AD1294" s="47">
        <f t="shared" si="803"/>
        <v>3.984002422532551E-3</v>
      </c>
      <c r="AE1294" s="47">
        <f t="shared" si="803"/>
        <v>4.7757443540860471E-3</v>
      </c>
      <c r="AF1294" s="47">
        <f t="shared" si="803"/>
        <v>4.129971043554179E-3</v>
      </c>
      <c r="AG1294" s="47">
        <f t="shared" si="803"/>
        <v>5.975509945184412E-3</v>
      </c>
      <c r="AI1294" s="27"/>
      <c r="AJ1294" s="82"/>
      <c r="AK1294" s="82"/>
      <c r="AL1294" s="82"/>
      <c r="AM1294" s="82"/>
      <c r="AN1294" s="82"/>
      <c r="BB1294" s="76"/>
      <c r="BC1294" s="76"/>
      <c r="BE1294" s="76"/>
      <c r="BF1294" s="76"/>
      <c r="BH1294" s="76"/>
      <c r="BI1294" s="76"/>
      <c r="BK1294" s="76"/>
      <c r="BL1294" s="76"/>
      <c r="BN1294" s="76"/>
      <c r="BO1294" s="76"/>
      <c r="BQ1294" s="76"/>
      <c r="BR1294" s="76"/>
      <c r="BW1294" s="85"/>
      <c r="BX1294" s="85"/>
      <c r="BY1294" s="83"/>
      <c r="BZ1294" s="83"/>
      <c r="CA1294" s="83"/>
      <c r="CB1294" s="83"/>
      <c r="CC1294" s="83"/>
      <c r="CD1294" s="76"/>
      <c r="CE1294" s="76"/>
      <c r="CF1294" s="76"/>
      <c r="CG1294" s="76"/>
      <c r="CH1294" s="76"/>
      <c r="CI1294" s="76"/>
      <c r="CJ1294" s="76"/>
      <c r="CK1294" s="76"/>
      <c r="CL1294" s="76"/>
      <c r="CM1294" s="76"/>
      <c r="CN1294" s="76"/>
      <c r="CO1294" s="76"/>
      <c r="CP1294" s="76"/>
      <c r="CQ1294" s="76"/>
      <c r="CR1294" s="76"/>
      <c r="CS1294" s="76"/>
      <c r="CT1294" s="76"/>
      <c r="CU1294" s="76"/>
      <c r="CV1294" s="76"/>
    </row>
    <row r="1295" spans="1:100">
      <c r="A1295" s="7">
        <v>161</v>
      </c>
      <c r="B1295" s="7"/>
      <c r="C1295" s="7" t="s">
        <v>4</v>
      </c>
      <c r="D1295" s="32">
        <v>26.661396</v>
      </c>
      <c r="E1295" s="32">
        <v>5.9452090999999996</v>
      </c>
      <c r="F1295" s="32">
        <v>9.3019987999999998</v>
      </c>
      <c r="G1295" s="32">
        <v>9.8660359999999994</v>
      </c>
      <c r="H1295" s="93">
        <v>1.2553784999999999E-4</v>
      </c>
      <c r="I1295" s="32">
        <v>1.6576852</v>
      </c>
      <c r="J1295" s="32"/>
      <c r="K1295" s="32">
        <v>0.34889346999999998</v>
      </c>
      <c r="L1295" s="32">
        <v>0.37004857000000002</v>
      </c>
      <c r="M1295" s="32">
        <v>6.2175291000000001E-2</v>
      </c>
      <c r="N1295" s="32">
        <v>0.22298928000000001</v>
      </c>
      <c r="O1295" s="66"/>
      <c r="P1295" s="66"/>
      <c r="Q1295" s="66"/>
      <c r="R1295" s="76"/>
      <c r="S1295" s="83">
        <f>(F1295-O1291*H1295)/D1295</f>
        <v>0.34888983351763786</v>
      </c>
      <c r="T1295" s="83">
        <f>(G1295-P1291*H1295)/D1295</f>
        <v>0.37004682060201649</v>
      </c>
      <c r="U1295" s="83">
        <f>(I1295-Q1291*H1295)/D1295</f>
        <v>6.2170435313276332E-2</v>
      </c>
      <c r="V1295" s="84"/>
      <c r="W1295" s="83">
        <f t="shared" si="799"/>
        <v>-1.052999069885092</v>
      </c>
      <c r="X1295" s="83">
        <f t="shared" si="800"/>
        <v>-0.9941257391820395</v>
      </c>
      <c r="Y1295" s="83">
        <f t="shared" si="801"/>
        <v>-2.7778757087425139</v>
      </c>
      <c r="Z1295" s="83">
        <f t="shared" si="802"/>
        <v>-1.5006315804263808</v>
      </c>
      <c r="AA1295" s="60"/>
      <c r="AB1295" s="88"/>
      <c r="AD1295" s="88"/>
      <c r="AF1295" s="88"/>
      <c r="AI1295" s="27"/>
      <c r="AJ1295" s="82"/>
      <c r="AK1295" s="82"/>
      <c r="AL1295" s="82"/>
      <c r="AM1295" s="82"/>
      <c r="AN1295" s="82"/>
      <c r="BB1295" s="76"/>
      <c r="BC1295" s="76"/>
      <c r="BE1295" s="76"/>
      <c r="BF1295" s="76"/>
      <c r="BH1295" s="76"/>
      <c r="BI1295" s="76"/>
      <c r="BK1295" s="76"/>
      <c r="BL1295" s="76"/>
      <c r="BN1295" s="76"/>
      <c r="BO1295" s="76"/>
      <c r="BQ1295" s="76"/>
      <c r="BR1295" s="76"/>
      <c r="BW1295" s="85"/>
      <c r="BX1295" s="85"/>
      <c r="BY1295" s="83"/>
      <c r="BZ1295" s="83"/>
      <c r="CA1295" s="83"/>
      <c r="CB1295" s="83"/>
      <c r="CD1295" s="76"/>
      <c r="CE1295" s="76"/>
      <c r="CF1295" s="76"/>
      <c r="CG1295" s="76"/>
      <c r="CH1295" s="76"/>
      <c r="CI1295" s="76"/>
      <c r="CJ1295" s="76"/>
      <c r="CK1295" s="76"/>
      <c r="CL1295" s="76"/>
      <c r="CM1295" s="76"/>
      <c r="CN1295" s="76"/>
      <c r="CO1295" s="76"/>
      <c r="CP1295" s="76"/>
      <c r="CQ1295" s="76"/>
      <c r="CR1295" s="76"/>
      <c r="CS1295" s="76"/>
      <c r="CT1295" s="76"/>
      <c r="CU1295" s="76"/>
      <c r="CV1295" s="76"/>
    </row>
    <row r="1296" spans="1:100">
      <c r="A1296" s="7">
        <v>161</v>
      </c>
      <c r="B1296" s="7"/>
      <c r="C1296" s="7" t="s">
        <v>5</v>
      </c>
      <c r="D1296" s="32">
        <v>23.593029999999999</v>
      </c>
      <c r="E1296" s="32">
        <v>5.2576020999999997</v>
      </c>
      <c r="F1296" s="32">
        <v>8.2209530999999991</v>
      </c>
      <c r="G1296" s="32">
        <v>8.7081990999999999</v>
      </c>
      <c r="H1296" s="93">
        <v>1.063446E-4</v>
      </c>
      <c r="I1296" s="32">
        <v>1.461303</v>
      </c>
      <c r="J1296" s="32"/>
      <c r="K1296" s="32">
        <v>0.34844776</v>
      </c>
      <c r="L1296" s="32">
        <v>0.36909937999999998</v>
      </c>
      <c r="M1296" s="32">
        <v>6.1937626000000003E-2</v>
      </c>
      <c r="N1296" s="32">
        <v>0.22284545</v>
      </c>
      <c r="O1296" s="66"/>
      <c r="P1296" s="66"/>
      <c r="Q1296" s="66"/>
      <c r="R1296" s="76"/>
      <c r="S1296" s="83">
        <f>(F1296-O1291*H1296)/D1296</f>
        <v>0.34844447466970663</v>
      </c>
      <c r="T1296" s="83">
        <f>(G1296-P1291*H1296)/D1296</f>
        <v>0.36909794141705415</v>
      </c>
      <c r="U1296" s="83">
        <f>(I1296-Q1291*H1296)/D1296</f>
        <v>6.1933078321496499E-2</v>
      </c>
      <c r="V1296" s="84"/>
      <c r="W1296" s="83">
        <f t="shared" si="799"/>
        <v>-1.0542763881046435</v>
      </c>
      <c r="X1296" s="83">
        <f t="shared" si="800"/>
        <v>-0.99669324626584421</v>
      </c>
      <c r="Y1296" s="83">
        <f t="shared" si="801"/>
        <v>-2.7817008588005705</v>
      </c>
      <c r="Z1296" s="83">
        <f t="shared" si="802"/>
        <v>-1.5012767971190766</v>
      </c>
      <c r="AB1296" s="28"/>
      <c r="AD1296" s="28"/>
      <c r="AF1296" s="28"/>
      <c r="AJ1296" s="82"/>
      <c r="AK1296" s="82"/>
      <c r="AL1296" s="82"/>
      <c r="AM1296" s="82"/>
      <c r="AN1296" s="82"/>
      <c r="BB1296" s="76"/>
      <c r="BC1296" s="76"/>
      <c r="BE1296" s="76"/>
      <c r="BF1296" s="76"/>
      <c r="BH1296" s="76"/>
      <c r="BI1296" s="76"/>
      <c r="BK1296" s="76"/>
      <c r="BL1296" s="76"/>
      <c r="BN1296" s="76"/>
      <c r="BO1296" s="76"/>
      <c r="BQ1296" s="76"/>
      <c r="BR1296" s="76"/>
      <c r="BW1296" s="85"/>
      <c r="BX1296" s="85"/>
      <c r="BY1296" s="83"/>
      <c r="BZ1296" s="83"/>
      <c r="CA1296" s="83"/>
      <c r="CB1296" s="83"/>
      <c r="CC1296" s="83"/>
    </row>
    <row r="1297" spans="1:100">
      <c r="C1297" s="7"/>
      <c r="D1297" s="89"/>
      <c r="E1297" s="89"/>
      <c r="F1297" s="33"/>
      <c r="G1297" s="33"/>
      <c r="H1297" s="99"/>
      <c r="I1297" s="33"/>
      <c r="J1297" s="5"/>
      <c r="K1297" s="84"/>
      <c r="L1297" s="84"/>
      <c r="M1297" s="84"/>
      <c r="N1297" s="84"/>
      <c r="O1297" s="83"/>
      <c r="P1297" s="83"/>
      <c r="Q1297" s="83"/>
      <c r="R1297" s="84"/>
      <c r="S1297" s="84"/>
      <c r="T1297" s="84"/>
      <c r="U1297" s="84"/>
      <c r="V1297" s="84"/>
      <c r="W1297" s="84"/>
      <c r="X1297" s="84"/>
      <c r="Y1297" s="84"/>
      <c r="Z1297" s="90"/>
      <c r="AA1297" s="28"/>
      <c r="AB1297" s="91"/>
      <c r="AC1297" s="91"/>
      <c r="AD1297" s="91"/>
      <c r="AE1297" s="92"/>
      <c r="AF1297" s="92"/>
      <c r="AG1297" s="92"/>
      <c r="AJ1297" s="76"/>
      <c r="AK1297" s="76"/>
      <c r="AL1297" s="76"/>
      <c r="AM1297" s="76"/>
      <c r="AN1297" s="76"/>
      <c r="BB1297" s="76"/>
      <c r="BC1297" s="76"/>
      <c r="BE1297" s="76"/>
      <c r="BF1297" s="76"/>
      <c r="BH1297" s="76"/>
      <c r="BI1297" s="76"/>
      <c r="BK1297" s="76"/>
      <c r="BL1297" s="76"/>
      <c r="BN1297" s="76"/>
      <c r="BO1297" s="76"/>
      <c r="BQ1297" s="76"/>
      <c r="BR1297" s="76"/>
      <c r="BW1297" s="85"/>
      <c r="BX1297" s="85"/>
      <c r="BY1297" s="83"/>
      <c r="BZ1297" s="83"/>
      <c r="CA1297" s="83"/>
      <c r="CB1297" s="83"/>
      <c r="CC1297" s="83"/>
      <c r="CD1297" s="76"/>
      <c r="CE1297" s="76"/>
      <c r="CF1297" s="76"/>
      <c r="CG1297" s="76"/>
      <c r="CH1297" s="76"/>
      <c r="CI1297" s="76"/>
      <c r="CJ1297" s="76"/>
      <c r="CK1297" s="76"/>
      <c r="CL1297" s="76"/>
      <c r="CM1297" s="76"/>
      <c r="CN1297" s="76"/>
      <c r="CO1297" s="76"/>
      <c r="CP1297" s="76"/>
      <c r="CQ1297" s="76"/>
      <c r="CR1297" s="76"/>
      <c r="CS1297" s="76"/>
      <c r="CT1297" s="76"/>
      <c r="CU1297" s="76"/>
      <c r="CV1297" s="76"/>
    </row>
    <row r="1298" spans="1:100">
      <c r="A1298" s="7">
        <v>162</v>
      </c>
      <c r="B1298" s="31">
        <v>43672</v>
      </c>
      <c r="C1298" s="7" t="s">
        <v>0</v>
      </c>
      <c r="D1298" s="32">
        <v>1.3203704999999999E-3</v>
      </c>
      <c r="E1298" s="32">
        <v>2.9811650999999998E-4</v>
      </c>
      <c r="F1298" s="32">
        <v>4.4595015999999998E-4</v>
      </c>
      <c r="G1298" s="32">
        <v>4.1833163000000001E-4</v>
      </c>
      <c r="H1298" s="93">
        <v>3.3474135000000001E-5</v>
      </c>
      <c r="I1298" s="32">
        <v>1.1715948E-4</v>
      </c>
      <c r="J1298" s="32"/>
      <c r="K1298" s="32"/>
      <c r="L1298" s="32"/>
      <c r="M1298" s="32"/>
      <c r="N1298" s="32"/>
      <c r="O1298" s="66"/>
      <c r="P1298" s="66"/>
      <c r="Q1298" s="66"/>
      <c r="AG1298" s="78"/>
      <c r="BZ1298" s="80"/>
      <c r="CA1298" s="78"/>
      <c r="CB1298" s="78"/>
      <c r="CC1298" s="78"/>
      <c r="CE1298" s="81"/>
      <c r="CF1298" s="74"/>
      <c r="CG1298" s="74"/>
      <c r="CH1298" s="74"/>
      <c r="CI1298" s="74"/>
      <c r="CJ1298" s="74"/>
      <c r="CK1298" s="74"/>
      <c r="CL1298" s="74"/>
      <c r="CM1298" s="74"/>
      <c r="CN1298" s="74"/>
    </row>
    <row r="1299" spans="1:100">
      <c r="A1299" s="7">
        <v>162</v>
      </c>
      <c r="B1299" s="7"/>
      <c r="C1299" s="98" t="s">
        <v>6</v>
      </c>
      <c r="D1299" s="32"/>
      <c r="E1299" s="32"/>
      <c r="F1299" s="32"/>
      <c r="G1299" s="32"/>
      <c r="H1299" s="93">
        <v>3.2553318</v>
      </c>
      <c r="I1299" s="32"/>
      <c r="J1299" s="32"/>
      <c r="K1299" s="32"/>
      <c r="L1299" s="32"/>
      <c r="M1299" s="32"/>
      <c r="O1299" s="83">
        <v>0.86657698999999999</v>
      </c>
      <c r="P1299" s="83">
        <v>0.56697951000000002</v>
      </c>
      <c r="Q1299" s="83">
        <v>1.0722233999999999</v>
      </c>
      <c r="AB1299" s="9"/>
      <c r="AC1299" s="9"/>
      <c r="AD1299" s="9"/>
      <c r="AE1299" s="9"/>
      <c r="AF1299" s="9"/>
      <c r="AG1299" s="9"/>
      <c r="AI1299" s="27"/>
      <c r="AJ1299" s="20"/>
      <c r="AK1299" s="20"/>
      <c r="AL1299" s="20"/>
      <c r="AM1299" s="20"/>
      <c r="AN1299" s="82"/>
      <c r="BB1299" s="78"/>
      <c r="BE1299" s="78"/>
      <c r="BH1299" s="78"/>
      <c r="BK1299" s="78"/>
      <c r="BN1299" s="78"/>
      <c r="BQ1299" s="78"/>
    </row>
    <row r="1300" spans="1:100">
      <c r="A1300" s="7">
        <v>162</v>
      </c>
      <c r="B1300" s="7"/>
      <c r="C1300" s="7" t="s">
        <v>1</v>
      </c>
      <c r="D1300" s="32">
        <v>30.658608000000001</v>
      </c>
      <c r="E1300" s="32">
        <v>6.8432516999999997</v>
      </c>
      <c r="F1300" s="32">
        <v>10.717224</v>
      </c>
      <c r="G1300" s="32">
        <v>11.389134</v>
      </c>
      <c r="H1300" s="93">
        <v>1.3279869999999999E-4</v>
      </c>
      <c r="I1300" s="32">
        <v>1.9173418</v>
      </c>
      <c r="J1300" s="32"/>
      <c r="K1300" s="32">
        <v>0.34956649000000001</v>
      </c>
      <c r="L1300" s="32">
        <v>0.37148227</v>
      </c>
      <c r="M1300" s="32">
        <v>6.2538370999999995E-2</v>
      </c>
      <c r="N1300" s="32">
        <v>0.22320809999999999</v>
      </c>
      <c r="O1300" s="66"/>
      <c r="P1300" s="66"/>
      <c r="Q1300" s="66"/>
      <c r="R1300" s="76"/>
      <c r="S1300" s="83">
        <f>(F1300-O1299*H1300)/D1300</f>
        <v>0.34956280205879792</v>
      </c>
      <c r="T1300" s="83">
        <f>(G1300-P1299*H1300)/D1300</f>
        <v>0.37147996757902857</v>
      </c>
      <c r="U1300" s="83">
        <f>(I1300-Q1299*H1300)/D1300</f>
        <v>6.2533804865712431E-2</v>
      </c>
      <c r="V1300" s="84"/>
      <c r="W1300" s="83">
        <f t="shared" ref="W1300:W1304" si="804">LN(S1300)</f>
        <v>-1.0510720422954352</v>
      </c>
      <c r="X1300" s="83">
        <f t="shared" ref="X1300:X1304" si="805">LN(T1300)</f>
        <v>-0.99026033934947977</v>
      </c>
      <c r="Y1300" s="83">
        <f t="shared" ref="Y1300:Y1304" si="806">LN(U1300)</f>
        <v>-2.7720479906100843</v>
      </c>
      <c r="Z1300" s="83">
        <f>LN(N1300)</f>
        <v>-1.4996507588108785</v>
      </c>
      <c r="AA1300" s="77"/>
      <c r="AB1300" s="20">
        <f t="array" ref="AB1300:AC1301">LINEST(W1300:W1304,Z1300:Z1304,TRUE,TRUE)</f>
        <v>1.9948497071466647</v>
      </c>
      <c r="AC1300" s="60">
        <v>1.9405245518271736</v>
      </c>
      <c r="AD1300" s="20">
        <f t="array" ref="AD1300:AE1301">LINEST(X1300:X1304,Z1300:Z1304,TRUE,TRUE)</f>
        <v>3.9898906798276395</v>
      </c>
      <c r="AE1300" s="60">
        <v>4.9932112974448382</v>
      </c>
      <c r="AF1300" s="20">
        <f t="array" ref="AF1300:AG1301">LINEST(Y1300:Y1304,Z1300:Z1304,TRUE,TRUE)</f>
        <v>5.9762995337112841</v>
      </c>
      <c r="AG1300" s="20">
        <v>6.1903463425749203</v>
      </c>
      <c r="AI1300" s="41">
        <f>EXP(AC1300)*$AI$4^AB1300</f>
        <v>0.33306015754366713</v>
      </c>
      <c r="AJ1300" s="41">
        <f>AI1300*SQRT(AC1301^2+(LN($AI$4))^2*AB1301^2+(AB1300/$AI$4)^2*$AJ$4^2-2*LN($AI$4)*AVERAGE(Z1300:Z1304)*AB1301^2)</f>
        <v>5.3401723267306703E-4</v>
      </c>
      <c r="AK1300" s="59"/>
      <c r="AL1300" s="41">
        <f>EXP(AE1300)*$AI$4^AD1300</f>
        <v>0.33722882256844727</v>
      </c>
      <c r="AM1300" s="41">
        <f>AL1300*SQRT(AE1301^2+(LN($AI$4))^2*AD1301^2+(AD1300/$AI$4)^2*$AJ$4^2-2*LN($AI$4)*AVERAGE(Z1300:Z1304)*AD1301^2)</f>
        <v>1.0670786371162939E-3</v>
      </c>
      <c r="AN1300" s="83"/>
      <c r="AO1300" s="41">
        <f>EXP(AG1300)*$AI$4^AF1300</f>
        <v>5.4098317111115783E-2</v>
      </c>
      <c r="AP1300" s="41">
        <f>AO1300*SQRT(AG1301^2+(LN($AI$4))^2*AF1301^2+(AF1300/$AI$4)^2*$AJ$4^2-2*LN($AI$4)*AVERAGE(Z1300:Z1304)*AF1301^2)</f>
        <v>2.5501565054262713E-4</v>
      </c>
      <c r="BB1300" s="69"/>
      <c r="BC1300" s="69"/>
      <c r="BE1300" s="69"/>
      <c r="BF1300" s="69"/>
      <c r="BH1300" s="69"/>
      <c r="BI1300" s="69"/>
      <c r="BK1300" s="69"/>
      <c r="BL1300" s="69"/>
      <c r="BN1300" s="69"/>
      <c r="BO1300" s="69"/>
      <c r="BQ1300" s="69"/>
      <c r="BR1300" s="69"/>
      <c r="BY1300" s="69"/>
      <c r="BZ1300" s="69"/>
      <c r="CD1300" s="86"/>
      <c r="CM1300" s="78"/>
      <c r="CN1300" s="78"/>
    </row>
    <row r="1301" spans="1:100">
      <c r="A1301" s="7">
        <v>162</v>
      </c>
      <c r="B1301" s="7"/>
      <c r="C1301" s="7" t="s">
        <v>2</v>
      </c>
      <c r="D1301" s="32">
        <v>30.489077000000002</v>
      </c>
      <c r="E1301" s="32">
        <v>6.8035363999999996</v>
      </c>
      <c r="F1301" s="32">
        <v>10.652642</v>
      </c>
      <c r="G1301" s="32">
        <v>11.314567</v>
      </c>
      <c r="H1301" s="93">
        <v>1.3974743999999999E-4</v>
      </c>
      <c r="I1301" s="32">
        <v>1.9037799</v>
      </c>
      <c r="J1301" s="32"/>
      <c r="K1301" s="32">
        <v>0.34939192000000002</v>
      </c>
      <c r="L1301" s="32">
        <v>0.37110197</v>
      </c>
      <c r="M1301" s="32">
        <v>6.2441313999999998E-2</v>
      </c>
      <c r="N1301" s="32">
        <v>0.22314665</v>
      </c>
      <c r="O1301" s="66"/>
      <c r="P1301" s="66"/>
      <c r="Q1301" s="66"/>
      <c r="R1301" s="76"/>
      <c r="S1301" s="83">
        <f>(F1301-O1299*H1301)/D1301</f>
        <v>0.34938810702875933</v>
      </c>
      <c r="T1301" s="83">
        <f>(G1301-P1299*H1301)/D1301</f>
        <v>0.37109971436868827</v>
      </c>
      <c r="U1301" s="83">
        <f>(I1301-Q1299*H1301)/D1301</f>
        <v>6.243646075362471E-2</v>
      </c>
      <c r="V1301" s="84"/>
      <c r="W1301" s="83">
        <f t="shared" si="804"/>
        <v>-1.0515719201306448</v>
      </c>
      <c r="X1301" s="83">
        <f t="shared" si="805"/>
        <v>-0.99128448060413721</v>
      </c>
      <c r="Y1301" s="83">
        <f t="shared" si="806"/>
        <v>-2.7736058672984787</v>
      </c>
      <c r="Z1301" s="83">
        <f t="shared" ref="Z1301:Z1304" si="807">LN(N1301)</f>
        <v>-1.4999261003430933</v>
      </c>
      <c r="AA1301" s="77"/>
      <c r="AB1301" s="20">
        <v>1.6356658946892248E-2</v>
      </c>
      <c r="AC1301" s="60">
        <v>2.4541742534269217E-2</v>
      </c>
      <c r="AD1301" s="20">
        <v>2.4049971247908659E-2</v>
      </c>
      <c r="AE1301" s="60">
        <v>3.6084887765841352E-2</v>
      </c>
      <c r="AF1301" s="20">
        <v>2.9290427042110701E-2</v>
      </c>
      <c r="AG1301" s="20">
        <v>4.3947735385340178E-2</v>
      </c>
      <c r="AI1301" s="27"/>
      <c r="AJ1301" s="82"/>
      <c r="AK1301" s="82"/>
      <c r="AL1301" s="82"/>
      <c r="AM1301" s="82"/>
      <c r="AN1301" s="82"/>
      <c r="BB1301" s="76"/>
      <c r="BC1301" s="76"/>
      <c r="BE1301" s="76"/>
      <c r="BF1301" s="76"/>
      <c r="BH1301" s="76"/>
      <c r="BI1301" s="76"/>
      <c r="BK1301" s="76"/>
      <c r="BL1301" s="76"/>
      <c r="BN1301" s="76"/>
      <c r="BO1301" s="76"/>
      <c r="BQ1301" s="76"/>
      <c r="BR1301" s="76"/>
      <c r="BW1301" s="85"/>
      <c r="BX1301" s="85"/>
      <c r="BY1301" s="83"/>
      <c r="BZ1301" s="83"/>
      <c r="CA1301" s="83"/>
      <c r="CB1301" s="83"/>
      <c r="CC1301" s="83"/>
    </row>
    <row r="1302" spans="1:100">
      <c r="A1302" s="7">
        <v>162</v>
      </c>
      <c r="B1302" s="7"/>
      <c r="C1302" s="7" t="s">
        <v>3</v>
      </c>
      <c r="D1302" s="32">
        <v>29.232185999999999</v>
      </c>
      <c r="E1302" s="32">
        <v>6.520689</v>
      </c>
      <c r="F1302" s="32">
        <v>10.205723000000001</v>
      </c>
      <c r="G1302" s="32">
        <v>10.831825</v>
      </c>
      <c r="H1302" s="93">
        <v>1.3429744E-4</v>
      </c>
      <c r="I1302" s="32">
        <v>1.8212067000000001</v>
      </c>
      <c r="J1302" s="32"/>
      <c r="K1302" s="32">
        <v>0.34912558999999999</v>
      </c>
      <c r="L1302" s="32">
        <v>0.37054298000000002</v>
      </c>
      <c r="M1302" s="32">
        <v>6.2300979999999999E-2</v>
      </c>
      <c r="N1302" s="32">
        <v>0.22306519999999999</v>
      </c>
      <c r="O1302" s="66"/>
      <c r="P1302" s="66"/>
      <c r="Q1302" s="66"/>
      <c r="R1302" s="76"/>
      <c r="S1302" s="83">
        <f>(F1302-O1299*H1302)/D1302</f>
        <v>0.34912225246954437</v>
      </c>
      <c r="T1302" s="83">
        <f>(G1302-P1299*H1302)/D1302</f>
        <v>0.37054186970838499</v>
      </c>
      <c r="U1302" s="83">
        <f>(I1302-Q1299*H1302)/D1302</f>
        <v>6.2296494115844502E-2</v>
      </c>
      <c r="V1302" s="84"/>
      <c r="W1302" s="83">
        <f t="shared" si="804"/>
        <v>-1.0523331245091825</v>
      </c>
      <c r="X1302" s="83">
        <f t="shared" si="805"/>
        <v>-0.99278883197138446</v>
      </c>
      <c r="Y1302" s="83">
        <f t="shared" si="806"/>
        <v>-2.7758501289961881</v>
      </c>
      <c r="Z1302" s="83">
        <f t="shared" si="807"/>
        <v>-1.5002911735741367</v>
      </c>
      <c r="AA1302" s="28"/>
      <c r="AB1302" s="47">
        <f t="shared" ref="AB1302:AG1302" si="808">ABS(AB1301/AB1300)</f>
        <v>8.1994442429891186E-3</v>
      </c>
      <c r="AC1302" s="47">
        <f t="shared" si="808"/>
        <v>1.2646963168366523E-2</v>
      </c>
      <c r="AD1302" s="47">
        <f t="shared" si="808"/>
        <v>6.0277268671801304E-3</v>
      </c>
      <c r="AE1302" s="47">
        <f t="shared" si="808"/>
        <v>7.2267896582519885E-3</v>
      </c>
      <c r="AF1302" s="47">
        <f t="shared" si="808"/>
        <v>4.9010975565880544E-3</v>
      </c>
      <c r="AG1302" s="47">
        <f t="shared" si="808"/>
        <v>7.0993984751844749E-3</v>
      </c>
      <c r="AI1302" s="27"/>
      <c r="AJ1302" s="82"/>
      <c r="AK1302" s="82"/>
      <c r="AL1302" s="82"/>
      <c r="AM1302" s="82"/>
      <c r="AN1302" s="82"/>
      <c r="BB1302" s="76"/>
      <c r="BC1302" s="76"/>
      <c r="BE1302" s="76"/>
      <c r="BF1302" s="76"/>
      <c r="BH1302" s="76"/>
      <c r="BI1302" s="76"/>
      <c r="BK1302" s="76"/>
      <c r="BL1302" s="76"/>
      <c r="BN1302" s="76"/>
      <c r="BO1302" s="76"/>
      <c r="BQ1302" s="76"/>
      <c r="BR1302" s="76"/>
      <c r="BW1302" s="85"/>
      <c r="BX1302" s="85"/>
      <c r="BY1302" s="83"/>
      <c r="BZ1302" s="83"/>
      <c r="CA1302" s="83"/>
      <c r="CB1302" s="83"/>
      <c r="CC1302" s="83"/>
      <c r="CD1302" s="76"/>
      <c r="CE1302" s="76"/>
      <c r="CF1302" s="76"/>
      <c r="CG1302" s="76"/>
      <c r="CH1302" s="76"/>
      <c r="CI1302" s="76"/>
      <c r="CJ1302" s="76"/>
      <c r="CK1302" s="76"/>
      <c r="CL1302" s="76"/>
      <c r="CM1302" s="76"/>
      <c r="CN1302" s="76"/>
      <c r="CO1302" s="76"/>
      <c r="CP1302" s="76"/>
      <c r="CQ1302" s="76"/>
      <c r="CR1302" s="76"/>
      <c r="CS1302" s="76"/>
      <c r="CT1302" s="76"/>
      <c r="CU1302" s="76"/>
      <c r="CV1302" s="76"/>
    </row>
    <row r="1303" spans="1:100">
      <c r="A1303" s="7">
        <v>162</v>
      </c>
      <c r="B1303" s="7"/>
      <c r="C1303" s="7" t="s">
        <v>4</v>
      </c>
      <c r="D1303" s="32">
        <v>27.42557</v>
      </c>
      <c r="E1303" s="32">
        <v>6.1147118000000003</v>
      </c>
      <c r="F1303" s="32">
        <v>9.5655532999999995</v>
      </c>
      <c r="G1303" s="32">
        <v>10.142450999999999</v>
      </c>
      <c r="H1303" s="93">
        <v>1.3398018999999999E-4</v>
      </c>
      <c r="I1303" s="32">
        <v>1.7036529</v>
      </c>
      <c r="J1303" s="32"/>
      <c r="K1303" s="32">
        <v>0.34878182000000002</v>
      </c>
      <c r="L1303" s="32">
        <v>0.36981637000000001</v>
      </c>
      <c r="M1303" s="32">
        <v>6.2118920000000001E-2</v>
      </c>
      <c r="N1303" s="32">
        <v>0.22295645</v>
      </c>
      <c r="O1303" s="66"/>
      <c r="P1303" s="66"/>
      <c r="Q1303" s="66"/>
      <c r="R1303" s="76"/>
      <c r="S1303" s="83">
        <f>(F1303-O1299*H1303)/D1303</f>
        <v>0.34877806353159585</v>
      </c>
      <c r="T1303" s="83">
        <f>(G1303-P1299*H1303)/D1303</f>
        <v>0.36981455758175757</v>
      </c>
      <c r="U1303" s="83">
        <f>(I1303-Q1299*H1303)/D1303</f>
        <v>6.2113904772267102E-2</v>
      </c>
      <c r="V1303" s="84"/>
      <c r="W1303" s="83">
        <f t="shared" si="804"/>
        <v>-1.0533194801762089</v>
      </c>
      <c r="X1303" s="83">
        <f t="shared" si="805"/>
        <v>-0.99475359470940594</v>
      </c>
      <c r="Y1303" s="83">
        <f t="shared" si="806"/>
        <v>-2.7787854057303853</v>
      </c>
      <c r="Z1303" s="83">
        <f t="shared" si="807"/>
        <v>-1.5007788180737029</v>
      </c>
      <c r="AA1303" s="60"/>
      <c r="AB1303" s="88"/>
      <c r="AD1303" s="88"/>
      <c r="AF1303" s="88"/>
      <c r="AI1303" s="27"/>
      <c r="AJ1303" s="82"/>
      <c r="AK1303" s="82"/>
      <c r="AL1303" s="82"/>
      <c r="AM1303" s="82"/>
      <c r="AN1303" s="82"/>
      <c r="BB1303" s="76"/>
      <c r="BC1303" s="76"/>
      <c r="BE1303" s="76"/>
      <c r="BF1303" s="76"/>
      <c r="BH1303" s="76"/>
      <c r="BI1303" s="76"/>
      <c r="BK1303" s="76"/>
      <c r="BL1303" s="76"/>
      <c r="BN1303" s="76"/>
      <c r="BO1303" s="76"/>
      <c r="BQ1303" s="76"/>
      <c r="BR1303" s="76"/>
      <c r="BW1303" s="85"/>
      <c r="BX1303" s="85"/>
      <c r="BY1303" s="83"/>
      <c r="BZ1303" s="83"/>
      <c r="CA1303" s="83"/>
      <c r="CB1303" s="83"/>
      <c r="CD1303" s="76"/>
      <c r="CE1303" s="76"/>
      <c r="CF1303" s="76"/>
      <c r="CG1303" s="76"/>
      <c r="CH1303" s="76"/>
      <c r="CI1303" s="76"/>
      <c r="CJ1303" s="76"/>
      <c r="CK1303" s="76"/>
      <c r="CL1303" s="76"/>
      <c r="CM1303" s="76"/>
      <c r="CN1303" s="76"/>
      <c r="CO1303" s="76"/>
      <c r="CP1303" s="76"/>
      <c r="CQ1303" s="76"/>
      <c r="CR1303" s="76"/>
      <c r="CS1303" s="76"/>
      <c r="CT1303" s="76"/>
      <c r="CU1303" s="76"/>
      <c r="CV1303" s="76"/>
    </row>
    <row r="1304" spans="1:100">
      <c r="A1304" s="7">
        <v>162</v>
      </c>
      <c r="B1304" s="7"/>
      <c r="C1304" s="7" t="s">
        <v>5</v>
      </c>
      <c r="D1304" s="32">
        <v>24.673967000000001</v>
      </c>
      <c r="E1304" s="32">
        <v>5.4977210000000003</v>
      </c>
      <c r="F1304" s="32">
        <v>8.5950761</v>
      </c>
      <c r="G1304" s="32">
        <v>9.1019115999999993</v>
      </c>
      <c r="H1304" s="93">
        <v>1.1483770999999999E-4</v>
      </c>
      <c r="I1304" s="32">
        <v>1.526945</v>
      </c>
      <c r="J1304" s="32"/>
      <c r="K1304" s="32">
        <v>0.34834432999999998</v>
      </c>
      <c r="L1304" s="32">
        <v>0.36888400999999998</v>
      </c>
      <c r="M1304" s="32">
        <v>6.1883937999999999E-2</v>
      </c>
      <c r="N1304" s="32">
        <v>0.22281418</v>
      </c>
      <c r="O1304" s="66"/>
      <c r="P1304" s="66"/>
      <c r="Q1304" s="66"/>
      <c r="R1304" s="76"/>
      <c r="S1304" s="83">
        <f>(F1304-O1299*H1304)/D1304</f>
        <v>0.34834190157922029</v>
      </c>
      <c r="T1304" s="83">
        <f>(G1304-P1299*H1304)/D1304</f>
        <v>0.36888460170881532</v>
      </c>
      <c r="U1304" s="83">
        <f>(I1304-Q1299*H1304)/D1304</f>
        <v>6.1879869917963959E-2</v>
      </c>
      <c r="V1304" s="84"/>
      <c r="W1304" s="83">
        <f t="shared" si="804"/>
        <v>-1.054570805718775</v>
      </c>
      <c r="X1304" s="83">
        <f t="shared" si="805"/>
        <v>-0.99727141634905014</v>
      </c>
      <c r="Y1304" s="83">
        <f t="shared" si="806"/>
        <v>-2.7825603554455451</v>
      </c>
      <c r="Z1304" s="83">
        <f t="shared" si="807"/>
        <v>-1.501417128429998</v>
      </c>
      <c r="AB1304" s="28"/>
      <c r="AD1304" s="28"/>
      <c r="AF1304" s="28"/>
      <c r="AJ1304" s="82"/>
      <c r="AK1304" s="82"/>
      <c r="AL1304" s="82"/>
      <c r="AM1304" s="82"/>
      <c r="AN1304" s="82"/>
      <c r="BB1304" s="76"/>
      <c r="BC1304" s="76"/>
      <c r="BE1304" s="76"/>
      <c r="BF1304" s="76"/>
      <c r="BH1304" s="76"/>
      <c r="BI1304" s="76"/>
      <c r="BK1304" s="76"/>
      <c r="BL1304" s="76"/>
      <c r="BN1304" s="76"/>
      <c r="BO1304" s="76"/>
      <c r="BQ1304" s="76"/>
      <c r="BR1304" s="76"/>
      <c r="BW1304" s="85"/>
      <c r="BX1304" s="85"/>
      <c r="BY1304" s="83"/>
      <c r="BZ1304" s="83"/>
      <c r="CA1304" s="83"/>
      <c r="CB1304" s="83"/>
      <c r="CC1304" s="83"/>
    </row>
    <row r="1305" spans="1:100">
      <c r="C1305" s="7"/>
      <c r="D1305" s="89"/>
      <c r="E1305" s="89"/>
      <c r="F1305" s="33"/>
      <c r="G1305" s="33"/>
      <c r="H1305" s="99"/>
      <c r="I1305" s="33"/>
      <c r="J1305" s="5"/>
      <c r="K1305" s="84"/>
      <c r="L1305" s="84"/>
      <c r="M1305" s="84"/>
      <c r="N1305" s="84"/>
      <c r="O1305" s="83"/>
      <c r="P1305" s="83"/>
      <c r="Q1305" s="83"/>
      <c r="R1305" s="84"/>
      <c r="S1305" s="84"/>
      <c r="T1305" s="84"/>
      <c r="U1305" s="84"/>
      <c r="V1305" s="84"/>
      <c r="W1305" s="84"/>
      <c r="X1305" s="84"/>
      <c r="Y1305" s="84"/>
      <c r="Z1305" s="90"/>
      <c r="AA1305" s="28"/>
      <c r="AB1305" s="91"/>
      <c r="AC1305" s="91"/>
      <c r="AD1305" s="91"/>
      <c r="AE1305" s="92"/>
      <c r="AF1305" s="92"/>
      <c r="AG1305" s="92"/>
      <c r="AJ1305" s="76"/>
      <c r="AK1305" s="76"/>
      <c r="AL1305" s="76"/>
      <c r="AM1305" s="76"/>
      <c r="AN1305" s="76"/>
      <c r="BB1305" s="76"/>
      <c r="BC1305" s="76"/>
      <c r="BE1305" s="76"/>
      <c r="BF1305" s="76"/>
      <c r="BH1305" s="76"/>
      <c r="BI1305" s="76"/>
      <c r="BK1305" s="76"/>
      <c r="BL1305" s="76"/>
      <c r="BN1305" s="76"/>
      <c r="BO1305" s="76"/>
      <c r="BQ1305" s="76"/>
      <c r="BR1305" s="76"/>
      <c r="BW1305" s="85"/>
      <c r="BX1305" s="85"/>
      <c r="BY1305" s="83"/>
      <c r="BZ1305" s="83"/>
      <c r="CA1305" s="83"/>
      <c r="CB1305" s="83"/>
      <c r="CC1305" s="83"/>
      <c r="CD1305" s="76"/>
      <c r="CE1305" s="76"/>
      <c r="CF1305" s="76"/>
      <c r="CG1305" s="76"/>
      <c r="CH1305" s="76"/>
      <c r="CI1305" s="76"/>
      <c r="CJ1305" s="76"/>
      <c r="CK1305" s="76"/>
      <c r="CL1305" s="76"/>
      <c r="CM1305" s="76"/>
      <c r="CN1305" s="76"/>
      <c r="CO1305" s="76"/>
      <c r="CP1305" s="76"/>
      <c r="CQ1305" s="76"/>
      <c r="CR1305" s="76"/>
      <c r="CS1305" s="76"/>
      <c r="CT1305" s="76"/>
      <c r="CU1305" s="76"/>
      <c r="CV1305" s="76"/>
    </row>
    <row r="1306" spans="1:100">
      <c r="A1306" s="7">
        <v>163</v>
      </c>
      <c r="B1306" s="31">
        <v>43676</v>
      </c>
      <c r="C1306" s="7" t="s">
        <v>0</v>
      </c>
      <c r="D1306" s="32">
        <v>7.7515324999999997E-4</v>
      </c>
      <c r="E1306" s="32">
        <v>1.7024198999999999E-4</v>
      </c>
      <c r="F1306" s="32">
        <v>2.5539266999999999E-4</v>
      </c>
      <c r="G1306" s="32">
        <v>2.5719885E-4</v>
      </c>
      <c r="H1306" s="93">
        <v>-5.5538481999999996E-6</v>
      </c>
      <c r="I1306" s="93">
        <v>5.9100144000000001E-5</v>
      </c>
      <c r="J1306" s="93"/>
      <c r="K1306" s="32"/>
      <c r="L1306" s="32"/>
      <c r="M1306" s="32"/>
      <c r="N1306" s="32"/>
      <c r="O1306" s="66"/>
      <c r="P1306" s="66"/>
      <c r="Q1306" s="66"/>
      <c r="AG1306" s="78"/>
      <c r="BZ1306" s="80"/>
      <c r="CA1306" s="78"/>
      <c r="CB1306" s="78"/>
      <c r="CC1306" s="78"/>
      <c r="CE1306" s="81"/>
      <c r="CF1306" s="74"/>
      <c r="CG1306" s="74"/>
      <c r="CH1306" s="74"/>
      <c r="CI1306" s="74"/>
      <c r="CJ1306" s="74"/>
      <c r="CK1306" s="74"/>
      <c r="CL1306" s="74"/>
      <c r="CM1306" s="74"/>
      <c r="CN1306" s="74"/>
    </row>
    <row r="1307" spans="1:100">
      <c r="A1307" s="7">
        <v>163</v>
      </c>
      <c r="C1307" s="98" t="s">
        <v>6</v>
      </c>
      <c r="D1307" s="32"/>
      <c r="E1307" s="32"/>
      <c r="F1307" s="32"/>
      <c r="G1307" s="32"/>
      <c r="H1307" s="93">
        <v>2.6724304999999999</v>
      </c>
      <c r="I1307" s="32"/>
      <c r="J1307" s="32"/>
      <c r="K1307" s="32"/>
      <c r="L1307" s="32"/>
      <c r="M1307" s="32"/>
      <c r="N1307" s="57"/>
      <c r="O1307" s="83">
        <v>0.86377316999999998</v>
      </c>
      <c r="P1307" s="83">
        <v>0.56642546999999999</v>
      </c>
      <c r="Q1307" s="83">
        <v>1.0734484</v>
      </c>
      <c r="AB1307" s="9"/>
      <c r="AC1307" s="9"/>
      <c r="AD1307" s="9"/>
      <c r="AE1307" s="9"/>
      <c r="AF1307" s="9"/>
      <c r="AG1307" s="9"/>
      <c r="AI1307" s="27"/>
      <c r="AJ1307" s="20"/>
      <c r="AK1307" s="20"/>
      <c r="AL1307" s="20"/>
      <c r="AM1307" s="20"/>
      <c r="AN1307" s="82"/>
      <c r="BB1307" s="78"/>
      <c r="BE1307" s="78"/>
      <c r="BH1307" s="78"/>
      <c r="BK1307" s="78"/>
      <c r="BN1307" s="78"/>
      <c r="BQ1307" s="78"/>
    </row>
    <row r="1308" spans="1:100">
      <c r="A1308" s="7">
        <v>163</v>
      </c>
      <c r="B1308" s="7"/>
      <c r="C1308" s="7" t="s">
        <v>1</v>
      </c>
      <c r="D1308" s="32">
        <v>27.324641</v>
      </c>
      <c r="E1308" s="32">
        <v>6.1041521999999997</v>
      </c>
      <c r="F1308" s="32">
        <v>9.5685891000000005</v>
      </c>
      <c r="G1308" s="32">
        <v>10.186158000000001</v>
      </c>
      <c r="H1308" s="93">
        <v>1.2627708E-4</v>
      </c>
      <c r="I1308" s="93">
        <v>1.7177788000000001</v>
      </c>
      <c r="J1308" s="93"/>
      <c r="K1308" s="66">
        <v>0.35018166000000001</v>
      </c>
      <c r="L1308" s="66">
        <v>0.37278277999999998</v>
      </c>
      <c r="M1308" s="66">
        <v>6.2865516999999996E-2</v>
      </c>
      <c r="N1308" s="66">
        <v>0.22339366999999999</v>
      </c>
      <c r="O1308" s="66"/>
      <c r="P1308" s="66"/>
      <c r="Q1308" s="66"/>
      <c r="R1308" s="76"/>
      <c r="S1308" s="83">
        <f>(F1308-O1307*H1308)/D1308</f>
        <v>0.3501777031671271</v>
      </c>
      <c r="T1308" s="83">
        <f>(G1308-P1307*H1308)/D1308</f>
        <v>0.37278024891326517</v>
      </c>
      <c r="U1308" s="83">
        <f>(I1308-Q1307*H1308)/D1308</f>
        <v>6.2860597073188168E-2</v>
      </c>
      <c r="V1308" s="84"/>
      <c r="W1308" s="83">
        <f t="shared" ref="W1308:W1312" si="809">LN(S1308)</f>
        <v>-1.0493145300119102</v>
      </c>
      <c r="X1308" s="83">
        <f t="shared" ref="X1308:X1312" si="810">LN(T1308)</f>
        <v>-0.98676617795708343</v>
      </c>
      <c r="Y1308" s="83">
        <f t="shared" ref="Y1308:Y1312" si="811">LN(U1308)</f>
        <v>-2.7668357491979436</v>
      </c>
      <c r="Z1308" s="83">
        <f>LN(N1308)</f>
        <v>-1.4988197275739008</v>
      </c>
      <c r="AA1308" s="77"/>
      <c r="AB1308" s="20">
        <f t="array" ref="AB1308:AC1309">LINEST(W1308:W1312,Z1308:Z1312,TRUE,TRUE)</f>
        <v>2.0021721510128798</v>
      </c>
      <c r="AC1308" s="60">
        <v>1.9515794663315891</v>
      </c>
      <c r="AD1308" s="20">
        <f t="array" ref="AD1308:AE1309">LINEST(X1308:X1312,Z1308:Z1312,TRUE,TRUE)</f>
        <v>4.0120001460416272</v>
      </c>
      <c r="AE1308" s="60">
        <v>5.0265005635012026</v>
      </c>
      <c r="AF1308" s="20">
        <f t="array" ref="AF1308:AG1309">LINEST(Y1308:Y1312,Z1308:Z1312,TRUE,TRUE)</f>
        <v>6.0234220613418596</v>
      </c>
      <c r="AG1308" s="20">
        <v>6.2611805657155024</v>
      </c>
      <c r="AI1308" s="41">
        <f>EXP(AC1308)*$AI$4^AB1308</f>
        <v>0.33302559537981657</v>
      </c>
      <c r="AJ1308" s="41">
        <f>AI1308*SQRT(AC1309^2+(LN($AI$4))^2*AB1309^2+(AB1308/$AI$4)^2*$AJ$4^2-2*LN($AI$4)*AVERAGE(Z1308:Z1312)*AB1309^2)</f>
        <v>5.3365742900612337E-4</v>
      </c>
      <c r="AK1308" s="59"/>
      <c r="AL1308" s="41">
        <f>EXP(AE1308)*$AI$4^AD1308</f>
        <v>0.3370928093584396</v>
      </c>
      <c r="AM1308" s="41">
        <f>AL1308*SQRT(AE1309^2+(LN($AI$4))^2*AD1309^2+(AD1308/$AI$4)^2*$AJ$4^2-2*LN($AI$4)*AVERAGE(Z1308:Z1312)*AD1309^2)</f>
        <v>1.0943556315731416E-3</v>
      </c>
      <c r="AN1308" s="83"/>
      <c r="AO1308" s="41">
        <f>EXP(AG1308)*$AI$4^AF1308</f>
        <v>5.4045547214687184E-2</v>
      </c>
      <c r="AP1308" s="41">
        <f>AO1308*SQRT(AG1309^2+(LN($AI$4))^2*AF1309^2+(AF1308/$AI$4)^2*$AJ$4^2-2*LN($AI$4)*AVERAGE(Z1308:Z1312)*AF1309^2)</f>
        <v>2.6535072036348281E-4</v>
      </c>
      <c r="BB1308" s="69"/>
      <c r="BC1308" s="69"/>
      <c r="BE1308" s="69"/>
      <c r="BF1308" s="69"/>
      <c r="BH1308" s="69"/>
      <c r="BI1308" s="69"/>
      <c r="BK1308" s="69"/>
      <c r="BL1308" s="69"/>
      <c r="BN1308" s="69"/>
      <c r="BO1308" s="69"/>
      <c r="BQ1308" s="69"/>
      <c r="BR1308" s="69"/>
      <c r="BY1308" s="69"/>
      <c r="BZ1308" s="69"/>
      <c r="CD1308" s="86"/>
      <c r="CM1308" s="78"/>
      <c r="CN1308" s="78"/>
    </row>
    <row r="1309" spans="1:100">
      <c r="A1309" s="7">
        <v>163</v>
      </c>
      <c r="B1309" s="7"/>
      <c r="C1309" s="7" t="s">
        <v>2</v>
      </c>
      <c r="D1309" s="32">
        <v>26.545579</v>
      </c>
      <c r="E1309" s="32">
        <v>5.9290209000000003</v>
      </c>
      <c r="F1309" s="32">
        <v>9.2924749999999996</v>
      </c>
      <c r="G1309" s="32">
        <v>9.8888280999999996</v>
      </c>
      <c r="H1309" s="93">
        <v>1.2628113999999999E-4</v>
      </c>
      <c r="I1309" s="93">
        <v>1.6670374999999999</v>
      </c>
      <c r="J1309" s="93"/>
      <c r="K1309" s="66">
        <v>0.35005715999999998</v>
      </c>
      <c r="L1309" s="66">
        <v>0.37252223000000001</v>
      </c>
      <c r="M1309" s="66">
        <v>6.2799031000000005E-2</v>
      </c>
      <c r="N1309" s="66">
        <v>0.22335242</v>
      </c>
      <c r="O1309" s="66"/>
      <c r="P1309" s="66"/>
      <c r="Q1309" s="66"/>
      <c r="R1309" s="76"/>
      <c r="S1309" s="83">
        <f>(F1309-O1307*H1309)/D1309</f>
        <v>0.35005323943920719</v>
      </c>
      <c r="T1309" s="83">
        <f>(G1309-P1307*H1309)/D1309</f>
        <v>0.3725199051467637</v>
      </c>
      <c r="U1309" s="83">
        <f>(I1309-Q1307*H1309)/D1309</f>
        <v>6.2793956903796175E-2</v>
      </c>
      <c r="V1309" s="84"/>
      <c r="W1309" s="83">
        <f t="shared" si="809"/>
        <v>-1.0496700233831897</v>
      </c>
      <c r="X1309" s="83">
        <f t="shared" si="810"/>
        <v>-0.98746480595460173</v>
      </c>
      <c r="Y1309" s="83">
        <f t="shared" si="811"/>
        <v>-2.7678964377847186</v>
      </c>
      <c r="Z1309" s="83">
        <f t="shared" ref="Z1309:Z1312" si="812">LN(N1309)</f>
        <v>-1.4990043962303952</v>
      </c>
      <c r="AA1309" s="77"/>
      <c r="AB1309" s="20">
        <v>1.4508123892550073E-2</v>
      </c>
      <c r="AC1309" s="60">
        <v>2.1752692504891424E-2</v>
      </c>
      <c r="AD1309" s="20">
        <v>3.4990437395658588E-2</v>
      </c>
      <c r="AE1309" s="60">
        <v>5.246276023809384E-2</v>
      </c>
      <c r="AF1309" s="20">
        <v>5.778097383455974E-2</v>
      </c>
      <c r="AG1309" s="20">
        <v>8.6633651998365521E-2</v>
      </c>
      <c r="AI1309" s="62"/>
      <c r="AJ1309" s="82"/>
      <c r="AK1309" s="82"/>
      <c r="AL1309" s="82"/>
      <c r="AM1309" s="82"/>
      <c r="AN1309" s="82"/>
      <c r="BB1309" s="76"/>
      <c r="BC1309" s="76"/>
      <c r="BE1309" s="76"/>
      <c r="BF1309" s="76"/>
      <c r="BH1309" s="76"/>
      <c r="BI1309" s="76"/>
      <c r="BK1309" s="76"/>
      <c r="BL1309" s="76"/>
      <c r="BN1309" s="76"/>
      <c r="BO1309" s="76"/>
      <c r="BQ1309" s="76"/>
      <c r="BR1309" s="76"/>
      <c r="BW1309" s="85"/>
      <c r="BX1309" s="85"/>
      <c r="BY1309" s="83"/>
      <c r="BZ1309" s="83"/>
      <c r="CA1309" s="83"/>
      <c r="CB1309" s="83"/>
      <c r="CC1309" s="83"/>
    </row>
    <row r="1310" spans="1:100">
      <c r="A1310" s="7">
        <v>163</v>
      </c>
      <c r="B1310" s="7"/>
      <c r="C1310" s="7" t="s">
        <v>3</v>
      </c>
      <c r="D1310" s="32">
        <v>25.138137</v>
      </c>
      <c r="E1310" s="32">
        <v>5.6134477</v>
      </c>
      <c r="F1310" s="32">
        <v>8.7957149999999995</v>
      </c>
      <c r="G1310" s="32">
        <v>9.3556375000000003</v>
      </c>
      <c r="H1310" s="93">
        <v>1.3505882E-4</v>
      </c>
      <c r="I1310" s="93">
        <v>1.5764111999999999</v>
      </c>
      <c r="J1310" s="93"/>
      <c r="K1310" s="66">
        <v>0.34989537999999998</v>
      </c>
      <c r="L1310" s="66">
        <v>0.37216929999999998</v>
      </c>
      <c r="M1310" s="66">
        <v>6.2710015999999993E-2</v>
      </c>
      <c r="N1310" s="66">
        <v>0.22330409000000001</v>
      </c>
      <c r="O1310" s="66"/>
      <c r="P1310" s="66"/>
      <c r="Q1310" s="66"/>
      <c r="R1310" s="76"/>
      <c r="S1310" s="83">
        <f>(F1310-O1307*H1310)/D1310</f>
        <v>0.34989061996976595</v>
      </c>
      <c r="T1310" s="83">
        <f>(G1310-P1307*H1310)/D1310</f>
        <v>0.37216604393732133</v>
      </c>
      <c r="U1310" s="83">
        <f>(I1310-Q1307*H1310)/D1310</f>
        <v>6.2704178170632327E-2</v>
      </c>
      <c r="V1310" s="84"/>
      <c r="W1310" s="83">
        <f t="shared" si="809"/>
        <v>-1.0501346877135678</v>
      </c>
      <c r="X1310" s="83">
        <f t="shared" si="810"/>
        <v>-0.98841516962538478</v>
      </c>
      <c r="Y1310" s="83">
        <f t="shared" si="811"/>
        <v>-2.7693271960732924</v>
      </c>
      <c r="Z1310" s="83">
        <f t="shared" si="812"/>
        <v>-1.4992208041371717</v>
      </c>
      <c r="AA1310" s="28"/>
      <c r="AB1310" s="47">
        <f t="shared" ref="AB1310:AG1310" si="813">ABS(AB1309/AB1308)</f>
        <v>7.2461920345913066E-3</v>
      </c>
      <c r="AC1310" s="47">
        <f t="shared" si="813"/>
        <v>1.1146198697089318E-2</v>
      </c>
      <c r="AD1310" s="47">
        <f t="shared" si="813"/>
        <v>8.7214446964019466E-3</v>
      </c>
      <c r="AE1310" s="47">
        <f t="shared" si="813"/>
        <v>1.0437233533611895E-2</v>
      </c>
      <c r="AF1310" s="47">
        <f t="shared" si="813"/>
        <v>9.5927154441652496E-3</v>
      </c>
      <c r="AG1310" s="47">
        <f t="shared" si="813"/>
        <v>1.3836632099822756E-2</v>
      </c>
      <c r="AI1310" s="27"/>
      <c r="AJ1310" s="82"/>
      <c r="AK1310" s="82"/>
      <c r="AL1310" s="82"/>
      <c r="AM1310" s="82"/>
      <c r="AN1310" s="82"/>
      <c r="BB1310" s="76"/>
      <c r="BC1310" s="76"/>
      <c r="BE1310" s="76"/>
      <c r="BF1310" s="76"/>
      <c r="BH1310" s="76"/>
      <c r="BI1310" s="76"/>
      <c r="BK1310" s="76"/>
      <c r="BL1310" s="76"/>
      <c r="BN1310" s="76"/>
      <c r="BO1310" s="76"/>
      <c r="BQ1310" s="76"/>
      <c r="BR1310" s="76"/>
      <c r="BW1310" s="85"/>
      <c r="BX1310" s="85"/>
      <c r="BY1310" s="83"/>
      <c r="BZ1310" s="83"/>
      <c r="CA1310" s="83"/>
      <c r="CB1310" s="83"/>
      <c r="CC1310" s="83"/>
      <c r="CD1310" s="76"/>
      <c r="CE1310" s="76"/>
      <c r="CF1310" s="76"/>
      <c r="CG1310" s="76"/>
      <c r="CH1310" s="76"/>
      <c r="CI1310" s="76"/>
      <c r="CJ1310" s="76"/>
      <c r="CK1310" s="76"/>
      <c r="CL1310" s="76"/>
      <c r="CM1310" s="76"/>
      <c r="CN1310" s="76"/>
      <c r="CO1310" s="76"/>
      <c r="CP1310" s="76"/>
      <c r="CQ1310" s="76"/>
      <c r="CR1310" s="76"/>
      <c r="CS1310" s="76"/>
      <c r="CT1310" s="76"/>
      <c r="CU1310" s="76"/>
      <c r="CV1310" s="76"/>
    </row>
    <row r="1311" spans="1:100">
      <c r="A1311" s="7">
        <v>163</v>
      </c>
      <c r="B1311" s="7"/>
      <c r="C1311" s="7" t="s">
        <v>4</v>
      </c>
      <c r="D1311" s="32">
        <v>23.575092000000001</v>
      </c>
      <c r="E1311" s="32">
        <v>5.2624034999999996</v>
      </c>
      <c r="F1311" s="32">
        <v>8.2425543999999995</v>
      </c>
      <c r="G1311" s="32">
        <v>8.7607239000000003</v>
      </c>
      <c r="H1311" s="93">
        <v>1.2550597000000001E-4</v>
      </c>
      <c r="I1311" s="93">
        <v>1.4750436</v>
      </c>
      <c r="J1311" s="93"/>
      <c r="K1311" s="66">
        <v>0.34962944000000001</v>
      </c>
      <c r="L1311" s="66">
        <v>0.37160868000000002</v>
      </c>
      <c r="M1311" s="66">
        <v>6.2567689999999995E-2</v>
      </c>
      <c r="N1311" s="66">
        <v>0.22321866000000001</v>
      </c>
      <c r="O1311" s="66"/>
      <c r="P1311" s="66"/>
      <c r="Q1311" s="66"/>
      <c r="R1311" s="76"/>
      <c r="S1311" s="83">
        <f>(F1311-O1307*H1311)/D1311</f>
        <v>0.34962518879291915</v>
      </c>
      <c r="T1311" s="83">
        <f>(G1311-P1307*H1311)/D1311</f>
        <v>0.37160630423931984</v>
      </c>
      <c r="U1311" s="83">
        <f>(I1311-Q1307*H1311)/D1311</f>
        <v>6.2562168402876775E-2</v>
      </c>
      <c r="V1311" s="84"/>
      <c r="W1311" s="83">
        <f t="shared" si="809"/>
        <v>-1.0508935874732612</v>
      </c>
      <c r="X1311" s="83">
        <f t="shared" si="810"/>
        <v>-0.98992030706440104</v>
      </c>
      <c r="Y1311" s="83">
        <f t="shared" si="811"/>
        <v>-2.7715945221744618</v>
      </c>
      <c r="Z1311" s="83">
        <f t="shared" si="812"/>
        <v>-1.4996034498189086</v>
      </c>
      <c r="AA1311" s="60"/>
      <c r="AB1311" s="88"/>
      <c r="AD1311" s="88"/>
      <c r="AF1311" s="88"/>
      <c r="AI1311" s="27"/>
      <c r="AJ1311" s="82"/>
      <c r="AK1311" s="82"/>
      <c r="AL1311" s="82"/>
      <c r="AM1311" s="82"/>
      <c r="AN1311" s="82"/>
      <c r="BB1311" s="76"/>
      <c r="BC1311" s="76"/>
      <c r="BE1311" s="76"/>
      <c r="BF1311" s="76"/>
      <c r="BH1311" s="76"/>
      <c r="BI1311" s="76"/>
      <c r="BK1311" s="76"/>
      <c r="BL1311" s="76"/>
      <c r="BN1311" s="76"/>
      <c r="BO1311" s="76"/>
      <c r="BQ1311" s="76"/>
      <c r="BR1311" s="76"/>
      <c r="BW1311" s="85"/>
      <c r="BX1311" s="85"/>
      <c r="BY1311" s="83"/>
      <c r="BZ1311" s="83"/>
      <c r="CA1311" s="83"/>
      <c r="CB1311" s="83"/>
      <c r="CD1311" s="76"/>
      <c r="CE1311" s="76"/>
      <c r="CF1311" s="76"/>
      <c r="CG1311" s="76"/>
      <c r="CH1311" s="76"/>
      <c r="CI1311" s="76"/>
      <c r="CJ1311" s="76"/>
      <c r="CK1311" s="76"/>
      <c r="CL1311" s="76"/>
      <c r="CM1311" s="76"/>
      <c r="CN1311" s="76"/>
      <c r="CO1311" s="76"/>
      <c r="CP1311" s="76"/>
      <c r="CQ1311" s="76"/>
      <c r="CR1311" s="76"/>
      <c r="CS1311" s="76"/>
      <c r="CT1311" s="76"/>
      <c r="CU1311" s="76"/>
      <c r="CV1311" s="76"/>
    </row>
    <row r="1312" spans="1:100">
      <c r="A1312" s="7">
        <v>163</v>
      </c>
      <c r="B1312" s="7"/>
      <c r="C1312" s="7" t="s">
        <v>5</v>
      </c>
      <c r="D1312" s="32">
        <v>21.448114</v>
      </c>
      <c r="E1312" s="32">
        <v>4.7853422999999999</v>
      </c>
      <c r="F1312" s="32">
        <v>7.4918737999999996</v>
      </c>
      <c r="G1312" s="32">
        <v>7.9553114999999996</v>
      </c>
      <c r="H1312" s="93">
        <v>1.0366225E-4</v>
      </c>
      <c r="I1312" s="93">
        <v>1.338193</v>
      </c>
      <c r="J1312" s="93"/>
      <c r="K1312" s="66">
        <v>0.34930172999999998</v>
      </c>
      <c r="L1312" s="66">
        <v>0.37090862000000002</v>
      </c>
      <c r="M1312" s="66">
        <v>6.2391825999999997E-2</v>
      </c>
      <c r="N1312" s="66">
        <v>0.22311241000000001</v>
      </c>
      <c r="O1312" s="66"/>
      <c r="P1312" s="66"/>
      <c r="Q1312" s="66"/>
      <c r="R1312" s="76"/>
      <c r="S1312" s="83">
        <f>(F1312-O1307*H1312)/D1312</f>
        <v>0.34929804361025441</v>
      </c>
      <c r="T1312" s="83">
        <f>(G1312-P1307*H1312)/D1312</f>
        <v>0.37090686775822446</v>
      </c>
      <c r="U1312" s="83">
        <f>(I1312-Q1307*H1312)/D1312</f>
        <v>6.2386917745942468E-2</v>
      </c>
      <c r="V1312" s="84"/>
      <c r="W1312" s="83">
        <f t="shared" si="809"/>
        <v>-1.0518297280717968</v>
      </c>
      <c r="X1312" s="83">
        <f t="shared" si="810"/>
        <v>-0.99180427818936379</v>
      </c>
      <c r="Y1312" s="83">
        <f t="shared" si="811"/>
        <v>-2.7743996770940367</v>
      </c>
      <c r="Z1312" s="83">
        <f t="shared" si="812"/>
        <v>-1.5000795538105354</v>
      </c>
      <c r="AB1312" s="28"/>
      <c r="AD1312" s="28"/>
      <c r="AF1312" s="28"/>
      <c r="AJ1312" s="82"/>
      <c r="AK1312" s="82"/>
      <c r="AL1312" s="82"/>
      <c r="AM1312" s="82"/>
      <c r="AN1312" s="82"/>
      <c r="BB1312" s="76"/>
      <c r="BC1312" s="76"/>
      <c r="BE1312" s="76"/>
      <c r="BF1312" s="76"/>
      <c r="BH1312" s="76"/>
      <c r="BI1312" s="76"/>
      <c r="BK1312" s="76"/>
      <c r="BL1312" s="76"/>
      <c r="BN1312" s="76"/>
      <c r="BO1312" s="76"/>
      <c r="BQ1312" s="76"/>
      <c r="BR1312" s="76"/>
      <c r="BW1312" s="85"/>
      <c r="BX1312" s="85"/>
      <c r="BY1312" s="83"/>
      <c r="BZ1312" s="83"/>
      <c r="CA1312" s="83"/>
      <c r="CB1312" s="83"/>
      <c r="CC1312" s="83"/>
    </row>
    <row r="1313" spans="1:100">
      <c r="C1313" s="7"/>
      <c r="D1313" s="89"/>
      <c r="E1313" s="89"/>
      <c r="F1313" s="33"/>
      <c r="G1313" s="33"/>
      <c r="H1313" s="99"/>
      <c r="I1313" s="33"/>
      <c r="J1313" s="5"/>
      <c r="K1313" s="84"/>
      <c r="L1313" s="84"/>
      <c r="M1313" s="84"/>
      <c r="N1313" s="84"/>
      <c r="O1313" s="83"/>
      <c r="P1313" s="83"/>
      <c r="Q1313" s="83"/>
      <c r="R1313" s="84"/>
      <c r="S1313" s="84"/>
      <c r="T1313" s="84"/>
      <c r="U1313" s="84"/>
      <c r="V1313" s="84"/>
      <c r="W1313" s="84"/>
      <c r="X1313" s="84"/>
      <c r="Y1313" s="84"/>
      <c r="Z1313" s="90"/>
      <c r="AA1313" s="28"/>
      <c r="AB1313" s="91"/>
      <c r="AC1313" s="91"/>
      <c r="AD1313" s="91"/>
      <c r="AE1313" s="92"/>
      <c r="AF1313" s="92"/>
      <c r="AG1313" s="92"/>
      <c r="AJ1313" s="76"/>
      <c r="AK1313" s="76"/>
      <c r="AL1313" s="76"/>
      <c r="AM1313" s="76"/>
      <c r="AN1313" s="76"/>
      <c r="BB1313" s="76"/>
      <c r="BC1313" s="76"/>
      <c r="BE1313" s="76"/>
      <c r="BF1313" s="76"/>
      <c r="BH1313" s="76"/>
      <c r="BI1313" s="76"/>
      <c r="BK1313" s="76"/>
      <c r="BL1313" s="76"/>
      <c r="BN1313" s="76"/>
      <c r="BO1313" s="76"/>
      <c r="BQ1313" s="76"/>
      <c r="BR1313" s="76"/>
      <c r="BW1313" s="85"/>
      <c r="BX1313" s="85"/>
      <c r="BY1313" s="83"/>
      <c r="BZ1313" s="83"/>
      <c r="CA1313" s="83"/>
      <c r="CB1313" s="83"/>
      <c r="CC1313" s="83"/>
      <c r="CD1313" s="76"/>
      <c r="CE1313" s="76"/>
      <c r="CF1313" s="76"/>
      <c r="CG1313" s="76"/>
      <c r="CH1313" s="76"/>
      <c r="CI1313" s="76"/>
      <c r="CJ1313" s="76"/>
      <c r="CK1313" s="76"/>
      <c r="CL1313" s="76"/>
      <c r="CM1313" s="76"/>
      <c r="CN1313" s="76"/>
      <c r="CO1313" s="76"/>
      <c r="CP1313" s="76"/>
      <c r="CQ1313" s="76"/>
      <c r="CR1313" s="76"/>
      <c r="CS1313" s="76"/>
      <c r="CT1313" s="76"/>
      <c r="CU1313" s="76"/>
      <c r="CV1313" s="76"/>
    </row>
    <row r="1314" spans="1:100">
      <c r="A1314" s="7">
        <v>164</v>
      </c>
      <c r="B1314" s="31">
        <v>43676</v>
      </c>
      <c r="C1314" s="7" t="s">
        <v>0</v>
      </c>
      <c r="D1314" s="32">
        <v>7.7515324999999997E-4</v>
      </c>
      <c r="E1314" s="32">
        <v>1.7024198999999999E-4</v>
      </c>
      <c r="F1314" s="32">
        <v>2.5539266999999999E-4</v>
      </c>
      <c r="G1314" s="32">
        <v>2.5719885E-4</v>
      </c>
      <c r="H1314" s="93">
        <v>-5.5538481999999996E-6</v>
      </c>
      <c r="I1314" s="93">
        <v>5.9100144000000001E-5</v>
      </c>
      <c r="J1314" s="93"/>
      <c r="K1314" s="32"/>
      <c r="L1314" s="32"/>
      <c r="M1314" s="32"/>
      <c r="N1314" s="32"/>
      <c r="O1314" s="66"/>
      <c r="P1314" s="66"/>
      <c r="Q1314" s="66"/>
      <c r="AG1314" s="78"/>
      <c r="BZ1314" s="80"/>
      <c r="CA1314" s="78"/>
      <c r="CB1314" s="78"/>
      <c r="CC1314" s="78"/>
      <c r="CE1314" s="81"/>
      <c r="CF1314" s="74"/>
      <c r="CG1314" s="74"/>
      <c r="CH1314" s="74"/>
      <c r="CI1314" s="74"/>
      <c r="CJ1314" s="74"/>
      <c r="CK1314" s="74"/>
      <c r="CL1314" s="74"/>
      <c r="CM1314" s="74"/>
      <c r="CN1314" s="74"/>
    </row>
    <row r="1315" spans="1:100">
      <c r="A1315" s="7">
        <v>164</v>
      </c>
      <c r="B1315" s="7"/>
      <c r="C1315" s="98" t="s">
        <v>6</v>
      </c>
      <c r="D1315" s="32"/>
      <c r="E1315" s="32"/>
      <c r="F1315" s="32"/>
      <c r="G1315" s="32"/>
      <c r="H1315" s="93">
        <v>2.6724304999999999</v>
      </c>
      <c r="I1315" s="32"/>
      <c r="J1315" s="32"/>
      <c r="K1315" s="32"/>
      <c r="L1315" s="32"/>
      <c r="M1315" s="32"/>
      <c r="N1315" s="57"/>
      <c r="O1315" s="83">
        <v>0.86377316999999998</v>
      </c>
      <c r="P1315" s="83">
        <v>0.56642546999999999</v>
      </c>
      <c r="Q1315" s="83">
        <v>1.0734484</v>
      </c>
      <c r="AB1315" s="9"/>
      <c r="AC1315" s="9"/>
      <c r="AD1315" s="9"/>
      <c r="AE1315" s="9"/>
      <c r="AF1315" s="9"/>
      <c r="AG1315" s="9"/>
      <c r="AI1315" s="27"/>
      <c r="AJ1315" s="20"/>
      <c r="AK1315" s="20"/>
      <c r="AL1315" s="20"/>
      <c r="AM1315" s="20"/>
      <c r="AN1315" s="82"/>
      <c r="BB1315" s="78"/>
      <c r="BE1315" s="78"/>
      <c r="BH1315" s="78"/>
      <c r="BK1315" s="78"/>
      <c r="BN1315" s="78"/>
      <c r="BQ1315" s="78"/>
    </row>
    <row r="1316" spans="1:100">
      <c r="A1316" s="7">
        <v>164</v>
      </c>
      <c r="B1316" s="7"/>
      <c r="C1316" s="7" t="s">
        <v>1</v>
      </c>
      <c r="D1316" s="32">
        <v>27.106904</v>
      </c>
      <c r="E1316" s="32">
        <v>6.0565832999999998</v>
      </c>
      <c r="F1316" s="32">
        <v>9.4955336999999993</v>
      </c>
      <c r="G1316" s="32">
        <v>10.111787</v>
      </c>
      <c r="H1316" s="93">
        <v>1.2878759E-4</v>
      </c>
      <c r="I1316" s="93">
        <v>1.7058202</v>
      </c>
      <c r="J1316" s="93"/>
      <c r="K1316" s="66">
        <v>0.35029948</v>
      </c>
      <c r="L1316" s="66">
        <v>0.37303368999999997</v>
      </c>
      <c r="M1316" s="66">
        <v>6.2929388000000003E-2</v>
      </c>
      <c r="N1316" s="66">
        <v>0.22343325999999999</v>
      </c>
      <c r="O1316" s="66"/>
      <c r="P1316" s="66"/>
      <c r="Q1316" s="66"/>
      <c r="R1316" s="76"/>
      <c r="S1316" s="83">
        <f>(F1316-O1315*H1316)/D1316</f>
        <v>0.35029535120407435</v>
      </c>
      <c r="T1316" s="83">
        <f>(G1316-P1315*H1316)/D1316</f>
        <v>0.37303094633857131</v>
      </c>
      <c r="U1316" s="83">
        <f>(I1316-Q1315*H1316)/D1316</f>
        <v>6.2924262880319146E-2</v>
      </c>
      <c r="V1316" s="84"/>
      <c r="W1316" s="83">
        <f t="shared" ref="W1316:W1320" si="814">LN(S1316)</f>
        <v>-1.048978619765772</v>
      </c>
      <c r="X1316" s="83">
        <f t="shared" ref="X1316:X1320" si="815">LN(T1316)</f>
        <v>-0.9860938967246633</v>
      </c>
      <c r="Y1316" s="83">
        <f t="shared" ref="Y1316:Y1320" si="816">LN(U1316)</f>
        <v>-2.7658234522873095</v>
      </c>
      <c r="Z1316" s="83">
        <f>LN(N1316)</f>
        <v>-1.4986425224976374</v>
      </c>
      <c r="AA1316" s="77"/>
      <c r="AB1316" s="20">
        <f t="array" ref="AB1316:AC1317">LINEST(W1316:W1320,Z1316:Z1320,TRUE,TRUE)</f>
        <v>1.9988664122733397</v>
      </c>
      <c r="AC1316" s="60">
        <v>1.9466171591410679</v>
      </c>
      <c r="AD1316" s="20">
        <f t="array" ref="AD1316:AE1317">LINEST(X1316:X1320,Z1316:Z1320,TRUE,TRUE)</f>
        <v>4.0038258191900997</v>
      </c>
      <c r="AE1316" s="60">
        <v>5.0142324748802451</v>
      </c>
      <c r="AF1316" s="20">
        <f t="array" ref="AF1316:AG1317">LINEST(Y1316:Y1320,Z1316:Z1320,TRUE,TRUE)</f>
        <v>6.012911136764358</v>
      </c>
      <c r="AG1316" s="20">
        <v>6.2454139354926097</v>
      </c>
      <c r="AI1316" s="41">
        <f>EXP(AC1316)*$AI$4^AB1316</f>
        <v>0.33305067872991578</v>
      </c>
      <c r="AJ1316" s="41">
        <f>AI1316*SQRT(AC1317^2+(LN($AI$4))^2*AB1317^2+(AB1316/$AI$4)^2*$AJ$4^2-2*LN($AI$4)*AVERAGE(Z1316:Z1320)*AB1317^2)</f>
        <v>5.334432409749933E-4</v>
      </c>
      <c r="AK1316" s="59"/>
      <c r="AL1316" s="41">
        <f>EXP(AE1316)*$AI$4^AD1316</f>
        <v>0.33715645495580282</v>
      </c>
      <c r="AM1316" s="41">
        <f>AL1316*SQRT(AE1317^2+(LN($AI$4))^2*AD1317^2+(AD1316/$AI$4)^2*$AJ$4^2-2*LN($AI$4)*AVERAGE(Z1316:Z1320)*AD1317^2)</f>
        <v>1.079582043966239E-3</v>
      </c>
      <c r="AN1316" s="83"/>
      <c r="AO1316" s="41">
        <f>EXP(AG1316)*$AI$4^AF1316</f>
        <v>5.405911409690909E-2</v>
      </c>
      <c r="AP1316" s="41">
        <f>AO1316*SQRT(AG1317^2+(LN($AI$4))^2*AF1317^2+(AF1316/$AI$4)^2*$AJ$4^2-2*LN($AI$4)*AVERAGE(Z1316:Z1320)*AF1317^2)</f>
        <v>2.5978546806998713E-4</v>
      </c>
      <c r="BB1316" s="69"/>
      <c r="BC1316" s="69"/>
      <c r="BE1316" s="69"/>
      <c r="BF1316" s="69"/>
      <c r="BH1316" s="69"/>
      <c r="BI1316" s="69"/>
      <c r="BK1316" s="69"/>
      <c r="BL1316" s="69"/>
      <c r="BN1316" s="69"/>
      <c r="BO1316" s="69"/>
      <c r="BQ1316" s="69"/>
      <c r="BR1316" s="69"/>
      <c r="BY1316" s="69"/>
      <c r="BZ1316" s="69"/>
      <c r="CD1316" s="86"/>
      <c r="CM1316" s="78"/>
      <c r="CN1316" s="78"/>
    </row>
    <row r="1317" spans="1:100">
      <c r="A1317" s="7">
        <v>164</v>
      </c>
      <c r="B1317" s="7"/>
      <c r="C1317" s="7" t="s">
        <v>2</v>
      </c>
      <c r="D1317" s="32">
        <v>26.499220000000001</v>
      </c>
      <c r="E1317" s="32">
        <v>5.9193344999999997</v>
      </c>
      <c r="F1317" s="32">
        <v>9.2781561000000004</v>
      </c>
      <c r="G1317" s="32">
        <v>9.8755818000000009</v>
      </c>
      <c r="H1317" s="93">
        <v>1.2815915999999999E-4</v>
      </c>
      <c r="I1317" s="93">
        <v>1.665149</v>
      </c>
      <c r="J1317" s="93"/>
      <c r="K1317" s="32">
        <v>0.35012942000000002</v>
      </c>
      <c r="L1317" s="32">
        <v>0.37267446999999998</v>
      </c>
      <c r="M1317" s="32">
        <v>6.2837689000000002E-2</v>
      </c>
      <c r="N1317" s="32">
        <v>0.22337768</v>
      </c>
      <c r="O1317" s="66"/>
      <c r="P1317" s="66"/>
      <c r="Q1317" s="66"/>
      <c r="R1317" s="76"/>
      <c r="S1317" s="83">
        <f>(F1317-O1315*H1317)/D1317</f>
        <v>0.35012522631066506</v>
      </c>
      <c r="T1317" s="83">
        <f>(G1317-P1315*H1317)/D1317</f>
        <v>0.37267169401165628</v>
      </c>
      <c r="U1317" s="83">
        <f>(I1317-Q1315*H1317)/D1317</f>
        <v>6.2832469323804721E-2</v>
      </c>
      <c r="V1317" s="84"/>
      <c r="W1317" s="83">
        <f t="shared" si="814"/>
        <v>-1.04946439903102</v>
      </c>
      <c r="X1317" s="83">
        <f t="shared" si="815"/>
        <v>-0.98705742383391426</v>
      </c>
      <c r="Y1317" s="83">
        <f t="shared" si="816"/>
        <v>-2.7672833116715037</v>
      </c>
      <c r="Z1317" s="83">
        <f t="shared" ref="Z1317:Z1320" si="817">LN(N1317)</f>
        <v>-1.4988913078129058</v>
      </c>
      <c r="AA1317" s="77"/>
      <c r="AB1317" s="20">
        <v>1.4771207607238698E-2</v>
      </c>
      <c r="AC1317" s="60">
        <v>2.2145834860277359E-2</v>
      </c>
      <c r="AD1317" s="20">
        <v>2.8453810074044333E-2</v>
      </c>
      <c r="AE1317" s="60">
        <v>4.2659570957264338E-2</v>
      </c>
      <c r="AF1317" s="20">
        <v>4.2137675382567769E-2</v>
      </c>
      <c r="AG1317" s="20">
        <v>6.3175200378404697E-2</v>
      </c>
      <c r="AI1317" s="27"/>
      <c r="AJ1317" s="82"/>
      <c r="AK1317" s="82"/>
      <c r="AL1317" s="82"/>
      <c r="AM1317" s="82"/>
      <c r="AN1317" s="82"/>
      <c r="BB1317" s="76"/>
      <c r="BC1317" s="76"/>
      <c r="BE1317" s="76"/>
      <c r="BF1317" s="76"/>
      <c r="BH1317" s="76"/>
      <c r="BI1317" s="76"/>
      <c r="BK1317" s="76"/>
      <c r="BL1317" s="76"/>
      <c r="BN1317" s="76"/>
      <c r="BO1317" s="76"/>
      <c r="BQ1317" s="76"/>
      <c r="BR1317" s="76"/>
      <c r="BW1317" s="85"/>
      <c r="BX1317" s="85"/>
      <c r="BY1317" s="83"/>
      <c r="BZ1317" s="83"/>
      <c r="CA1317" s="83"/>
      <c r="CB1317" s="83"/>
      <c r="CC1317" s="83"/>
    </row>
    <row r="1318" spans="1:100">
      <c r="A1318" s="7">
        <v>164</v>
      </c>
      <c r="B1318" s="7"/>
      <c r="C1318" s="7" t="s">
        <v>3</v>
      </c>
      <c r="D1318" s="32">
        <v>25.087814000000002</v>
      </c>
      <c r="E1318" s="32">
        <v>5.6024279000000003</v>
      </c>
      <c r="F1318" s="32">
        <v>8.7788798000000003</v>
      </c>
      <c r="G1318" s="32">
        <v>9.3386610999999995</v>
      </c>
      <c r="H1318" s="93">
        <v>1.2000407E-4</v>
      </c>
      <c r="I1318" s="93">
        <v>1.5737378</v>
      </c>
      <c r="J1318" s="93"/>
      <c r="K1318" s="32">
        <v>0.34992595999999998</v>
      </c>
      <c r="L1318" s="32">
        <v>0.37223877999999999</v>
      </c>
      <c r="M1318" s="32">
        <v>6.2729119E-2</v>
      </c>
      <c r="N1318" s="32">
        <v>0.22331269000000001</v>
      </c>
      <c r="O1318" s="66"/>
      <c r="P1318" s="66"/>
      <c r="Q1318" s="66"/>
      <c r="R1318" s="76"/>
      <c r="S1318" s="83">
        <f>(F1318-O1315*H1318)/D1318</f>
        <v>0.34992192399481448</v>
      </c>
      <c r="T1318" s="83">
        <f>(G1318-P1315*H1318)/D1318</f>
        <v>0.37223622299807579</v>
      </c>
      <c r="U1318" s="83">
        <f>(I1318-Q1315*H1318)/D1318</f>
        <v>6.2724037328364471E-2</v>
      </c>
      <c r="V1318" s="84"/>
      <c r="W1318" s="83">
        <f t="shared" si="814"/>
        <v>-1.0500452236839803</v>
      </c>
      <c r="X1318" s="83">
        <f t="shared" si="815"/>
        <v>-0.98822661818195279</v>
      </c>
      <c r="Y1318" s="83">
        <f t="shared" si="816"/>
        <v>-2.7690105343426108</v>
      </c>
      <c r="Z1318" s="83">
        <f t="shared" si="817"/>
        <v>-1.4991822923732336</v>
      </c>
      <c r="AA1318" s="28"/>
      <c r="AB1318" s="47">
        <f t="shared" ref="AB1318:AG1318" si="818">ABS(AB1317/AB1316)</f>
        <v>7.3897922925420462E-3</v>
      </c>
      <c r="AC1318" s="47">
        <f t="shared" si="818"/>
        <v>1.1376574359412851E-2</v>
      </c>
      <c r="AD1318" s="47">
        <f t="shared" si="818"/>
        <v>7.1066553239321519E-3</v>
      </c>
      <c r="AE1318" s="47">
        <f t="shared" si="818"/>
        <v>8.5076970744726345E-3</v>
      </c>
      <c r="AF1318" s="47">
        <f t="shared" si="818"/>
        <v>7.0078659777504573E-3</v>
      </c>
      <c r="AG1318" s="47">
        <f t="shared" si="818"/>
        <v>1.0115454480828056E-2</v>
      </c>
      <c r="AI1318" s="27"/>
      <c r="AJ1318" s="82"/>
      <c r="AK1318" s="82"/>
      <c r="AL1318" s="82"/>
      <c r="AM1318" s="82"/>
      <c r="AN1318" s="82"/>
      <c r="BB1318" s="76"/>
      <c r="BC1318" s="76"/>
      <c r="BE1318" s="76"/>
      <c r="BF1318" s="76"/>
      <c r="BH1318" s="76"/>
      <c r="BI1318" s="76"/>
      <c r="BK1318" s="76"/>
      <c r="BL1318" s="76"/>
      <c r="BN1318" s="76"/>
      <c r="BO1318" s="76"/>
      <c r="BQ1318" s="76"/>
      <c r="BR1318" s="76"/>
      <c r="BW1318" s="85"/>
      <c r="BX1318" s="85"/>
      <c r="BY1318" s="83"/>
      <c r="BZ1318" s="83"/>
      <c r="CA1318" s="83"/>
      <c r="CB1318" s="83"/>
      <c r="CC1318" s="83"/>
      <c r="CD1318" s="76"/>
      <c r="CE1318" s="76"/>
      <c r="CF1318" s="76"/>
      <c r="CG1318" s="76"/>
      <c r="CH1318" s="76"/>
      <c r="CI1318" s="76"/>
      <c r="CJ1318" s="76"/>
      <c r="CK1318" s="76"/>
      <c r="CL1318" s="76"/>
      <c r="CM1318" s="76"/>
      <c r="CN1318" s="76"/>
      <c r="CO1318" s="76"/>
      <c r="CP1318" s="76"/>
      <c r="CQ1318" s="76"/>
      <c r="CR1318" s="76"/>
      <c r="CS1318" s="76"/>
      <c r="CT1318" s="76"/>
      <c r="CU1318" s="76"/>
      <c r="CV1318" s="76"/>
    </row>
    <row r="1319" spans="1:100">
      <c r="A1319" s="7">
        <v>164</v>
      </c>
      <c r="B1319" s="7"/>
      <c r="C1319" s="7" t="s">
        <v>4</v>
      </c>
      <c r="D1319" s="32">
        <v>23.451744000000001</v>
      </c>
      <c r="E1319" s="32">
        <v>5.235023</v>
      </c>
      <c r="F1319" s="32">
        <v>8.2001056999999999</v>
      </c>
      <c r="G1319" s="32">
        <v>8.7162527999999995</v>
      </c>
      <c r="H1319" s="93">
        <v>1.142734E-4</v>
      </c>
      <c r="I1319" s="93">
        <v>1.4676883000000001</v>
      </c>
      <c r="J1319" s="93"/>
      <c r="K1319" s="32">
        <v>0.34965864000000002</v>
      </c>
      <c r="L1319" s="32">
        <v>0.37166750999999998</v>
      </c>
      <c r="M1319" s="32">
        <v>6.2583268999999997E-2</v>
      </c>
      <c r="N1319" s="32">
        <v>0.22322531000000001</v>
      </c>
      <c r="O1319" s="66"/>
      <c r="P1319" s="66"/>
      <c r="Q1319" s="66"/>
      <c r="R1319" s="76"/>
      <c r="S1319" s="83">
        <f>(F1319-O1315*H1319)/D1319</f>
        <v>0.34965446466169142</v>
      </c>
      <c r="T1319" s="83">
        <f>(G1319-P1315*H1319)/D1319</f>
        <v>0.37166481403838003</v>
      </c>
      <c r="U1319" s="83">
        <f>(I1319-Q1315*H1319)/D1319</f>
        <v>6.257810222564289E-2</v>
      </c>
      <c r="V1319" s="84"/>
      <c r="W1319" s="83">
        <f t="shared" si="814"/>
        <v>-1.050809855968577</v>
      </c>
      <c r="X1319" s="83">
        <f t="shared" si="815"/>
        <v>-0.98976286841854955</v>
      </c>
      <c r="Y1319" s="83">
        <f t="shared" si="816"/>
        <v>-2.7713398667742108</v>
      </c>
      <c r="Z1319" s="83">
        <f t="shared" si="817"/>
        <v>-1.4995736588464803</v>
      </c>
      <c r="AA1319" s="60"/>
      <c r="AB1319" s="88"/>
      <c r="AD1319" s="88"/>
      <c r="AF1319" s="88"/>
      <c r="AI1319" s="27"/>
      <c r="AJ1319" s="82"/>
      <c r="AK1319" s="82"/>
      <c r="AL1319" s="82"/>
      <c r="AM1319" s="82"/>
      <c r="AN1319" s="82"/>
      <c r="BB1319" s="76"/>
      <c r="BC1319" s="76"/>
      <c r="BE1319" s="76"/>
      <c r="BF1319" s="76"/>
      <c r="BH1319" s="76"/>
      <c r="BI1319" s="76"/>
      <c r="BK1319" s="76"/>
      <c r="BL1319" s="76"/>
      <c r="BN1319" s="76"/>
      <c r="BO1319" s="76"/>
      <c r="BQ1319" s="76"/>
      <c r="BR1319" s="76"/>
      <c r="BW1319" s="85"/>
      <c r="BX1319" s="85"/>
      <c r="BY1319" s="83"/>
      <c r="BZ1319" s="83"/>
      <c r="CA1319" s="83"/>
      <c r="CB1319" s="83"/>
      <c r="CD1319" s="76"/>
      <c r="CE1319" s="76"/>
      <c r="CF1319" s="76"/>
      <c r="CG1319" s="76"/>
      <c r="CH1319" s="76"/>
      <c r="CI1319" s="76"/>
      <c r="CJ1319" s="76"/>
      <c r="CK1319" s="76"/>
      <c r="CL1319" s="76"/>
      <c r="CM1319" s="76"/>
      <c r="CN1319" s="76"/>
      <c r="CO1319" s="76"/>
      <c r="CP1319" s="76"/>
      <c r="CQ1319" s="76"/>
      <c r="CR1319" s="76"/>
      <c r="CS1319" s="76"/>
      <c r="CT1319" s="76"/>
      <c r="CU1319" s="76"/>
      <c r="CV1319" s="76"/>
    </row>
    <row r="1320" spans="1:100">
      <c r="A1320" s="7">
        <v>164</v>
      </c>
      <c r="B1320" s="7"/>
      <c r="C1320" s="7" t="s">
        <v>5</v>
      </c>
      <c r="D1320" s="32">
        <v>21.533545</v>
      </c>
      <c r="E1320" s="32">
        <v>4.8048109999999999</v>
      </c>
      <c r="F1320" s="32">
        <v>7.5227991000000003</v>
      </c>
      <c r="G1320" s="32">
        <v>7.9893333999999996</v>
      </c>
      <c r="H1320" s="93">
        <v>1.1259911E-4</v>
      </c>
      <c r="I1320" s="93">
        <v>1.3441187999999999</v>
      </c>
      <c r="J1320" s="93"/>
      <c r="K1320" s="32">
        <v>0.34935250000000001</v>
      </c>
      <c r="L1320" s="32">
        <v>0.37101799000000002</v>
      </c>
      <c r="M1320" s="32">
        <v>6.2419756999999999E-2</v>
      </c>
      <c r="N1320" s="32">
        <v>0.22313142999999999</v>
      </c>
      <c r="O1320" s="66"/>
      <c r="P1320" s="66"/>
      <c r="Q1320" s="66"/>
      <c r="R1320" s="76"/>
      <c r="S1320" s="83">
        <f>(F1320-O1315*H1320)/D1320</f>
        <v>0.34934804463964553</v>
      </c>
      <c r="T1320" s="83">
        <f>(G1320-P1315*H1320)/D1320</f>
        <v>0.37101506607463824</v>
      </c>
      <c r="U1320" s="83">
        <f>(I1320-Q1315*H1320)/D1320</f>
        <v>6.2414151068276448E-2</v>
      </c>
      <c r="V1320" s="84"/>
      <c r="W1320" s="83">
        <f t="shared" si="814"/>
        <v>-1.0516865911378972</v>
      </c>
      <c r="X1320" s="83">
        <f t="shared" si="815"/>
        <v>-0.99151260783363815</v>
      </c>
      <c r="Y1320" s="83">
        <f t="shared" si="816"/>
        <v>-2.7739632493771111</v>
      </c>
      <c r="Z1320" s="83">
        <f t="shared" si="817"/>
        <v>-1.4999943089362913</v>
      </c>
      <c r="AB1320" s="28"/>
      <c r="AD1320" s="28"/>
      <c r="AF1320" s="28"/>
      <c r="AJ1320" s="82"/>
      <c r="AK1320" s="82"/>
      <c r="AL1320" s="82"/>
      <c r="AM1320" s="82"/>
      <c r="AN1320" s="82"/>
      <c r="BB1320" s="76"/>
      <c r="BC1320" s="76"/>
      <c r="BE1320" s="76"/>
      <c r="BF1320" s="76"/>
      <c r="BH1320" s="76"/>
      <c r="BI1320" s="76"/>
      <c r="BK1320" s="76"/>
      <c r="BL1320" s="76"/>
      <c r="BN1320" s="76"/>
      <c r="BO1320" s="76"/>
      <c r="BQ1320" s="76"/>
      <c r="BR1320" s="76"/>
      <c r="BW1320" s="85"/>
      <c r="BX1320" s="85"/>
      <c r="BY1320" s="83"/>
      <c r="BZ1320" s="83"/>
      <c r="CA1320" s="83"/>
      <c r="CB1320" s="83"/>
      <c r="CC1320" s="83"/>
    </row>
    <row r="1321" spans="1:100">
      <c r="C1321" s="7"/>
      <c r="D1321" s="89"/>
      <c r="E1321" s="89"/>
      <c r="F1321" s="33"/>
      <c r="G1321" s="33"/>
      <c r="H1321" s="99"/>
      <c r="I1321" s="33"/>
      <c r="J1321" s="5"/>
      <c r="K1321" s="84"/>
      <c r="L1321" s="84"/>
      <c r="M1321" s="84"/>
      <c r="N1321" s="84"/>
      <c r="O1321" s="83"/>
      <c r="P1321" s="83"/>
      <c r="Q1321" s="83"/>
      <c r="R1321" s="84"/>
      <c r="S1321" s="84"/>
      <c r="T1321" s="84"/>
      <c r="U1321" s="84"/>
      <c r="V1321" s="84"/>
      <c r="W1321" s="84"/>
      <c r="X1321" s="84"/>
      <c r="Y1321" s="84"/>
      <c r="Z1321" s="90"/>
      <c r="AA1321" s="28"/>
      <c r="AB1321" s="91"/>
      <c r="AC1321" s="91"/>
      <c r="AD1321" s="91"/>
      <c r="AE1321" s="92"/>
      <c r="AF1321" s="92"/>
      <c r="AG1321" s="92"/>
      <c r="AJ1321" s="76"/>
      <c r="AK1321" s="76"/>
      <c r="AL1321" s="76"/>
      <c r="AM1321" s="76"/>
      <c r="AN1321" s="76"/>
      <c r="BB1321" s="76"/>
      <c r="BC1321" s="76"/>
      <c r="BE1321" s="76"/>
      <c r="BF1321" s="76"/>
      <c r="BH1321" s="76"/>
      <c r="BI1321" s="76"/>
      <c r="BK1321" s="76"/>
      <c r="BL1321" s="76"/>
      <c r="BN1321" s="76"/>
      <c r="BO1321" s="76"/>
      <c r="BQ1321" s="76"/>
      <c r="BR1321" s="76"/>
      <c r="BW1321" s="85"/>
      <c r="BX1321" s="85"/>
      <c r="BY1321" s="83"/>
      <c r="BZ1321" s="83"/>
      <c r="CA1321" s="83"/>
      <c r="CB1321" s="83"/>
      <c r="CC1321" s="83"/>
      <c r="CD1321" s="76"/>
      <c r="CE1321" s="76"/>
      <c r="CF1321" s="76"/>
      <c r="CG1321" s="76"/>
      <c r="CH1321" s="76"/>
      <c r="CI1321" s="76"/>
      <c r="CJ1321" s="76"/>
      <c r="CK1321" s="76"/>
      <c r="CL1321" s="76"/>
      <c r="CM1321" s="76"/>
      <c r="CN1321" s="76"/>
      <c r="CO1321" s="76"/>
      <c r="CP1321" s="76"/>
      <c r="CQ1321" s="76"/>
      <c r="CR1321" s="76"/>
      <c r="CS1321" s="76"/>
      <c r="CT1321" s="76"/>
      <c r="CU1321" s="76"/>
      <c r="CV1321" s="76"/>
    </row>
    <row r="1322" spans="1:100">
      <c r="A1322" s="7">
        <v>165</v>
      </c>
      <c r="B1322" s="31">
        <v>43676</v>
      </c>
      <c r="C1322" s="7" t="s">
        <v>0</v>
      </c>
      <c r="D1322" s="32">
        <v>7.7515324999999997E-4</v>
      </c>
      <c r="E1322" s="32">
        <v>1.7024198999999999E-4</v>
      </c>
      <c r="F1322" s="32">
        <v>2.5539266999999999E-4</v>
      </c>
      <c r="G1322" s="32">
        <v>2.5719885E-4</v>
      </c>
      <c r="H1322" s="93">
        <v>-5.5538481999999996E-6</v>
      </c>
      <c r="I1322" s="93">
        <v>5.9100144000000001E-5</v>
      </c>
      <c r="J1322" s="93"/>
      <c r="K1322" s="32"/>
      <c r="L1322" s="32"/>
      <c r="M1322" s="32"/>
      <c r="N1322" s="32"/>
      <c r="O1322" s="66"/>
      <c r="P1322" s="66"/>
      <c r="Q1322" s="66"/>
      <c r="AG1322" s="78"/>
      <c r="BZ1322" s="80"/>
      <c r="CA1322" s="78"/>
      <c r="CB1322" s="78"/>
      <c r="CC1322" s="78"/>
      <c r="CE1322" s="81"/>
      <c r="CF1322" s="74"/>
      <c r="CG1322" s="74"/>
      <c r="CH1322" s="74"/>
      <c r="CI1322" s="74"/>
      <c r="CJ1322" s="74"/>
      <c r="CK1322" s="74"/>
      <c r="CL1322" s="74"/>
      <c r="CM1322" s="74"/>
      <c r="CN1322" s="74"/>
    </row>
    <row r="1323" spans="1:100">
      <c r="A1323" s="7">
        <v>165</v>
      </c>
      <c r="B1323" s="7"/>
      <c r="C1323" s="98" t="s">
        <v>6</v>
      </c>
      <c r="D1323" s="32"/>
      <c r="E1323" s="32"/>
      <c r="F1323" s="32"/>
      <c r="G1323" s="32"/>
      <c r="H1323" s="93">
        <v>2.6724304999999999</v>
      </c>
      <c r="I1323" s="32"/>
      <c r="J1323" s="32"/>
      <c r="K1323" s="32"/>
      <c r="L1323" s="32"/>
      <c r="M1323" s="32"/>
      <c r="N1323" s="57"/>
      <c r="O1323" s="83">
        <v>0.86377316999999998</v>
      </c>
      <c r="P1323" s="83">
        <v>0.56642546999999999</v>
      </c>
      <c r="Q1323" s="83">
        <v>1.0734484</v>
      </c>
      <c r="AB1323" s="9"/>
      <c r="AC1323" s="9"/>
      <c r="AD1323" s="9"/>
      <c r="AE1323" s="9"/>
      <c r="AF1323" s="9"/>
      <c r="AG1323" s="9"/>
      <c r="AI1323" s="27"/>
      <c r="AJ1323" s="20"/>
      <c r="AK1323" s="20"/>
      <c r="AL1323" s="20"/>
      <c r="AM1323" s="20"/>
      <c r="AN1323" s="82"/>
      <c r="BB1323" s="78"/>
      <c r="BE1323" s="78"/>
      <c r="BH1323" s="78"/>
      <c r="BK1323" s="78"/>
      <c r="BN1323" s="78"/>
      <c r="BQ1323" s="78"/>
    </row>
    <row r="1324" spans="1:100">
      <c r="A1324" s="7">
        <v>165</v>
      </c>
      <c r="B1324" s="7"/>
      <c r="C1324" s="7" t="s">
        <v>1</v>
      </c>
      <c r="D1324" s="32">
        <v>27.340057999999999</v>
      </c>
      <c r="E1324" s="32">
        <v>6.1085855000000002</v>
      </c>
      <c r="F1324" s="32">
        <v>9.5770064999999995</v>
      </c>
      <c r="G1324" s="32">
        <v>10.198202</v>
      </c>
      <c r="H1324" s="93">
        <v>1.4373221000000001E-4</v>
      </c>
      <c r="I1324" s="93">
        <v>1.7204067999999999</v>
      </c>
      <c r="J1324" s="93"/>
      <c r="K1324" s="32">
        <v>0.35029215000000002</v>
      </c>
      <c r="L1324" s="32">
        <v>0.37301334000000003</v>
      </c>
      <c r="M1324" s="32">
        <v>6.2926280000000001E-2</v>
      </c>
      <c r="N1324" s="32">
        <v>0.22342989999999999</v>
      </c>
      <c r="O1324" s="66"/>
      <c r="P1324" s="66"/>
      <c r="Q1324" s="66"/>
      <c r="R1324" s="76"/>
      <c r="S1324" s="83">
        <f>(F1324-O1323*H1324)/D1324</f>
        <v>0.35028756515342202</v>
      </c>
      <c r="T1324" s="83">
        <f>(G1324-P1323*H1324)/D1324</f>
        <v>0.37301020306596999</v>
      </c>
      <c r="U1324" s="83">
        <f>(I1324-Q1323*H1324)/D1324</f>
        <v>6.2920587472387476E-2</v>
      </c>
      <c r="V1324" s="84"/>
      <c r="W1324" s="83">
        <f t="shared" ref="W1324:W1328" si="819">LN(S1324)</f>
        <v>-1.0490008471152288</v>
      </c>
      <c r="X1324" s="83">
        <f t="shared" ref="X1324:X1328" si="820">LN(T1324)</f>
        <v>-0.98614950564817438</v>
      </c>
      <c r="Y1324" s="83">
        <f t="shared" ref="Y1324:Y1328" si="821">LN(U1324)</f>
        <v>-2.7658818640208436</v>
      </c>
      <c r="Z1324" s="83">
        <f>LN(N1324)</f>
        <v>-1.498657560658313</v>
      </c>
      <c r="AA1324" s="77"/>
      <c r="AB1324" s="20">
        <f t="array" ref="AB1324:AC1325">LINEST(W1324:W1328,Z1324:Z1328,TRUE,TRUE)</f>
        <v>2.010811844176112</v>
      </c>
      <c r="AC1324" s="60">
        <v>1.9645223281618065</v>
      </c>
      <c r="AD1324" s="20">
        <f t="array" ref="AD1324:AE1325">LINEST(X1324:X1328,Z1324:Z1328,TRUE,TRUE)</f>
        <v>4.0219895448086005</v>
      </c>
      <c r="AE1324" s="60">
        <v>5.0414496518335259</v>
      </c>
      <c r="AF1324" s="20">
        <f t="array" ref="AF1324:AG1325">LINEST(Y1324:Y1328,Z1324:Z1328,TRUE,TRUE)</f>
        <v>5.9852748226234667</v>
      </c>
      <c r="AG1324" s="20">
        <v>6.2040041558969117</v>
      </c>
      <c r="AI1324" s="41">
        <f>EXP(AC1324)*$AI$4^AB1324</f>
        <v>0.33295127593937329</v>
      </c>
      <c r="AJ1324" s="41">
        <f>AI1324*SQRT(AC1325^2+(LN($AI$4))^2*AB1325^2+(AB1324/$AI$4)^2*$AJ$4^2-2*LN($AI$4)*AVERAGE(Z1324:Z1328)*AB1325^2)</f>
        <v>5.2362000207261425E-4</v>
      </c>
      <c r="AK1324" s="59"/>
      <c r="AL1324" s="41">
        <f>EXP(AE1324)*$AI$4^AD1324</f>
        <v>0.33700053182360734</v>
      </c>
      <c r="AM1324" s="41">
        <f>AL1324*SQRT(AE1325^2+(LN($AI$4))^2*AD1325^2+(AD1324/$AI$4)^2*$AJ$4^2-2*LN($AI$4)*AVERAGE(Z1324:Z1328)*AD1325^2)</f>
        <v>1.0628791873366291E-3</v>
      </c>
      <c r="AN1324" s="83"/>
      <c r="AO1324" s="41">
        <f>EXP(AG1324)*$AI$4^AF1324</f>
        <v>5.4097253927045792E-2</v>
      </c>
      <c r="AP1324" s="41">
        <f>AO1324*SQRT(AG1325^2+(LN($AI$4))^2*AF1325^2+(AF1324/$AI$4)^2*$AJ$4^2-2*LN($AI$4)*AVERAGE(Z1324:Z1328)*AF1325^2)</f>
        <v>2.5331224176422556E-4</v>
      </c>
      <c r="BB1324" s="69"/>
      <c r="BC1324" s="69"/>
      <c r="BE1324" s="69"/>
      <c r="BF1324" s="69"/>
      <c r="BH1324" s="69"/>
      <c r="BI1324" s="69"/>
      <c r="BK1324" s="69"/>
      <c r="BL1324" s="69"/>
      <c r="BN1324" s="69"/>
      <c r="BO1324" s="69"/>
      <c r="BQ1324" s="69"/>
      <c r="BR1324" s="69"/>
      <c r="BY1324" s="69"/>
      <c r="BZ1324" s="69"/>
      <c r="CD1324" s="86"/>
      <c r="CM1324" s="78"/>
      <c r="CN1324" s="78"/>
    </row>
    <row r="1325" spans="1:100">
      <c r="A1325" s="7">
        <v>165</v>
      </c>
      <c r="B1325" s="7"/>
      <c r="C1325" s="7" t="s">
        <v>2</v>
      </c>
      <c r="D1325" s="32">
        <v>26.485593999999999</v>
      </c>
      <c r="E1325" s="32">
        <v>5.9162119999999998</v>
      </c>
      <c r="F1325" s="32">
        <v>9.2731832000000001</v>
      </c>
      <c r="G1325" s="32">
        <v>9.8699252000000008</v>
      </c>
      <c r="H1325" s="93">
        <v>1.3604662999999999E-4</v>
      </c>
      <c r="I1325" s="93">
        <v>1.6642153</v>
      </c>
      <c r="J1325" s="93"/>
      <c r="K1325" s="32">
        <v>0.35012174000000001</v>
      </c>
      <c r="L1325" s="32">
        <v>0.37265248000000001</v>
      </c>
      <c r="M1325" s="32">
        <v>6.2834714E-2</v>
      </c>
      <c r="N1325" s="32">
        <v>0.22337468999999999</v>
      </c>
      <c r="O1325" s="66"/>
      <c r="P1325" s="66"/>
      <c r="Q1325" s="66"/>
      <c r="R1325" s="76"/>
      <c r="S1325" s="83">
        <f>(F1325-O1323*H1325)/D1325</f>
        <v>0.35011733875295142</v>
      </c>
      <c r="T1325" s="83">
        <f>(G1325-P1323*H1325)/D1325</f>
        <v>0.37264968041583896</v>
      </c>
      <c r="U1325" s="83">
        <f>(I1325-Q1323*H1325)/D1325</f>
        <v>6.2829221838962765E-2</v>
      </c>
      <c r="V1325" s="84"/>
      <c r="W1325" s="83">
        <f t="shared" si="819"/>
        <v>-1.0494869271037408</v>
      </c>
      <c r="X1325" s="83">
        <f t="shared" si="820"/>
        <v>-0.98711649525351663</v>
      </c>
      <c r="Y1325" s="83">
        <f t="shared" si="821"/>
        <v>-2.7673349978268087</v>
      </c>
      <c r="Z1325" s="83">
        <f t="shared" ref="Z1325:Z1328" si="822">LN(N1325)</f>
        <v>-1.4989046933042913</v>
      </c>
      <c r="AA1325" s="77"/>
      <c r="AB1325" s="20">
        <v>4.3060782919395546E-3</v>
      </c>
      <c r="AC1325" s="60">
        <v>6.4558526122899963E-3</v>
      </c>
      <c r="AD1325" s="20">
        <v>1.2665546259608727E-2</v>
      </c>
      <c r="AE1325" s="60">
        <v>1.8988716498544E-2</v>
      </c>
      <c r="AF1325" s="20">
        <v>1.364947005748416E-2</v>
      </c>
      <c r="AG1325" s="20">
        <v>2.0463856194145612E-2</v>
      </c>
      <c r="AI1325" s="27"/>
      <c r="AJ1325" s="82"/>
      <c r="AK1325" s="82"/>
      <c r="AL1325" s="82"/>
      <c r="AM1325" s="82"/>
      <c r="AN1325" s="82"/>
      <c r="BB1325" s="76"/>
      <c r="BC1325" s="76"/>
      <c r="BE1325" s="76"/>
      <c r="BF1325" s="76"/>
      <c r="BH1325" s="76"/>
      <c r="BI1325" s="76"/>
      <c r="BK1325" s="76"/>
      <c r="BL1325" s="76"/>
      <c r="BN1325" s="76"/>
      <c r="BO1325" s="76"/>
      <c r="BQ1325" s="76"/>
      <c r="BR1325" s="76"/>
      <c r="BW1325" s="85"/>
      <c r="BX1325" s="85"/>
      <c r="BY1325" s="83"/>
      <c r="BZ1325" s="83"/>
      <c r="CA1325" s="83"/>
      <c r="CB1325" s="83"/>
      <c r="CC1325" s="83"/>
    </row>
    <row r="1326" spans="1:100">
      <c r="A1326" s="7">
        <v>165</v>
      </c>
      <c r="B1326" s="7"/>
      <c r="C1326" s="7" t="s">
        <v>3</v>
      </c>
      <c r="D1326" s="32">
        <v>25.459572999999999</v>
      </c>
      <c r="E1326" s="32">
        <v>5.6857065999999996</v>
      </c>
      <c r="F1326" s="32">
        <v>8.9097495999999996</v>
      </c>
      <c r="G1326" s="32">
        <v>9.4787143</v>
      </c>
      <c r="H1326" s="93">
        <v>1.3719127E-4</v>
      </c>
      <c r="I1326" s="93">
        <v>1.5975059</v>
      </c>
      <c r="J1326" s="93"/>
      <c r="K1326" s="32">
        <v>0.34995672</v>
      </c>
      <c r="L1326" s="32">
        <v>0.37230444000000001</v>
      </c>
      <c r="M1326" s="32">
        <v>6.2746731E-2</v>
      </c>
      <c r="N1326" s="32">
        <v>0.22332294</v>
      </c>
      <c r="O1326" s="66"/>
      <c r="P1326" s="66"/>
      <c r="Q1326" s="66"/>
      <c r="R1326" s="76"/>
      <c r="S1326" s="83">
        <f>(F1326-O1323*H1326)/D1326</f>
        <v>0.34995210241200103</v>
      </c>
      <c r="T1326" s="83">
        <f>(G1326-P1323*H1326)/D1326</f>
        <v>0.37230147541635561</v>
      </c>
      <c r="U1326" s="83">
        <f>(I1326-Q1323*H1326)/D1326</f>
        <v>6.2740982822089147E-2</v>
      </c>
      <c r="V1326" s="84"/>
      <c r="W1326" s="83">
        <f t="shared" si="819"/>
        <v>-1.0499589841149535</v>
      </c>
      <c r="X1326" s="83">
        <f t="shared" si="820"/>
        <v>-0.98805133513426868</v>
      </c>
      <c r="Y1326" s="83">
        <f t="shared" si="821"/>
        <v>-2.7687404113424727</v>
      </c>
      <c r="Z1326" s="83">
        <f t="shared" si="822"/>
        <v>-1.4991363936615623</v>
      </c>
      <c r="AA1326" s="28"/>
      <c r="AB1326" s="47">
        <f t="shared" ref="AB1326:AG1326" si="823">ABS(AB1325/AB1324)</f>
        <v>2.1414625661825061E-3</v>
      </c>
      <c r="AC1326" s="47">
        <f t="shared" si="823"/>
        <v>3.2862200239437873E-3</v>
      </c>
      <c r="AD1326" s="47">
        <f t="shared" si="823"/>
        <v>3.149074884084876E-3</v>
      </c>
      <c r="AE1326" s="47">
        <f t="shared" si="823"/>
        <v>3.7665191184916408E-3</v>
      </c>
      <c r="AF1326" s="47">
        <f t="shared" si="823"/>
        <v>2.280508491588582E-3</v>
      </c>
      <c r="AG1326" s="47">
        <f t="shared" si="823"/>
        <v>3.2984916966399352E-3</v>
      </c>
      <c r="AI1326" s="27"/>
      <c r="AJ1326" s="82"/>
      <c r="AK1326" s="82"/>
      <c r="AL1326" s="82"/>
      <c r="AM1326" s="82"/>
      <c r="AN1326" s="82"/>
      <c r="BB1326" s="76"/>
      <c r="BC1326" s="76"/>
      <c r="BE1326" s="76"/>
      <c r="BF1326" s="76"/>
      <c r="BH1326" s="76"/>
      <c r="BI1326" s="76"/>
      <c r="BK1326" s="76"/>
      <c r="BL1326" s="76"/>
      <c r="BN1326" s="76"/>
      <c r="BO1326" s="76"/>
      <c r="BQ1326" s="76"/>
      <c r="BR1326" s="76"/>
      <c r="BW1326" s="85"/>
      <c r="BX1326" s="85"/>
      <c r="BY1326" s="83"/>
      <c r="BZ1326" s="83"/>
      <c r="CA1326" s="83"/>
      <c r="CB1326" s="83"/>
      <c r="CC1326" s="83"/>
      <c r="CD1326" s="76"/>
      <c r="CE1326" s="76"/>
      <c r="CF1326" s="76"/>
      <c r="CG1326" s="76"/>
      <c r="CH1326" s="76"/>
      <c r="CI1326" s="76"/>
      <c r="CJ1326" s="76"/>
      <c r="CK1326" s="76"/>
      <c r="CL1326" s="76"/>
      <c r="CM1326" s="76"/>
      <c r="CN1326" s="76"/>
      <c r="CO1326" s="76"/>
      <c r="CP1326" s="76"/>
      <c r="CQ1326" s="76"/>
      <c r="CR1326" s="76"/>
      <c r="CS1326" s="76"/>
      <c r="CT1326" s="76"/>
      <c r="CU1326" s="76"/>
      <c r="CV1326" s="76"/>
    </row>
    <row r="1327" spans="1:100">
      <c r="A1327" s="7">
        <v>165</v>
      </c>
      <c r="B1327" s="7"/>
      <c r="C1327" s="7" t="s">
        <v>4</v>
      </c>
      <c r="D1327" s="32">
        <v>23.380991000000002</v>
      </c>
      <c r="E1327" s="32">
        <v>5.2194441999999999</v>
      </c>
      <c r="F1327" s="32">
        <v>8.1758132999999997</v>
      </c>
      <c r="G1327" s="32">
        <v>8.6908296000000007</v>
      </c>
      <c r="H1327" s="93">
        <v>1.1987213E-4</v>
      </c>
      <c r="I1327" s="93">
        <v>1.4635818</v>
      </c>
      <c r="J1327" s="93"/>
      <c r="K1327" s="32">
        <v>0.34967756999999999</v>
      </c>
      <c r="L1327" s="32">
        <v>0.37170455000000002</v>
      </c>
      <c r="M1327" s="32">
        <v>6.2596961000000007E-2</v>
      </c>
      <c r="N1327" s="32">
        <v>0.22323446999999999</v>
      </c>
      <c r="O1327" s="66"/>
      <c r="P1327" s="66"/>
      <c r="Q1327" s="66"/>
      <c r="R1327" s="76"/>
      <c r="S1327" s="83">
        <f>(F1327-O1323*H1327)/D1327</f>
        <v>0.34967336318936498</v>
      </c>
      <c r="T1327" s="83">
        <f>(G1327-P1323*H1327)/D1327</f>
        <v>0.37170202500708482</v>
      </c>
      <c r="U1327" s="83">
        <f>(I1327-Q1323*H1327)/D1327</f>
        <v>6.2591578066722955E-2</v>
      </c>
      <c r="V1327" s="84"/>
      <c r="W1327" s="83">
        <f t="shared" si="819"/>
        <v>-1.0507558082761344</v>
      </c>
      <c r="X1327" s="83">
        <f t="shared" si="820"/>
        <v>-0.98966275373282142</v>
      </c>
      <c r="Y1327" s="83">
        <f t="shared" si="821"/>
        <v>-2.7711245456021723</v>
      </c>
      <c r="Z1327" s="83">
        <f t="shared" si="822"/>
        <v>-1.499532624915042</v>
      </c>
      <c r="AA1327" s="60"/>
      <c r="AB1327" s="88"/>
      <c r="AD1327" s="88"/>
      <c r="AF1327" s="88"/>
      <c r="AI1327" s="27"/>
      <c r="AJ1327" s="82"/>
      <c r="AK1327" s="82"/>
      <c r="AL1327" s="82"/>
      <c r="AM1327" s="82"/>
      <c r="AN1327" s="82"/>
      <c r="BB1327" s="76"/>
      <c r="BC1327" s="76"/>
      <c r="BE1327" s="76"/>
      <c r="BF1327" s="76"/>
      <c r="BH1327" s="76"/>
      <c r="BI1327" s="76"/>
      <c r="BK1327" s="76"/>
      <c r="BL1327" s="76"/>
      <c r="BN1327" s="76"/>
      <c r="BO1327" s="76"/>
      <c r="BQ1327" s="76"/>
      <c r="BR1327" s="76"/>
      <c r="BW1327" s="85"/>
      <c r="BX1327" s="85"/>
      <c r="BY1327" s="83"/>
      <c r="BZ1327" s="83"/>
      <c r="CA1327" s="83"/>
      <c r="CB1327" s="83"/>
      <c r="CD1327" s="76"/>
      <c r="CE1327" s="76"/>
      <c r="CF1327" s="76"/>
      <c r="CG1327" s="76"/>
      <c r="CH1327" s="76"/>
      <c r="CI1327" s="76"/>
      <c r="CJ1327" s="76"/>
      <c r="CK1327" s="76"/>
      <c r="CL1327" s="76"/>
      <c r="CM1327" s="76"/>
      <c r="CN1327" s="76"/>
      <c r="CO1327" s="76"/>
      <c r="CP1327" s="76"/>
      <c r="CQ1327" s="76"/>
      <c r="CR1327" s="76"/>
      <c r="CS1327" s="76"/>
      <c r="CT1327" s="76"/>
      <c r="CU1327" s="76"/>
      <c r="CV1327" s="76"/>
    </row>
    <row r="1328" spans="1:100">
      <c r="A1328" s="7">
        <v>165</v>
      </c>
      <c r="B1328" s="7"/>
      <c r="C1328" s="7" t="s">
        <v>5</v>
      </c>
      <c r="D1328" s="32">
        <v>21.068024999999999</v>
      </c>
      <c r="E1328" s="32">
        <v>4.7010173000000002</v>
      </c>
      <c r="F1328" s="32">
        <v>7.3604298000000004</v>
      </c>
      <c r="G1328" s="32">
        <v>7.8171482000000001</v>
      </c>
      <c r="H1328" s="93">
        <v>1.0944471E-4</v>
      </c>
      <c r="I1328" s="93">
        <v>1.3153191</v>
      </c>
      <c r="J1328" s="93"/>
      <c r="K1328" s="32">
        <v>0.34936499999999998</v>
      </c>
      <c r="L1328" s="32">
        <v>0.37104338999999997</v>
      </c>
      <c r="M1328" s="32">
        <v>6.2432073999999997E-2</v>
      </c>
      <c r="N1328" s="32">
        <v>0.22313520000000001</v>
      </c>
      <c r="O1328" s="66"/>
      <c r="P1328" s="66"/>
      <c r="Q1328" s="66"/>
      <c r="R1328" s="76"/>
      <c r="S1328" s="83">
        <f>(F1328-O1323*H1328)/D1328</f>
        <v>0.34936047705448914</v>
      </c>
      <c r="T1328" s="83">
        <f>(G1328-P1323*H1328)/D1328</f>
        <v>0.37104029484152884</v>
      </c>
      <c r="U1328" s="83">
        <f>(I1328-Q1323*H1328)/D1328</f>
        <v>6.2426431369393291E-2</v>
      </c>
      <c r="V1328" s="84"/>
      <c r="W1328" s="83">
        <f t="shared" si="819"/>
        <v>-1.0516510042960057</v>
      </c>
      <c r="X1328" s="83">
        <f t="shared" si="820"/>
        <v>-0.99144461083980429</v>
      </c>
      <c r="Y1328" s="83">
        <f t="shared" si="821"/>
        <v>-2.7737665136535719</v>
      </c>
      <c r="Z1328" s="83">
        <f t="shared" si="822"/>
        <v>-1.4999774132073853</v>
      </c>
      <c r="AB1328" s="28"/>
      <c r="AD1328" s="28"/>
      <c r="AF1328" s="28"/>
      <c r="AJ1328" s="82"/>
      <c r="AK1328" s="82"/>
      <c r="AL1328" s="82"/>
      <c r="AM1328" s="82"/>
      <c r="AN1328" s="82"/>
      <c r="BB1328" s="76"/>
      <c r="BC1328" s="76"/>
      <c r="BE1328" s="76"/>
      <c r="BF1328" s="76"/>
      <c r="BH1328" s="76"/>
      <c r="BI1328" s="76"/>
      <c r="BK1328" s="76"/>
      <c r="BL1328" s="76"/>
      <c r="BN1328" s="76"/>
      <c r="BO1328" s="76"/>
      <c r="BQ1328" s="76"/>
      <c r="BR1328" s="76"/>
      <c r="BW1328" s="85"/>
      <c r="BX1328" s="85"/>
      <c r="BY1328" s="83"/>
      <c r="BZ1328" s="83"/>
      <c r="CA1328" s="83"/>
      <c r="CB1328" s="83"/>
      <c r="CC1328" s="83"/>
    </row>
    <row r="1329" spans="1:100">
      <c r="C1329" s="7"/>
      <c r="D1329" s="89"/>
      <c r="E1329" s="89"/>
      <c r="F1329" s="33"/>
      <c r="G1329" s="33"/>
      <c r="H1329" s="99"/>
      <c r="I1329" s="33"/>
      <c r="J1329" s="5"/>
      <c r="K1329" s="84"/>
      <c r="L1329" s="84"/>
      <c r="M1329" s="84"/>
      <c r="N1329" s="84"/>
      <c r="O1329" s="83"/>
      <c r="P1329" s="83"/>
      <c r="Q1329" s="83"/>
      <c r="R1329" s="84"/>
      <c r="S1329" s="84"/>
      <c r="T1329" s="84"/>
      <c r="U1329" s="84"/>
      <c r="V1329" s="84"/>
      <c r="W1329" s="84"/>
      <c r="X1329" s="84"/>
      <c r="Y1329" s="84"/>
      <c r="Z1329" s="90"/>
      <c r="AA1329" s="28"/>
      <c r="AB1329" s="91"/>
      <c r="AC1329" s="91"/>
      <c r="AD1329" s="91"/>
      <c r="AE1329" s="92"/>
      <c r="AF1329" s="92"/>
      <c r="AG1329" s="92"/>
      <c r="AJ1329" s="76"/>
      <c r="AK1329" s="76"/>
      <c r="AL1329" s="76"/>
      <c r="AM1329" s="76"/>
      <c r="AN1329" s="76"/>
      <c r="BB1329" s="76"/>
      <c r="BC1329" s="76"/>
      <c r="BE1329" s="76"/>
      <c r="BF1329" s="76"/>
      <c r="BH1329" s="76"/>
      <c r="BI1329" s="76"/>
      <c r="BK1329" s="76"/>
      <c r="BL1329" s="76"/>
      <c r="BN1329" s="76"/>
      <c r="BO1329" s="76"/>
      <c r="BQ1329" s="76"/>
      <c r="BR1329" s="76"/>
      <c r="BW1329" s="85"/>
      <c r="BX1329" s="85"/>
      <c r="BY1329" s="83"/>
      <c r="BZ1329" s="83"/>
      <c r="CA1329" s="83"/>
      <c r="CB1329" s="83"/>
      <c r="CC1329" s="83"/>
      <c r="CD1329" s="76"/>
      <c r="CE1329" s="76"/>
      <c r="CF1329" s="76"/>
      <c r="CG1329" s="76"/>
      <c r="CH1329" s="76"/>
      <c r="CI1329" s="76"/>
      <c r="CJ1329" s="76"/>
      <c r="CK1329" s="76"/>
      <c r="CL1329" s="76"/>
      <c r="CM1329" s="76"/>
      <c r="CN1329" s="76"/>
      <c r="CO1329" s="76"/>
      <c r="CP1329" s="76"/>
      <c r="CQ1329" s="76"/>
      <c r="CR1329" s="76"/>
      <c r="CS1329" s="76"/>
      <c r="CT1329" s="76"/>
      <c r="CU1329" s="76"/>
      <c r="CV1329" s="76"/>
    </row>
    <row r="1330" spans="1:100">
      <c r="A1330" s="7">
        <v>166</v>
      </c>
      <c r="B1330" s="31">
        <v>43676</v>
      </c>
      <c r="C1330" s="7" t="s">
        <v>0</v>
      </c>
      <c r="D1330" s="32">
        <v>7.7515324999999997E-4</v>
      </c>
      <c r="E1330" s="32">
        <v>1.7024198999999999E-4</v>
      </c>
      <c r="F1330" s="32">
        <v>2.5539266999999999E-4</v>
      </c>
      <c r="G1330" s="32">
        <v>2.5719885E-4</v>
      </c>
      <c r="H1330" s="93">
        <v>-5.5538481999999996E-6</v>
      </c>
      <c r="I1330" s="93">
        <v>5.9100144000000001E-5</v>
      </c>
      <c r="J1330" s="93"/>
      <c r="K1330" s="32"/>
      <c r="L1330" s="32"/>
      <c r="M1330" s="32"/>
      <c r="N1330" s="32"/>
      <c r="O1330" s="66"/>
      <c r="P1330" s="66"/>
      <c r="Q1330" s="66"/>
      <c r="AG1330" s="78"/>
      <c r="BZ1330" s="80"/>
      <c r="CA1330" s="78"/>
      <c r="CB1330" s="78"/>
      <c r="CC1330" s="78"/>
      <c r="CE1330" s="81"/>
      <c r="CF1330" s="74"/>
      <c r="CG1330" s="74"/>
      <c r="CH1330" s="74"/>
      <c r="CI1330" s="74"/>
      <c r="CJ1330" s="74"/>
      <c r="CK1330" s="74"/>
      <c r="CL1330" s="74"/>
      <c r="CM1330" s="74"/>
      <c r="CN1330" s="74"/>
    </row>
    <row r="1331" spans="1:100">
      <c r="A1331" s="7">
        <v>166</v>
      </c>
      <c r="C1331" s="98" t="s">
        <v>6</v>
      </c>
      <c r="D1331" s="32"/>
      <c r="E1331" s="32"/>
      <c r="F1331" s="32"/>
      <c r="G1331" s="32"/>
      <c r="H1331" s="93">
        <v>2.6724304999999999</v>
      </c>
      <c r="I1331" s="32"/>
      <c r="J1331" s="32"/>
      <c r="K1331" s="32"/>
      <c r="L1331" s="32"/>
      <c r="M1331" s="32"/>
      <c r="N1331" s="57"/>
      <c r="O1331" s="83">
        <v>0.86377316999999998</v>
      </c>
      <c r="P1331" s="83">
        <v>0.56642546999999999</v>
      </c>
      <c r="Q1331" s="83">
        <v>1.0734484</v>
      </c>
      <c r="AB1331" s="9"/>
      <c r="AC1331" s="9"/>
      <c r="AD1331" s="9"/>
      <c r="AE1331" s="9"/>
      <c r="AF1331" s="9"/>
      <c r="AG1331" s="9"/>
      <c r="AI1331" s="27"/>
      <c r="AJ1331" s="20"/>
      <c r="AK1331" s="20"/>
      <c r="AL1331" s="20"/>
      <c r="AM1331" s="20"/>
      <c r="AN1331" s="82"/>
      <c r="BB1331" s="78"/>
      <c r="BE1331" s="78"/>
      <c r="BH1331" s="78"/>
      <c r="BK1331" s="78"/>
      <c r="BN1331" s="78"/>
      <c r="BQ1331" s="78"/>
    </row>
    <row r="1332" spans="1:100">
      <c r="A1332" s="7">
        <v>166</v>
      </c>
      <c r="B1332" s="7"/>
      <c r="C1332" s="7" t="s">
        <v>1</v>
      </c>
      <c r="D1332" s="32">
        <v>27.340057999999999</v>
      </c>
      <c r="E1332" s="32">
        <v>6.1085855000000002</v>
      </c>
      <c r="F1332" s="32">
        <v>9.5770064999999995</v>
      </c>
      <c r="G1332" s="32">
        <v>10.198202</v>
      </c>
      <c r="H1332" s="93">
        <v>1.4373221000000001E-4</v>
      </c>
      <c r="I1332" s="93">
        <v>1.7204067999999999</v>
      </c>
      <c r="J1332" s="93"/>
      <c r="K1332" s="32">
        <v>0.35029215000000002</v>
      </c>
      <c r="L1332" s="32">
        <v>0.37301334000000003</v>
      </c>
      <c r="M1332" s="32">
        <v>6.2926280000000001E-2</v>
      </c>
      <c r="N1332" s="32">
        <v>0.22342989999999999</v>
      </c>
      <c r="O1332" s="66"/>
      <c r="P1332" s="66"/>
      <c r="Q1332" s="66"/>
      <c r="R1332" s="76"/>
      <c r="S1332" s="83">
        <f>(F1332-O1331*H1332)/D1332</f>
        <v>0.35028756515342202</v>
      </c>
      <c r="T1332" s="83">
        <f>(G1332-P1331*H1332)/D1332</f>
        <v>0.37301020306596999</v>
      </c>
      <c r="U1332" s="83">
        <f>(I1332-Q1331*H1332)/D1332</f>
        <v>6.2920587472387476E-2</v>
      </c>
      <c r="V1332" s="84"/>
      <c r="W1332" s="83">
        <f t="shared" ref="W1332:W1336" si="824">LN(S1332)</f>
        <v>-1.0490008471152288</v>
      </c>
      <c r="X1332" s="83">
        <f t="shared" ref="X1332:X1336" si="825">LN(T1332)</f>
        <v>-0.98614950564817438</v>
      </c>
      <c r="Y1332" s="83">
        <f t="shared" ref="Y1332:Y1336" si="826">LN(U1332)</f>
        <v>-2.7658818640208436</v>
      </c>
      <c r="Z1332" s="83">
        <f>LN(N1332)</f>
        <v>-1.498657560658313</v>
      </c>
      <c r="AA1332" s="77"/>
      <c r="AB1332" s="20">
        <f t="array" ref="AB1332:AC1333">LINEST(W1332:W1336,Z1332:Z1336,TRUE,TRUE)</f>
        <v>2.010811844176112</v>
      </c>
      <c r="AC1332" s="60">
        <v>1.9645223281618065</v>
      </c>
      <c r="AD1332" s="20">
        <f t="array" ref="AD1332:AE1333">LINEST(X1332:X1336,Z1332:Z1336,TRUE,TRUE)</f>
        <v>4.0219895448086005</v>
      </c>
      <c r="AE1332" s="60">
        <v>5.0414496518335259</v>
      </c>
      <c r="AF1332" s="20">
        <f t="array" ref="AF1332:AG1333">LINEST(Y1332:Y1336,Z1332:Z1336,TRUE,TRUE)</f>
        <v>5.9852748226234667</v>
      </c>
      <c r="AG1332" s="20">
        <v>6.2040041558969117</v>
      </c>
      <c r="AI1332" s="41">
        <f>EXP(AC1332)*$AI$4^AB1332</f>
        <v>0.33295127593937329</v>
      </c>
      <c r="AJ1332" s="41">
        <f>AI1332*SQRT(AC1333^2+(LN($AI$4))^2*AB1333^2+(AB1332/$AI$4)^2*$AJ$4^2-2*LN($AI$4)*AVERAGE(Z1332:Z1336)*AB1333^2)</f>
        <v>5.2362000207261425E-4</v>
      </c>
      <c r="AK1332" s="59"/>
      <c r="AL1332" s="41">
        <f>EXP(AE1332)*$AI$4^AD1332</f>
        <v>0.33700053182360734</v>
      </c>
      <c r="AM1332" s="41">
        <f>AL1332*SQRT(AE1333^2+(LN($AI$4))^2*AD1333^2+(AD1332/$AI$4)^2*$AJ$4^2-2*LN($AI$4)*AVERAGE(Z1332:Z1336)*AD1333^2)</f>
        <v>1.0628791873366291E-3</v>
      </c>
      <c r="AN1332" s="83"/>
      <c r="AO1332" s="41">
        <f>EXP(AG1332)*$AI$4^AF1332</f>
        <v>5.4097253927045792E-2</v>
      </c>
      <c r="AP1332" s="41">
        <f>AO1332*SQRT(AG1333^2+(LN($AI$4))^2*AF1333^2+(AF1332/$AI$4)^2*$AJ$4^2-2*LN($AI$4)*AVERAGE(Z1332:Z1336)*AF1333^2)</f>
        <v>2.5331224176422556E-4</v>
      </c>
      <c r="BB1332" s="69"/>
      <c r="BC1332" s="69"/>
      <c r="BE1332" s="69"/>
      <c r="BF1332" s="69"/>
      <c r="BH1332" s="69"/>
      <c r="BI1332" s="69"/>
      <c r="BK1332" s="69"/>
      <c r="BL1332" s="69"/>
      <c r="BN1332" s="69"/>
      <c r="BO1332" s="69"/>
      <c r="BQ1332" s="69"/>
      <c r="BR1332" s="69"/>
      <c r="BY1332" s="69"/>
      <c r="BZ1332" s="69"/>
      <c r="CD1332" s="86"/>
      <c r="CM1332" s="78"/>
      <c r="CN1332" s="78"/>
    </row>
    <row r="1333" spans="1:100">
      <c r="A1333" s="7">
        <v>166</v>
      </c>
      <c r="B1333" s="7"/>
      <c r="C1333" s="7" t="s">
        <v>2</v>
      </c>
      <c r="D1333" s="32">
        <v>26.485593999999999</v>
      </c>
      <c r="E1333" s="32">
        <v>5.9162119999999998</v>
      </c>
      <c r="F1333" s="32">
        <v>9.2731832000000001</v>
      </c>
      <c r="G1333" s="32">
        <v>9.8699252000000008</v>
      </c>
      <c r="H1333" s="93">
        <v>1.3604662999999999E-4</v>
      </c>
      <c r="I1333" s="93">
        <v>1.6642153</v>
      </c>
      <c r="J1333" s="93"/>
      <c r="K1333" s="32">
        <v>0.35012174000000001</v>
      </c>
      <c r="L1333" s="32">
        <v>0.37265248000000001</v>
      </c>
      <c r="M1333" s="32">
        <v>6.2834714E-2</v>
      </c>
      <c r="N1333" s="32">
        <v>0.22337468999999999</v>
      </c>
      <c r="O1333" s="66"/>
      <c r="P1333" s="66"/>
      <c r="Q1333" s="66"/>
      <c r="R1333" s="76"/>
      <c r="S1333" s="83">
        <f>(F1333-O1331*H1333)/D1333</f>
        <v>0.35011733875295142</v>
      </c>
      <c r="T1333" s="83">
        <f>(G1333-P1331*H1333)/D1333</f>
        <v>0.37264968041583896</v>
      </c>
      <c r="U1333" s="83">
        <f>(I1333-Q1331*H1333)/D1333</f>
        <v>6.2829221838962765E-2</v>
      </c>
      <c r="V1333" s="84"/>
      <c r="W1333" s="83">
        <f t="shared" si="824"/>
        <v>-1.0494869271037408</v>
      </c>
      <c r="X1333" s="83">
        <f t="shared" si="825"/>
        <v>-0.98711649525351663</v>
      </c>
      <c r="Y1333" s="83">
        <f t="shared" si="826"/>
        <v>-2.7673349978268087</v>
      </c>
      <c r="Z1333" s="83">
        <f t="shared" ref="Z1333:Z1336" si="827">LN(N1333)</f>
        <v>-1.4989046933042913</v>
      </c>
      <c r="AA1333" s="77"/>
      <c r="AB1333" s="20">
        <v>4.3060782919395546E-3</v>
      </c>
      <c r="AC1333" s="60">
        <v>6.4558526122899963E-3</v>
      </c>
      <c r="AD1333" s="20">
        <v>1.2665546259608727E-2</v>
      </c>
      <c r="AE1333" s="60">
        <v>1.8988716498544E-2</v>
      </c>
      <c r="AF1333" s="20">
        <v>1.364947005748416E-2</v>
      </c>
      <c r="AG1333" s="20">
        <v>2.0463856194145612E-2</v>
      </c>
      <c r="AI1333" s="62"/>
      <c r="AJ1333" s="82"/>
      <c r="AK1333" s="82"/>
      <c r="AL1333" s="82"/>
      <c r="AM1333" s="82"/>
      <c r="AN1333" s="82"/>
      <c r="BB1333" s="76"/>
      <c r="BC1333" s="76"/>
      <c r="BE1333" s="76"/>
      <c r="BF1333" s="76"/>
      <c r="BH1333" s="76"/>
      <c r="BI1333" s="76"/>
      <c r="BK1333" s="76"/>
      <c r="BL1333" s="76"/>
      <c r="BN1333" s="76"/>
      <c r="BO1333" s="76"/>
      <c r="BQ1333" s="76"/>
      <c r="BR1333" s="76"/>
      <c r="BW1333" s="85"/>
      <c r="BX1333" s="85"/>
      <c r="BY1333" s="83"/>
      <c r="BZ1333" s="83"/>
      <c r="CA1333" s="83"/>
      <c r="CB1333" s="83"/>
      <c r="CC1333" s="83"/>
    </row>
    <row r="1334" spans="1:100">
      <c r="A1334" s="7">
        <v>166</v>
      </c>
      <c r="B1334" s="7"/>
      <c r="C1334" s="7" t="s">
        <v>3</v>
      </c>
      <c r="D1334" s="32">
        <v>25.459572999999999</v>
      </c>
      <c r="E1334" s="32">
        <v>5.6857065999999996</v>
      </c>
      <c r="F1334" s="32">
        <v>8.9097495999999996</v>
      </c>
      <c r="G1334" s="32">
        <v>9.4787143</v>
      </c>
      <c r="H1334" s="93">
        <v>1.3719127E-4</v>
      </c>
      <c r="I1334" s="93">
        <v>1.5975059</v>
      </c>
      <c r="J1334" s="93"/>
      <c r="K1334" s="32">
        <v>0.34995672</v>
      </c>
      <c r="L1334" s="32">
        <v>0.37230444000000001</v>
      </c>
      <c r="M1334" s="32">
        <v>6.2746731E-2</v>
      </c>
      <c r="N1334" s="32">
        <v>0.22332294</v>
      </c>
      <c r="O1334" s="66"/>
      <c r="P1334" s="66"/>
      <c r="Q1334" s="66"/>
      <c r="R1334" s="76"/>
      <c r="S1334" s="83">
        <f>(F1334-O1331*H1334)/D1334</f>
        <v>0.34995210241200103</v>
      </c>
      <c r="T1334" s="83">
        <f>(G1334-P1331*H1334)/D1334</f>
        <v>0.37230147541635561</v>
      </c>
      <c r="U1334" s="83">
        <f>(I1334-Q1331*H1334)/D1334</f>
        <v>6.2740982822089147E-2</v>
      </c>
      <c r="V1334" s="84"/>
      <c r="W1334" s="83">
        <f t="shared" si="824"/>
        <v>-1.0499589841149535</v>
      </c>
      <c r="X1334" s="83">
        <f t="shared" si="825"/>
        <v>-0.98805133513426868</v>
      </c>
      <c r="Y1334" s="83">
        <f t="shared" si="826"/>
        <v>-2.7687404113424727</v>
      </c>
      <c r="Z1334" s="83">
        <f t="shared" si="827"/>
        <v>-1.4991363936615623</v>
      </c>
      <c r="AA1334" s="28"/>
      <c r="AB1334" s="47">
        <f t="shared" ref="AB1334:AG1334" si="828">ABS(AB1333/AB1332)</f>
        <v>2.1414625661825061E-3</v>
      </c>
      <c r="AC1334" s="47">
        <f t="shared" si="828"/>
        <v>3.2862200239437873E-3</v>
      </c>
      <c r="AD1334" s="47">
        <f t="shared" si="828"/>
        <v>3.149074884084876E-3</v>
      </c>
      <c r="AE1334" s="47">
        <f t="shared" si="828"/>
        <v>3.7665191184916408E-3</v>
      </c>
      <c r="AF1334" s="47">
        <f t="shared" si="828"/>
        <v>2.280508491588582E-3</v>
      </c>
      <c r="AG1334" s="47">
        <f t="shared" si="828"/>
        <v>3.2984916966399352E-3</v>
      </c>
      <c r="AI1334" s="27"/>
      <c r="AJ1334" s="82"/>
      <c r="AK1334" s="82"/>
      <c r="AL1334" s="82"/>
      <c r="AM1334" s="82"/>
      <c r="AN1334" s="82"/>
      <c r="BB1334" s="76"/>
      <c r="BC1334" s="76"/>
      <c r="BE1334" s="76"/>
      <c r="BF1334" s="76"/>
      <c r="BH1334" s="76"/>
      <c r="BI1334" s="76"/>
      <c r="BK1334" s="76"/>
      <c r="BL1334" s="76"/>
      <c r="BN1334" s="76"/>
      <c r="BO1334" s="76"/>
      <c r="BQ1334" s="76"/>
      <c r="BR1334" s="76"/>
      <c r="BW1334" s="85"/>
      <c r="BX1334" s="85"/>
      <c r="BY1334" s="83"/>
      <c r="BZ1334" s="83"/>
      <c r="CA1334" s="83"/>
      <c r="CB1334" s="83"/>
      <c r="CC1334" s="83"/>
      <c r="CD1334" s="76"/>
      <c r="CE1334" s="76"/>
      <c r="CF1334" s="76"/>
      <c r="CG1334" s="76"/>
      <c r="CH1334" s="76"/>
      <c r="CI1334" s="76"/>
      <c r="CJ1334" s="76"/>
      <c r="CK1334" s="76"/>
      <c r="CL1334" s="76"/>
      <c r="CM1334" s="76"/>
      <c r="CN1334" s="76"/>
      <c r="CO1334" s="76"/>
      <c r="CP1334" s="76"/>
      <c r="CQ1334" s="76"/>
      <c r="CR1334" s="76"/>
      <c r="CS1334" s="76"/>
      <c r="CT1334" s="76"/>
      <c r="CU1334" s="76"/>
      <c r="CV1334" s="76"/>
    </row>
    <row r="1335" spans="1:100">
      <c r="A1335" s="7">
        <v>166</v>
      </c>
      <c r="B1335" s="7"/>
      <c r="C1335" s="7" t="s">
        <v>4</v>
      </c>
      <c r="D1335" s="32">
        <v>23.380991000000002</v>
      </c>
      <c r="E1335" s="32">
        <v>5.2194441999999999</v>
      </c>
      <c r="F1335" s="32">
        <v>8.1758132999999997</v>
      </c>
      <c r="G1335" s="32">
        <v>8.6908296000000007</v>
      </c>
      <c r="H1335" s="93">
        <v>1.1987213E-4</v>
      </c>
      <c r="I1335" s="93">
        <v>1.4635818</v>
      </c>
      <c r="J1335" s="93"/>
      <c r="K1335" s="32">
        <v>0.34967756999999999</v>
      </c>
      <c r="L1335" s="32">
        <v>0.37170455000000002</v>
      </c>
      <c r="M1335" s="32">
        <v>6.2596961000000007E-2</v>
      </c>
      <c r="N1335" s="32">
        <v>0.22323446999999999</v>
      </c>
      <c r="O1335" s="66"/>
      <c r="P1335" s="66"/>
      <c r="Q1335" s="66"/>
      <c r="R1335" s="76"/>
      <c r="S1335" s="83">
        <f>(F1335-O1331*H1335)/D1335</f>
        <v>0.34967336318936498</v>
      </c>
      <c r="T1335" s="83">
        <f>(G1335-P1331*H1335)/D1335</f>
        <v>0.37170202500708482</v>
      </c>
      <c r="U1335" s="83">
        <f>(I1335-Q1331*H1335)/D1335</f>
        <v>6.2591578066722955E-2</v>
      </c>
      <c r="V1335" s="84"/>
      <c r="W1335" s="83">
        <f t="shared" si="824"/>
        <v>-1.0507558082761344</v>
      </c>
      <c r="X1335" s="83">
        <f t="shared" si="825"/>
        <v>-0.98966275373282142</v>
      </c>
      <c r="Y1335" s="83">
        <f t="shared" si="826"/>
        <v>-2.7711245456021723</v>
      </c>
      <c r="Z1335" s="83">
        <f t="shared" si="827"/>
        <v>-1.499532624915042</v>
      </c>
      <c r="AA1335" s="60"/>
      <c r="AB1335" s="88"/>
      <c r="AD1335" s="88"/>
      <c r="AF1335" s="88"/>
      <c r="AI1335" s="27"/>
      <c r="AJ1335" s="82"/>
      <c r="AK1335" s="82"/>
      <c r="AL1335" s="82"/>
      <c r="AM1335" s="82"/>
      <c r="AN1335" s="82"/>
      <c r="BB1335" s="76"/>
      <c r="BC1335" s="76"/>
      <c r="BE1335" s="76"/>
      <c r="BF1335" s="76"/>
      <c r="BH1335" s="76"/>
      <c r="BI1335" s="76"/>
      <c r="BK1335" s="76"/>
      <c r="BL1335" s="76"/>
      <c r="BN1335" s="76"/>
      <c r="BO1335" s="76"/>
      <c r="BQ1335" s="76"/>
      <c r="BR1335" s="76"/>
      <c r="BW1335" s="85"/>
      <c r="BX1335" s="85"/>
      <c r="BY1335" s="83"/>
      <c r="BZ1335" s="83"/>
      <c r="CA1335" s="83"/>
      <c r="CB1335" s="83"/>
      <c r="CD1335" s="76"/>
      <c r="CE1335" s="76"/>
      <c r="CF1335" s="76"/>
      <c r="CG1335" s="76"/>
      <c r="CH1335" s="76"/>
      <c r="CI1335" s="76"/>
      <c r="CJ1335" s="76"/>
      <c r="CK1335" s="76"/>
      <c r="CL1335" s="76"/>
      <c r="CM1335" s="76"/>
      <c r="CN1335" s="76"/>
      <c r="CO1335" s="76"/>
      <c r="CP1335" s="76"/>
      <c r="CQ1335" s="76"/>
      <c r="CR1335" s="76"/>
      <c r="CS1335" s="76"/>
      <c r="CT1335" s="76"/>
      <c r="CU1335" s="76"/>
      <c r="CV1335" s="76"/>
    </row>
    <row r="1336" spans="1:100">
      <c r="A1336" s="7">
        <v>166</v>
      </c>
      <c r="B1336" s="7"/>
      <c r="C1336" s="7" t="s">
        <v>5</v>
      </c>
      <c r="D1336" s="32">
        <v>21.068024999999999</v>
      </c>
      <c r="E1336" s="32">
        <v>4.7010173000000002</v>
      </c>
      <c r="F1336" s="32">
        <v>7.3604298000000004</v>
      </c>
      <c r="G1336" s="32">
        <v>7.8171482000000001</v>
      </c>
      <c r="H1336" s="93">
        <v>1.0944471E-4</v>
      </c>
      <c r="I1336" s="93">
        <v>1.3153191</v>
      </c>
      <c r="J1336" s="93"/>
      <c r="K1336" s="32">
        <v>0.34936499999999998</v>
      </c>
      <c r="L1336" s="32">
        <v>0.37104338999999997</v>
      </c>
      <c r="M1336" s="32">
        <v>6.2432073999999997E-2</v>
      </c>
      <c r="N1336" s="32">
        <v>0.22313520000000001</v>
      </c>
      <c r="O1336" s="66"/>
      <c r="P1336" s="66"/>
      <c r="Q1336" s="66"/>
      <c r="R1336" s="76"/>
      <c r="S1336" s="83">
        <f>(F1336-O1331*H1336)/D1336</f>
        <v>0.34936047705448914</v>
      </c>
      <c r="T1336" s="83">
        <f>(G1336-P1331*H1336)/D1336</f>
        <v>0.37104029484152884</v>
      </c>
      <c r="U1336" s="83">
        <f>(I1336-Q1331*H1336)/D1336</f>
        <v>6.2426431369393291E-2</v>
      </c>
      <c r="V1336" s="84"/>
      <c r="W1336" s="83">
        <f t="shared" si="824"/>
        <v>-1.0516510042960057</v>
      </c>
      <c r="X1336" s="83">
        <f t="shared" si="825"/>
        <v>-0.99144461083980429</v>
      </c>
      <c r="Y1336" s="83">
        <f t="shared" si="826"/>
        <v>-2.7737665136535719</v>
      </c>
      <c r="Z1336" s="83">
        <f t="shared" si="827"/>
        <v>-1.4999774132073853</v>
      </c>
      <c r="AB1336" s="28"/>
      <c r="AD1336" s="28"/>
      <c r="AF1336" s="28"/>
      <c r="AJ1336" s="82"/>
      <c r="AK1336" s="82"/>
      <c r="AL1336" s="82"/>
      <c r="AM1336" s="82"/>
      <c r="AN1336" s="82"/>
      <c r="BB1336" s="76"/>
      <c r="BC1336" s="76"/>
      <c r="BE1336" s="76"/>
      <c r="BF1336" s="76"/>
      <c r="BH1336" s="76"/>
      <c r="BI1336" s="76"/>
      <c r="BK1336" s="76"/>
      <c r="BL1336" s="76"/>
      <c r="BN1336" s="76"/>
      <c r="BO1336" s="76"/>
      <c r="BQ1336" s="76"/>
      <c r="BR1336" s="76"/>
      <c r="BW1336" s="85"/>
      <c r="BX1336" s="85"/>
      <c r="BY1336" s="83"/>
      <c r="BZ1336" s="83"/>
      <c r="CA1336" s="83"/>
      <c r="CB1336" s="83"/>
      <c r="CC1336" s="83"/>
    </row>
    <row r="1337" spans="1:100">
      <c r="C1337" s="7"/>
      <c r="D1337" s="89"/>
      <c r="E1337" s="89"/>
      <c r="F1337" s="33"/>
      <c r="G1337" s="33"/>
      <c r="H1337" s="99"/>
      <c r="I1337" s="33"/>
      <c r="J1337" s="5"/>
      <c r="K1337" s="84"/>
      <c r="L1337" s="84"/>
      <c r="M1337" s="84"/>
      <c r="N1337" s="84"/>
      <c r="O1337" s="83"/>
      <c r="P1337" s="83"/>
      <c r="Q1337" s="83"/>
      <c r="R1337" s="84"/>
      <c r="S1337" s="84"/>
      <c r="T1337" s="84"/>
      <c r="U1337" s="84"/>
      <c r="V1337" s="84"/>
      <c r="W1337" s="84"/>
      <c r="X1337" s="84"/>
      <c r="Y1337" s="84"/>
      <c r="Z1337" s="90"/>
      <c r="AA1337" s="28"/>
      <c r="AB1337" s="91"/>
      <c r="AC1337" s="91"/>
      <c r="AD1337" s="91"/>
      <c r="AE1337" s="92"/>
      <c r="AF1337" s="92"/>
      <c r="AG1337" s="92"/>
      <c r="AJ1337" s="76"/>
      <c r="AK1337" s="76"/>
      <c r="AL1337" s="76"/>
      <c r="AM1337" s="76"/>
      <c r="AN1337" s="76"/>
      <c r="BB1337" s="76"/>
      <c r="BC1337" s="76"/>
      <c r="BE1337" s="76"/>
      <c r="BF1337" s="76"/>
      <c r="BH1337" s="76"/>
      <c r="BI1337" s="76"/>
      <c r="BK1337" s="76"/>
      <c r="BL1337" s="76"/>
      <c r="BN1337" s="76"/>
      <c r="BO1337" s="76"/>
      <c r="BQ1337" s="76"/>
      <c r="BR1337" s="76"/>
      <c r="BW1337" s="85"/>
      <c r="BX1337" s="85"/>
      <c r="BY1337" s="83"/>
      <c r="BZ1337" s="83"/>
      <c r="CA1337" s="83"/>
      <c r="CB1337" s="83"/>
      <c r="CC1337" s="83"/>
      <c r="CD1337" s="76"/>
      <c r="CE1337" s="76"/>
      <c r="CF1337" s="76"/>
      <c r="CG1337" s="76"/>
      <c r="CH1337" s="76"/>
      <c r="CI1337" s="76"/>
      <c r="CJ1337" s="76"/>
      <c r="CK1337" s="76"/>
      <c r="CL1337" s="76"/>
      <c r="CM1337" s="76"/>
      <c r="CN1337" s="76"/>
      <c r="CO1337" s="76"/>
      <c r="CP1337" s="76"/>
      <c r="CQ1337" s="76"/>
      <c r="CR1337" s="76"/>
      <c r="CS1337" s="76"/>
      <c r="CT1337" s="76"/>
      <c r="CU1337" s="76"/>
      <c r="CV1337" s="76"/>
    </row>
    <row r="1338" spans="1:100">
      <c r="A1338" s="7">
        <v>167</v>
      </c>
      <c r="B1338" s="31">
        <v>43676</v>
      </c>
      <c r="C1338" s="7" t="s">
        <v>0</v>
      </c>
      <c r="D1338" s="32">
        <v>7.7515324999999997E-4</v>
      </c>
      <c r="E1338" s="32">
        <v>1.7024198999999999E-4</v>
      </c>
      <c r="F1338" s="32">
        <v>2.5539266999999999E-4</v>
      </c>
      <c r="G1338" s="32">
        <v>2.5719885E-4</v>
      </c>
      <c r="H1338" s="93">
        <v>-5.5538481999999996E-6</v>
      </c>
      <c r="I1338" s="93">
        <v>5.9100144000000001E-5</v>
      </c>
      <c r="J1338" s="93"/>
      <c r="K1338" s="32"/>
      <c r="L1338" s="32"/>
      <c r="M1338" s="32"/>
      <c r="N1338" s="32"/>
      <c r="O1338" s="66"/>
      <c r="P1338" s="66"/>
      <c r="Q1338" s="66"/>
      <c r="AG1338" s="78"/>
      <c r="BZ1338" s="80"/>
      <c r="CA1338" s="78"/>
      <c r="CB1338" s="78"/>
      <c r="CC1338" s="78"/>
      <c r="CE1338" s="81"/>
      <c r="CF1338" s="74"/>
      <c r="CG1338" s="74"/>
      <c r="CH1338" s="74"/>
      <c r="CI1338" s="74"/>
      <c r="CJ1338" s="74"/>
      <c r="CK1338" s="74"/>
      <c r="CL1338" s="74"/>
      <c r="CM1338" s="74"/>
      <c r="CN1338" s="74"/>
    </row>
    <row r="1339" spans="1:100">
      <c r="A1339" s="7">
        <v>167</v>
      </c>
      <c r="B1339" s="7"/>
      <c r="C1339" s="98" t="s">
        <v>6</v>
      </c>
      <c r="D1339" s="32"/>
      <c r="E1339" s="32"/>
      <c r="F1339" s="32"/>
      <c r="G1339" s="32"/>
      <c r="H1339" s="93">
        <v>2.6724304999999999</v>
      </c>
      <c r="I1339" s="32"/>
      <c r="J1339" s="32"/>
      <c r="K1339" s="32"/>
      <c r="L1339" s="32"/>
      <c r="M1339" s="32"/>
      <c r="N1339" s="57"/>
      <c r="O1339" s="83">
        <v>0.86377316999999998</v>
      </c>
      <c r="P1339" s="83">
        <v>0.56642546999999999</v>
      </c>
      <c r="Q1339" s="83">
        <v>1.0734484</v>
      </c>
      <c r="AB1339" s="9"/>
      <c r="AC1339" s="9"/>
      <c r="AD1339" s="9"/>
      <c r="AE1339" s="9"/>
      <c r="AF1339" s="9"/>
      <c r="AG1339" s="9"/>
      <c r="AI1339" s="27"/>
      <c r="AJ1339" s="20"/>
      <c r="AK1339" s="20"/>
      <c r="AL1339" s="20"/>
      <c r="AM1339" s="20"/>
      <c r="AN1339" s="82"/>
      <c r="BB1339" s="78"/>
      <c r="BE1339" s="78"/>
      <c r="BH1339" s="78"/>
      <c r="BK1339" s="78"/>
      <c r="BN1339" s="78"/>
      <c r="BQ1339" s="78"/>
    </row>
    <row r="1340" spans="1:100">
      <c r="A1340" s="7">
        <v>167</v>
      </c>
      <c r="B1340" s="7"/>
      <c r="C1340" s="7" t="s">
        <v>1</v>
      </c>
      <c r="D1340" s="32">
        <v>27.220137999999999</v>
      </c>
      <c r="E1340" s="32">
        <v>6.0819846999999996</v>
      </c>
      <c r="F1340" s="32">
        <v>9.5357193000000002</v>
      </c>
      <c r="G1340" s="32">
        <v>10.154805</v>
      </c>
      <c r="H1340" s="93">
        <v>1.4085582000000001E-4</v>
      </c>
      <c r="I1340" s="93">
        <v>1.7133707</v>
      </c>
      <c r="J1340" s="93"/>
      <c r="K1340" s="32">
        <v>0.35031859999999998</v>
      </c>
      <c r="L1340" s="32">
        <v>0.37306228000000002</v>
      </c>
      <c r="M1340" s="32">
        <v>6.2944956999999996E-2</v>
      </c>
      <c r="N1340" s="32">
        <v>0.22343695999999999</v>
      </c>
      <c r="O1340" s="66"/>
      <c r="P1340" s="66"/>
      <c r="Q1340" s="66"/>
      <c r="R1340" s="76"/>
      <c r="S1340" s="83">
        <f>(F1340-O1339*H1340)/D1340</f>
        <v>0.35031408116012658</v>
      </c>
      <c r="T1340" s="83">
        <f>(G1340-P1339*H1340)/D1340</f>
        <v>0.37305928484550499</v>
      </c>
      <c r="U1340" s="83">
        <f>(I1340-Q1339*H1340)/D1340</f>
        <v>6.2939412671066924E-2</v>
      </c>
      <c r="V1340" s="84"/>
      <c r="W1340" s="83">
        <f t="shared" ref="W1340:W1344" si="829">LN(S1340)</f>
        <v>-1.0489251521554561</v>
      </c>
      <c r="X1340" s="83">
        <f t="shared" ref="X1340:X1344" si="830">LN(T1340)</f>
        <v>-0.98601793136347016</v>
      </c>
      <c r="Y1340" s="83">
        <f t="shared" ref="Y1340:Y1344" si="831">LN(U1340)</f>
        <v>-2.7655827189581013</v>
      </c>
      <c r="Z1340" s="83">
        <f>LN(N1340)</f>
        <v>-1.4986259628799474</v>
      </c>
      <c r="AA1340" s="77"/>
      <c r="AB1340" s="20">
        <f t="array" ref="AB1340:AC1341">LINEST(W1340:W1344,Z1340:Z1344,TRUE,TRUE)</f>
        <v>1.9969027159445771</v>
      </c>
      <c r="AC1340" s="60">
        <v>1.943679681241842</v>
      </c>
      <c r="AD1340" s="20">
        <f t="array" ref="AD1340:AE1341">LINEST(X1340:X1344,Z1340:Z1344,TRUE,TRUE)</f>
        <v>3.9797365845590824</v>
      </c>
      <c r="AE1340" s="60">
        <v>4.9781104836944516</v>
      </c>
      <c r="AF1340" s="20">
        <f t="array" ref="AF1340:AG1341">LINEST(Y1340:Y1344,Z1340:Z1344,TRUE,TRUE)</f>
        <v>5.9538187796462063</v>
      </c>
      <c r="AG1340" s="20">
        <v>6.1569515152253222</v>
      </c>
      <c r="AI1340" s="41">
        <f>EXP(AC1340)*$AI$4^AB1340</f>
        <v>0.33306899838309945</v>
      </c>
      <c r="AJ1340" s="41">
        <f>AI1340*SQRT(AC1341^2+(LN($AI$4))^2*AB1341^2+(AB1340/$AI$4)^2*$AJ$4^2-2*LN($AI$4)*AVERAGE(Z1340:Z1344)*AB1341^2)</f>
        <v>5.2603853375764729E-4</v>
      </c>
      <c r="AK1340" s="59"/>
      <c r="AL1340" s="41">
        <f>EXP(AE1340)*$AI$4^AD1340</f>
        <v>0.3373546454292165</v>
      </c>
      <c r="AM1340" s="41">
        <f>AL1340*SQRT(AE1341^2+(LN($AI$4))^2*AD1341^2+(AD1340/$AI$4)^2*$AJ$4^2-2*LN($AI$4)*AVERAGE(Z1340:Z1344)*AD1341^2)</f>
        <v>1.0542090086309642E-3</v>
      </c>
      <c r="AN1340" s="83"/>
      <c r="AO1340" s="41">
        <f>EXP(AG1340)*$AI$4^AF1340</f>
        <v>5.4145059454052659E-2</v>
      </c>
      <c r="AP1340" s="41">
        <f>AO1340*SQRT(AG1341^2+(LN($AI$4))^2*AF1341^2+(AF1340/$AI$4)^2*$AJ$4^2-2*LN($AI$4)*AVERAGE(Z1340:Z1344)*AF1341^2)</f>
        <v>2.5408193431790383E-4</v>
      </c>
      <c r="BB1340" s="69"/>
      <c r="BC1340" s="69"/>
      <c r="BE1340" s="69"/>
      <c r="BF1340" s="69"/>
      <c r="BH1340" s="69"/>
      <c r="BI1340" s="69"/>
      <c r="BK1340" s="69"/>
      <c r="BL1340" s="69"/>
      <c r="BN1340" s="69"/>
      <c r="BO1340" s="69"/>
      <c r="BQ1340" s="69"/>
      <c r="BR1340" s="69"/>
      <c r="BY1340" s="69"/>
      <c r="BZ1340" s="69"/>
      <c r="CD1340" s="86"/>
      <c r="CM1340" s="78"/>
      <c r="CN1340" s="78"/>
    </row>
    <row r="1341" spans="1:100">
      <c r="A1341" s="7">
        <v>167</v>
      </c>
      <c r="B1341" s="7"/>
      <c r="C1341" s="7" t="s">
        <v>2</v>
      </c>
      <c r="D1341" s="32">
        <v>26.154682999999999</v>
      </c>
      <c r="E1341" s="32">
        <v>5.8428940999999996</v>
      </c>
      <c r="F1341" s="32">
        <v>9.1591120999999998</v>
      </c>
      <c r="G1341" s="32">
        <v>9.7503700999999996</v>
      </c>
      <c r="H1341" s="93">
        <v>1.3534111E-4</v>
      </c>
      <c r="I1341" s="93">
        <v>1.6445558</v>
      </c>
      <c r="J1341" s="93"/>
      <c r="K1341" s="32">
        <v>0.35019015999999997</v>
      </c>
      <c r="L1341" s="32">
        <v>0.37279637999999998</v>
      </c>
      <c r="M1341" s="32">
        <v>6.2878067999999995E-2</v>
      </c>
      <c r="N1341" s="32">
        <v>0.22339764000000001</v>
      </c>
      <c r="O1341" s="66"/>
      <c r="P1341" s="66"/>
      <c r="Q1341" s="66"/>
      <c r="R1341" s="76"/>
      <c r="S1341" s="83">
        <f>(F1341-O1339*H1341)/D1341</f>
        <v>0.35018567022893693</v>
      </c>
      <c r="T1341" s="83">
        <f>(G1341-P1339*H1341)/D1341</f>
        <v>0.3727934090942015</v>
      </c>
      <c r="U1341" s="83">
        <f>(I1341-Q1339*H1341)/D1341</f>
        <v>6.287250808209055E-2</v>
      </c>
      <c r="V1341" s="84"/>
      <c r="W1341" s="83">
        <f t="shared" si="829"/>
        <v>-1.0492917787884373</v>
      </c>
      <c r="X1341" s="83">
        <f t="shared" si="830"/>
        <v>-0.98673087579532814</v>
      </c>
      <c r="Y1341" s="83">
        <f t="shared" si="831"/>
        <v>-2.7666462842368533</v>
      </c>
      <c r="Z1341" s="83">
        <f t="shared" ref="Z1341:Z1344" si="832">LN(N1341)</f>
        <v>-1.4988019564135793</v>
      </c>
      <c r="AA1341" s="77"/>
      <c r="AB1341" s="20">
        <v>1.0412594618401059E-2</v>
      </c>
      <c r="AC1341" s="60">
        <v>1.5610220076015882E-2</v>
      </c>
      <c r="AD1341" s="20">
        <v>1.4078097225202209E-2</v>
      </c>
      <c r="AE1341" s="60">
        <v>2.110542127017918E-2</v>
      </c>
      <c r="AF1341" s="20">
        <v>2.6706547471618453E-2</v>
      </c>
      <c r="AG1341" s="20">
        <v>4.0037579371984364E-2</v>
      </c>
      <c r="AI1341" s="27"/>
      <c r="AJ1341" s="82"/>
      <c r="AK1341" s="82"/>
      <c r="AL1341" s="82"/>
      <c r="AM1341" s="82"/>
      <c r="AN1341" s="82"/>
      <c r="BB1341" s="76"/>
      <c r="BC1341" s="76"/>
      <c r="BE1341" s="76"/>
      <c r="BF1341" s="76"/>
      <c r="BH1341" s="76"/>
      <c r="BI1341" s="76"/>
      <c r="BK1341" s="76"/>
      <c r="BL1341" s="76"/>
      <c r="BN1341" s="76"/>
      <c r="BO1341" s="76"/>
      <c r="BQ1341" s="76"/>
      <c r="BR1341" s="76"/>
      <c r="BW1341" s="85"/>
      <c r="BX1341" s="85"/>
      <c r="BY1341" s="83"/>
      <c r="BZ1341" s="83"/>
      <c r="CA1341" s="83"/>
      <c r="CB1341" s="83"/>
      <c r="CC1341" s="83"/>
    </row>
    <row r="1342" spans="1:100">
      <c r="A1342" s="7">
        <v>167</v>
      </c>
      <c r="B1342" s="7"/>
      <c r="C1342" s="7" t="s">
        <v>3</v>
      </c>
      <c r="D1342" s="32">
        <v>25.511099999999999</v>
      </c>
      <c r="E1342" s="32">
        <v>5.6975002000000003</v>
      </c>
      <c r="F1342" s="32">
        <v>8.9287507999999995</v>
      </c>
      <c r="G1342" s="32">
        <v>9.4996028999999993</v>
      </c>
      <c r="H1342" s="93">
        <v>1.3472326E-4</v>
      </c>
      <c r="I1342" s="93">
        <v>1.6013347</v>
      </c>
      <c r="J1342" s="93"/>
      <c r="K1342" s="32">
        <v>0.34999477000000001</v>
      </c>
      <c r="L1342" s="32">
        <v>0.37237149000000003</v>
      </c>
      <c r="M1342" s="32">
        <v>6.2770165000000003E-2</v>
      </c>
      <c r="N1342" s="32">
        <v>0.22333417999999999</v>
      </c>
      <c r="O1342" s="66"/>
      <c r="P1342" s="66"/>
      <c r="Q1342" s="66"/>
      <c r="R1342" s="76"/>
      <c r="S1342" s="83">
        <f>(F1342-O1339*H1342)/D1342</f>
        <v>0.34999017798772447</v>
      </c>
      <c r="T1342" s="83">
        <f>(G1342-P1339*H1342)/D1342</f>
        <v>0.37236836472414497</v>
      </c>
      <c r="U1342" s="83">
        <f>(I1342-Q1339*H1342)/D1342</f>
        <v>6.2764446908683297E-2</v>
      </c>
      <c r="V1342" s="84"/>
      <c r="W1342" s="83">
        <f t="shared" si="829"/>
        <v>-1.0498501877846638</v>
      </c>
      <c r="X1342" s="83">
        <f t="shared" si="830"/>
        <v>-0.98787168690799798</v>
      </c>
      <c r="Y1342" s="83">
        <f t="shared" si="831"/>
        <v>-2.7683664978485649</v>
      </c>
      <c r="Z1342" s="83">
        <f t="shared" si="832"/>
        <v>-1.4990860642276449</v>
      </c>
      <c r="AA1342" s="28"/>
      <c r="AB1342" s="47">
        <f t="shared" ref="AB1342:AG1342" si="833">ABS(AB1341/AB1340)</f>
        <v>5.2143725056108614E-3</v>
      </c>
      <c r="AC1342" s="47">
        <f t="shared" si="833"/>
        <v>8.0312719357349613E-3</v>
      </c>
      <c r="AD1342" s="47">
        <f t="shared" si="833"/>
        <v>3.5374444830905639E-3</v>
      </c>
      <c r="AE1342" s="47">
        <f t="shared" si="833"/>
        <v>4.2396450097499675E-3</v>
      </c>
      <c r="AF1342" s="47">
        <f t="shared" si="833"/>
        <v>4.4856164522369688E-3</v>
      </c>
      <c r="AG1342" s="47">
        <f t="shared" si="833"/>
        <v>6.5028251843427315E-3</v>
      </c>
      <c r="AI1342" s="27"/>
      <c r="AJ1342" s="82"/>
      <c r="AK1342" s="82"/>
      <c r="AL1342" s="82"/>
      <c r="AM1342" s="82"/>
      <c r="AN1342" s="82"/>
      <c r="BB1342" s="76"/>
      <c r="BC1342" s="76"/>
      <c r="BE1342" s="76"/>
      <c r="BF1342" s="76"/>
      <c r="BH1342" s="76"/>
      <c r="BI1342" s="76"/>
      <c r="BK1342" s="76"/>
      <c r="BL1342" s="76"/>
      <c r="BN1342" s="76"/>
      <c r="BO1342" s="76"/>
      <c r="BQ1342" s="76"/>
      <c r="BR1342" s="76"/>
      <c r="BW1342" s="85"/>
      <c r="BX1342" s="85"/>
      <c r="BY1342" s="83"/>
      <c r="BZ1342" s="83"/>
      <c r="CA1342" s="83"/>
      <c r="CB1342" s="83"/>
      <c r="CC1342" s="83"/>
      <c r="CD1342" s="76"/>
      <c r="CE1342" s="76"/>
      <c r="CF1342" s="76"/>
      <c r="CG1342" s="76"/>
      <c r="CH1342" s="76"/>
      <c r="CI1342" s="76"/>
      <c r="CJ1342" s="76"/>
      <c r="CK1342" s="76"/>
      <c r="CL1342" s="76"/>
      <c r="CM1342" s="76"/>
      <c r="CN1342" s="76"/>
      <c r="CO1342" s="76"/>
      <c r="CP1342" s="76"/>
      <c r="CQ1342" s="76"/>
      <c r="CR1342" s="76"/>
      <c r="CS1342" s="76"/>
      <c r="CT1342" s="76"/>
      <c r="CU1342" s="76"/>
      <c r="CV1342" s="76"/>
    </row>
    <row r="1343" spans="1:100">
      <c r="A1343" s="7">
        <v>167</v>
      </c>
      <c r="B1343" s="7"/>
      <c r="C1343" s="7" t="s">
        <v>4</v>
      </c>
      <c r="D1343" s="32">
        <v>23.862221000000002</v>
      </c>
      <c r="E1343" s="32">
        <v>5.3271015999999998</v>
      </c>
      <c r="F1343" s="32">
        <v>8.3450430000000004</v>
      </c>
      <c r="G1343" s="32">
        <v>8.8716387999999995</v>
      </c>
      <c r="H1343" s="93">
        <v>1.292609E-4</v>
      </c>
      <c r="I1343" s="93">
        <v>1.4943386000000001</v>
      </c>
      <c r="J1343" s="93"/>
      <c r="K1343" s="32">
        <v>0.34971785</v>
      </c>
      <c r="L1343" s="32">
        <v>0.37178605999999997</v>
      </c>
      <c r="M1343" s="32">
        <v>6.2623640999999994E-2</v>
      </c>
      <c r="N1343" s="32">
        <v>0.22324417999999999</v>
      </c>
      <c r="O1343" s="66"/>
      <c r="P1343" s="66"/>
      <c r="Q1343" s="66"/>
      <c r="R1343" s="76"/>
      <c r="S1343" s="83">
        <f>(F1343-O1339*H1343)/D1343</f>
        <v>0.34971310289610719</v>
      </c>
      <c r="T1343" s="83">
        <f>(G1343-P1339*H1343)/D1343</f>
        <v>0.3717828941125792</v>
      </c>
      <c r="U1343" s="83">
        <f>(I1343-Q1339*H1343)/D1343</f>
        <v>6.2617802638476633E-2</v>
      </c>
      <c r="V1343" s="84"/>
      <c r="W1343" s="83">
        <f t="shared" si="829"/>
        <v>-1.050642166652477</v>
      </c>
      <c r="X1343" s="83">
        <f t="shared" si="830"/>
        <v>-0.98944521305719069</v>
      </c>
      <c r="Y1343" s="83">
        <f t="shared" si="831"/>
        <v>-2.7707056541103454</v>
      </c>
      <c r="Z1343" s="83">
        <f t="shared" si="832"/>
        <v>-1.4994891289942336</v>
      </c>
      <c r="AA1343" s="60"/>
      <c r="AB1343" s="88"/>
      <c r="AD1343" s="88"/>
      <c r="AF1343" s="88"/>
      <c r="AI1343" s="27"/>
      <c r="AJ1343" s="82"/>
      <c r="AK1343" s="82"/>
      <c r="AL1343" s="82"/>
      <c r="AM1343" s="82"/>
      <c r="AN1343" s="82"/>
      <c r="BB1343" s="76"/>
      <c r="BC1343" s="76"/>
      <c r="BE1343" s="76"/>
      <c r="BF1343" s="76"/>
      <c r="BH1343" s="76"/>
      <c r="BI1343" s="76"/>
      <c r="BK1343" s="76"/>
      <c r="BL1343" s="76"/>
      <c r="BN1343" s="76"/>
      <c r="BO1343" s="76"/>
      <c r="BQ1343" s="76"/>
      <c r="BR1343" s="76"/>
      <c r="BW1343" s="85"/>
      <c r="BX1343" s="85"/>
      <c r="BY1343" s="83"/>
      <c r="BZ1343" s="83"/>
      <c r="CA1343" s="83"/>
      <c r="CB1343" s="83"/>
      <c r="CD1343" s="76"/>
      <c r="CE1343" s="76"/>
      <c r="CF1343" s="76"/>
      <c r="CG1343" s="76"/>
      <c r="CH1343" s="76"/>
      <c r="CI1343" s="76"/>
      <c r="CJ1343" s="76"/>
      <c r="CK1343" s="76"/>
      <c r="CL1343" s="76"/>
      <c r="CM1343" s="76"/>
      <c r="CN1343" s="76"/>
      <c r="CO1343" s="76"/>
      <c r="CP1343" s="76"/>
      <c r="CQ1343" s="76"/>
      <c r="CR1343" s="76"/>
      <c r="CS1343" s="76"/>
      <c r="CT1343" s="76"/>
      <c r="CU1343" s="76"/>
      <c r="CV1343" s="76"/>
    </row>
    <row r="1344" spans="1:100">
      <c r="A1344" s="7">
        <v>167</v>
      </c>
      <c r="B1344" s="7"/>
      <c r="C1344" s="7" t="s">
        <v>5</v>
      </c>
      <c r="D1344" s="32">
        <v>21.712028</v>
      </c>
      <c r="E1344" s="32">
        <v>4.8454214999999996</v>
      </c>
      <c r="F1344" s="32">
        <v>7.5877322999999999</v>
      </c>
      <c r="G1344" s="32">
        <v>8.0610320000000009</v>
      </c>
      <c r="H1344" s="93">
        <v>1.1480743E-4</v>
      </c>
      <c r="I1344" s="93">
        <v>1.3568549000000001</v>
      </c>
      <c r="J1344" s="5"/>
      <c r="K1344" s="93">
        <v>0.34947122000000003</v>
      </c>
      <c r="L1344" s="32">
        <v>0.37126989999999999</v>
      </c>
      <c r="M1344" s="32">
        <v>6.2493101000000002E-2</v>
      </c>
      <c r="N1344" s="32">
        <v>0.22316754999999999</v>
      </c>
      <c r="O1344" s="66"/>
      <c r="P1344" s="66"/>
      <c r="Q1344" s="66"/>
      <c r="R1344" s="76"/>
      <c r="S1344" s="83">
        <f>(F1344-O1339*H1344)/D1344</f>
        <v>0.34946680855525103</v>
      </c>
      <c r="T1344" s="83">
        <f>(G1344-P1339*H1344)/D1344</f>
        <v>0.37126734407985768</v>
      </c>
      <c r="U1344" s="83">
        <f>(I1344-Q1339*H1344)/D1344</f>
        <v>6.2487560358155322E-2</v>
      </c>
      <c r="V1344" s="84"/>
      <c r="W1344" s="83">
        <f t="shared" si="829"/>
        <v>-1.0513466901864337</v>
      </c>
      <c r="X1344" s="83">
        <f t="shared" si="830"/>
        <v>-0.99083287189625957</v>
      </c>
      <c r="Y1344" s="83">
        <f t="shared" si="831"/>
        <v>-2.772787776319245</v>
      </c>
      <c r="Z1344" s="83">
        <f t="shared" si="832"/>
        <v>-1.4998324443491085</v>
      </c>
      <c r="AB1344" s="28"/>
      <c r="AD1344" s="28"/>
      <c r="AF1344" s="28"/>
      <c r="AJ1344" s="82"/>
      <c r="AK1344" s="82"/>
      <c r="AL1344" s="82"/>
      <c r="AM1344" s="82"/>
      <c r="AN1344" s="82"/>
      <c r="BB1344" s="76"/>
      <c r="BC1344" s="76"/>
      <c r="BE1344" s="76"/>
      <c r="BF1344" s="76"/>
      <c r="BH1344" s="76"/>
      <c r="BI1344" s="76"/>
      <c r="BK1344" s="76"/>
      <c r="BL1344" s="76"/>
      <c r="BN1344" s="76"/>
      <c r="BO1344" s="76"/>
      <c r="BQ1344" s="76"/>
      <c r="BR1344" s="76"/>
      <c r="BW1344" s="85"/>
      <c r="BX1344" s="85"/>
      <c r="BY1344" s="83"/>
      <c r="BZ1344" s="83"/>
      <c r="CA1344" s="83"/>
      <c r="CB1344" s="83"/>
      <c r="CC1344" s="83"/>
    </row>
    <row r="1345" spans="1:100">
      <c r="C1345" s="7"/>
      <c r="D1345" s="89"/>
      <c r="E1345" s="89"/>
      <c r="F1345" s="33"/>
      <c r="G1345" s="33"/>
      <c r="H1345" s="99"/>
      <c r="I1345" s="33"/>
      <c r="J1345" s="5"/>
      <c r="K1345" s="84"/>
      <c r="L1345" s="84"/>
      <c r="M1345" s="84"/>
      <c r="N1345" s="84"/>
      <c r="O1345" s="83"/>
      <c r="P1345" s="83"/>
      <c r="Q1345" s="83"/>
      <c r="R1345" s="84"/>
      <c r="S1345" s="84"/>
      <c r="T1345" s="84"/>
      <c r="U1345" s="84"/>
      <c r="V1345" s="84"/>
      <c r="W1345" s="84"/>
      <c r="X1345" s="84"/>
      <c r="Y1345" s="84"/>
      <c r="Z1345" s="90"/>
      <c r="AA1345" s="28"/>
      <c r="AB1345" s="91"/>
      <c r="AC1345" s="91"/>
      <c r="AD1345" s="91"/>
      <c r="AE1345" s="92"/>
      <c r="AF1345" s="92"/>
      <c r="AG1345" s="92"/>
      <c r="AJ1345" s="76"/>
      <c r="AK1345" s="76"/>
      <c r="AL1345" s="76"/>
      <c r="AM1345" s="76"/>
      <c r="AN1345" s="76"/>
      <c r="BB1345" s="76"/>
      <c r="BC1345" s="76"/>
      <c r="BE1345" s="76"/>
      <c r="BF1345" s="76"/>
      <c r="BH1345" s="76"/>
      <c r="BI1345" s="76"/>
      <c r="BK1345" s="76"/>
      <c r="BL1345" s="76"/>
      <c r="BN1345" s="76"/>
      <c r="BO1345" s="76"/>
      <c r="BQ1345" s="76"/>
      <c r="BR1345" s="76"/>
      <c r="BW1345" s="85"/>
      <c r="BX1345" s="85"/>
      <c r="BY1345" s="83"/>
      <c r="BZ1345" s="83"/>
      <c r="CA1345" s="83"/>
      <c r="CB1345" s="83"/>
      <c r="CC1345" s="83"/>
      <c r="CD1345" s="76"/>
      <c r="CE1345" s="76"/>
      <c r="CF1345" s="76"/>
      <c r="CG1345" s="76"/>
      <c r="CH1345" s="76"/>
      <c r="CI1345" s="76"/>
      <c r="CJ1345" s="76"/>
      <c r="CK1345" s="76"/>
      <c r="CL1345" s="76"/>
      <c r="CM1345" s="76"/>
      <c r="CN1345" s="76"/>
      <c r="CO1345" s="76"/>
      <c r="CP1345" s="76"/>
      <c r="CQ1345" s="76"/>
      <c r="CR1345" s="76"/>
      <c r="CS1345" s="76"/>
      <c r="CT1345" s="76"/>
      <c r="CU1345" s="76"/>
      <c r="CV1345" s="76"/>
    </row>
    <row r="1346" spans="1:100">
      <c r="A1346" s="7">
        <v>168</v>
      </c>
      <c r="B1346" s="31">
        <v>43676</v>
      </c>
      <c r="C1346" s="7" t="s">
        <v>0</v>
      </c>
      <c r="D1346" s="32">
        <v>7.7515324999999997E-4</v>
      </c>
      <c r="E1346" s="32">
        <v>1.7024198999999999E-4</v>
      </c>
      <c r="F1346" s="32">
        <v>2.5539266999999999E-4</v>
      </c>
      <c r="G1346" s="32">
        <v>2.5719885E-4</v>
      </c>
      <c r="H1346" s="93">
        <v>-5.5538481999999996E-6</v>
      </c>
      <c r="I1346" s="93">
        <v>5.9100144000000001E-5</v>
      </c>
      <c r="J1346" s="93"/>
      <c r="K1346" s="32"/>
      <c r="L1346" s="32"/>
      <c r="M1346" s="32"/>
      <c r="N1346" s="32"/>
      <c r="O1346" s="66"/>
      <c r="P1346" s="66"/>
      <c r="Q1346" s="66"/>
      <c r="AG1346" s="78"/>
      <c r="BZ1346" s="80"/>
      <c r="CA1346" s="78"/>
      <c r="CB1346" s="78"/>
      <c r="CC1346" s="78"/>
      <c r="CE1346" s="81"/>
      <c r="CF1346" s="74"/>
      <c r="CG1346" s="74"/>
      <c r="CH1346" s="74"/>
      <c r="CI1346" s="74"/>
      <c r="CJ1346" s="74"/>
      <c r="CK1346" s="74"/>
      <c r="CL1346" s="74"/>
      <c r="CM1346" s="74"/>
      <c r="CN1346" s="74"/>
    </row>
    <row r="1347" spans="1:100">
      <c r="A1347" s="7">
        <v>168</v>
      </c>
      <c r="C1347" s="98" t="s">
        <v>6</v>
      </c>
      <c r="D1347" s="32"/>
      <c r="E1347" s="32"/>
      <c r="F1347" s="32"/>
      <c r="G1347" s="32"/>
      <c r="H1347" s="93">
        <v>2.6724304999999999</v>
      </c>
      <c r="I1347" s="32"/>
      <c r="J1347" s="32"/>
      <c r="K1347" s="32"/>
      <c r="L1347" s="32"/>
      <c r="M1347" s="32"/>
      <c r="N1347" s="57"/>
      <c r="O1347" s="83">
        <v>0.86377316999999998</v>
      </c>
      <c r="P1347" s="83">
        <v>0.56642546999999999</v>
      </c>
      <c r="Q1347" s="83">
        <v>1.0734484</v>
      </c>
      <c r="AB1347" s="9"/>
      <c r="AC1347" s="9"/>
      <c r="AD1347" s="9"/>
      <c r="AE1347" s="9"/>
      <c r="AF1347" s="9"/>
      <c r="AG1347" s="9"/>
      <c r="AI1347" s="27"/>
      <c r="AJ1347" s="20"/>
      <c r="AK1347" s="20"/>
      <c r="AL1347" s="20"/>
      <c r="AM1347" s="20"/>
      <c r="AN1347" s="82"/>
      <c r="BB1347" s="78"/>
      <c r="BE1347" s="78"/>
      <c r="BH1347" s="78"/>
      <c r="BK1347" s="78"/>
      <c r="BN1347" s="78"/>
      <c r="BQ1347" s="78"/>
    </row>
    <row r="1348" spans="1:100">
      <c r="A1348" s="7">
        <v>168</v>
      </c>
      <c r="B1348" s="7"/>
      <c r="C1348" s="7" t="s">
        <v>1</v>
      </c>
      <c r="D1348" s="32">
        <v>27.022326</v>
      </c>
      <c r="E1348" s="32">
        <v>6.037757</v>
      </c>
      <c r="F1348" s="32">
        <v>9.4663144999999993</v>
      </c>
      <c r="G1348" s="32">
        <v>10.080943</v>
      </c>
      <c r="H1348" s="93">
        <v>1.393872E-4</v>
      </c>
      <c r="I1348" s="93">
        <v>1.7007801</v>
      </c>
      <c r="J1348" s="93"/>
      <c r="K1348" s="32">
        <v>0.35031457999999999</v>
      </c>
      <c r="L1348" s="32">
        <v>0.37305986000000002</v>
      </c>
      <c r="M1348" s="32">
        <v>6.2939859000000001E-2</v>
      </c>
      <c r="N1348" s="32">
        <v>0.22343588</v>
      </c>
      <c r="O1348" s="66"/>
      <c r="P1348" s="66"/>
      <c r="Q1348" s="66"/>
      <c r="R1348" s="76"/>
      <c r="S1348" s="83">
        <f>(F1348-O1347*H1348)/D1348</f>
        <v>0.35031011398043227</v>
      </c>
      <c r="T1348" s="83">
        <f>(G1348-P1347*H1348)/D1348</f>
        <v>0.37305685852282766</v>
      </c>
      <c r="U1348" s="83">
        <f>(I1348-Q1347*H1348)/D1348</f>
        <v>6.293427423802006E-2</v>
      </c>
      <c r="V1348" s="84"/>
      <c r="W1348" s="83">
        <f t="shared" ref="W1348:W1352" si="834">LN(S1348)</f>
        <v>-1.0489364768562639</v>
      </c>
      <c r="X1348" s="83">
        <f t="shared" ref="X1348:X1352" si="835">LN(T1348)</f>
        <v>-0.98602443523742844</v>
      </c>
      <c r="Y1348" s="83">
        <f t="shared" ref="Y1348:Y1352" si="836">LN(U1348)</f>
        <v>-2.7656643632346118</v>
      </c>
      <c r="Z1348" s="83">
        <f>LN(N1348)</f>
        <v>-1.4986307964697445</v>
      </c>
      <c r="AA1348" s="77"/>
      <c r="AB1348" s="20">
        <f t="array" ref="AB1348:AC1349">LINEST(W1348:W1352,Z1348:Z1352,TRUE,TRUE)</f>
        <v>2.0126314273418955</v>
      </c>
      <c r="AC1348" s="60">
        <v>1.9672526248285567</v>
      </c>
      <c r="AD1348" s="20">
        <f t="array" ref="AD1348:AE1349">LINEST(X1348:X1352,Z1348:Z1352,TRUE,TRUE)</f>
        <v>4.000279426983389</v>
      </c>
      <c r="AE1348" s="60">
        <v>5.0089010579420394</v>
      </c>
      <c r="AF1348" s="20">
        <f t="array" ref="AF1348:AG1349">LINEST(Y1348:Y1352,Z1348:Z1352,TRUE,TRUE)</f>
        <v>5.954522165052885</v>
      </c>
      <c r="AG1348" s="20">
        <v>6.1579518642948416</v>
      </c>
      <c r="AI1348" s="41">
        <f>EXP(AC1348)*$AI$4^AB1348</f>
        <v>0.33293710220733808</v>
      </c>
      <c r="AJ1348" s="41">
        <f>AI1348*SQRT(AC1349^2+(LN($AI$4))^2*AB1349^2+(AB1348/$AI$4)^2*$AJ$4^2-2*LN($AI$4)*AVERAGE(Z1348:Z1352)*AB1349^2)</f>
        <v>5.2567332313895965E-4</v>
      </c>
      <c r="AK1348" s="59"/>
      <c r="AL1348" s="41">
        <f>EXP(AE1348)*$AI$4^AD1348</f>
        <v>0.33718104785991854</v>
      </c>
      <c r="AM1348" s="41">
        <f>AL1348*SQRT(AE1349^2+(LN($AI$4))^2*AD1349^2+(AD1348/$AI$4)^2*$AJ$4^2-2*LN($AI$4)*AVERAGE(Z1348:Z1352)*AD1349^2)</f>
        <v>1.0669971419464503E-3</v>
      </c>
      <c r="AN1348" s="83"/>
      <c r="AO1348" s="41">
        <f>EXP(AG1348)*$AI$4^AF1348</f>
        <v>5.414118595772658E-2</v>
      </c>
      <c r="AP1348" s="41">
        <f>AO1348*SQRT(AG1349^2+(LN($AI$4))^2*AF1349^2+(AF1348/$AI$4)^2*$AJ$4^2-2*LN($AI$4)*AVERAGE(Z1348:Z1352)*AF1349^2)</f>
        <v>2.5397144901144692E-4</v>
      </c>
      <c r="BB1348" s="69"/>
      <c r="BC1348" s="69"/>
      <c r="BE1348" s="69"/>
      <c r="BF1348" s="69"/>
      <c r="BH1348" s="69"/>
      <c r="BI1348" s="69"/>
      <c r="BK1348" s="69"/>
      <c r="BL1348" s="69"/>
      <c r="BN1348" s="69"/>
      <c r="BO1348" s="69"/>
      <c r="BQ1348" s="69"/>
      <c r="BR1348" s="69"/>
      <c r="BY1348" s="69"/>
      <c r="BZ1348" s="69"/>
      <c r="CD1348" s="86"/>
      <c r="CM1348" s="78"/>
      <c r="CN1348" s="78"/>
    </row>
    <row r="1349" spans="1:100">
      <c r="A1349" s="7">
        <v>168</v>
      </c>
      <c r="B1349" s="7"/>
      <c r="C1349" s="7" t="s">
        <v>2</v>
      </c>
      <c r="D1349" s="32">
        <v>25.921292999999999</v>
      </c>
      <c r="E1349" s="32">
        <v>5.7905975999999999</v>
      </c>
      <c r="F1349" s="32">
        <v>9.0769865000000003</v>
      </c>
      <c r="G1349" s="32">
        <v>9.6623672000000003</v>
      </c>
      <c r="H1349" s="93">
        <v>1.4038879000000001E-4</v>
      </c>
      <c r="I1349" s="93">
        <v>1.6295356999999999</v>
      </c>
      <c r="J1349" s="93"/>
      <c r="K1349" s="32">
        <v>0.35017480000000001</v>
      </c>
      <c r="L1349" s="32">
        <v>0.37275764</v>
      </c>
      <c r="M1349" s="32">
        <v>6.2864677999999993E-2</v>
      </c>
      <c r="N1349" s="32">
        <v>0.22339152000000001</v>
      </c>
      <c r="O1349" s="66"/>
      <c r="P1349" s="66"/>
      <c r="Q1349" s="66"/>
      <c r="R1349" s="76"/>
      <c r="S1349" s="83">
        <f>(F1349-O1347*H1349)/D1349</f>
        <v>0.35017023402072694</v>
      </c>
      <c r="T1349" s="83">
        <f>(G1349-P1347*H1349)/D1349</f>
        <v>0.37275484985311658</v>
      </c>
      <c r="U1349" s="83">
        <f>(I1349-Q1347*H1349)/D1349</f>
        <v>6.2858939940920261E-2</v>
      </c>
      <c r="V1349" s="84"/>
      <c r="W1349" s="83">
        <f t="shared" si="834"/>
        <v>-1.0493358598281455</v>
      </c>
      <c r="X1349" s="83">
        <f t="shared" si="835"/>
        <v>-0.9868343144142413</v>
      </c>
      <c r="Y1349" s="83">
        <f t="shared" si="836"/>
        <v>-2.766862111564643</v>
      </c>
      <c r="Z1349" s="83">
        <f t="shared" ref="Z1349:Z1352" si="837">LN(N1349)</f>
        <v>-1.4988293518857541</v>
      </c>
      <c r="AA1349" s="77"/>
      <c r="AB1349" s="20">
        <v>6.5820089289742893E-3</v>
      </c>
      <c r="AC1349" s="60">
        <v>9.8676700061875542E-3</v>
      </c>
      <c r="AD1349" s="20">
        <v>2.1026643424600557E-2</v>
      </c>
      <c r="AE1349" s="60">
        <v>3.15228953486189E-2</v>
      </c>
      <c r="AF1349" s="20">
        <v>2.6075179158999359E-2</v>
      </c>
      <c r="AG1349" s="20">
        <v>3.9091600462675381E-2</v>
      </c>
      <c r="AI1349" s="27"/>
      <c r="AJ1349" s="82"/>
      <c r="AK1349" s="82"/>
      <c r="AL1349" s="82"/>
      <c r="AM1349" s="82"/>
      <c r="AN1349" s="82"/>
      <c r="BB1349" s="76"/>
      <c r="BC1349" s="76"/>
      <c r="BE1349" s="76"/>
      <c r="BF1349" s="76"/>
      <c r="BH1349" s="76"/>
      <c r="BI1349" s="76"/>
      <c r="BK1349" s="76"/>
      <c r="BL1349" s="76"/>
      <c r="BN1349" s="76"/>
      <c r="BO1349" s="76"/>
      <c r="BQ1349" s="76"/>
      <c r="BR1349" s="76"/>
      <c r="BW1349" s="85"/>
      <c r="BX1349" s="85"/>
      <c r="BY1349" s="83"/>
      <c r="BZ1349" s="83"/>
      <c r="CA1349" s="83"/>
      <c r="CB1349" s="83"/>
      <c r="CC1349" s="83"/>
    </row>
    <row r="1350" spans="1:100">
      <c r="A1350" s="7">
        <v>168</v>
      </c>
      <c r="B1350" s="7"/>
      <c r="C1350" s="7" t="s">
        <v>3</v>
      </c>
      <c r="D1350" s="32">
        <v>25.048566000000001</v>
      </c>
      <c r="E1350" s="32">
        <v>5.5940700000000003</v>
      </c>
      <c r="F1350" s="32">
        <v>8.7663700999999996</v>
      </c>
      <c r="G1350" s="32">
        <v>9.3263808000000008</v>
      </c>
      <c r="H1350" s="93">
        <v>1.3108131E-4</v>
      </c>
      <c r="I1350" s="93">
        <v>1.5720331999999999</v>
      </c>
      <c r="J1350" s="93"/>
      <c r="K1350" s="32">
        <v>0.34997470000000003</v>
      </c>
      <c r="L1350" s="32">
        <v>0.37233147999999999</v>
      </c>
      <c r="M1350" s="32">
        <v>6.2759253000000001E-2</v>
      </c>
      <c r="N1350" s="32">
        <v>0.22332885</v>
      </c>
      <c r="O1350" s="66"/>
      <c r="P1350" s="66"/>
      <c r="Q1350" s="66"/>
      <c r="R1350" s="76"/>
      <c r="S1350" s="83">
        <f>(F1350-O1347*H1350)/D1350</f>
        <v>0.34997040850487543</v>
      </c>
      <c r="T1350" s="83">
        <f>(G1350-P1347*H1350)/D1350</f>
        <v>0.37232896095558426</v>
      </c>
      <c r="U1350" s="83">
        <f>(I1350-Q1347*H1350)/D1350</f>
        <v>6.2753791613360643E-2</v>
      </c>
      <c r="V1350" s="84"/>
      <c r="W1350" s="83">
        <f t="shared" si="834"/>
        <v>-1.0499066752019151</v>
      </c>
      <c r="X1350" s="83">
        <f t="shared" si="835"/>
        <v>-0.98797751183106053</v>
      </c>
      <c r="Y1350" s="83">
        <f t="shared" si="836"/>
        <v>-2.7685362786784062</v>
      </c>
      <c r="Z1350" s="83">
        <f t="shared" si="837"/>
        <v>-1.4991099300935986</v>
      </c>
      <c r="AA1350" s="28"/>
      <c r="AB1350" s="47">
        <f t="shared" ref="AB1350:AG1350" si="838">ABS(AB1349/AB1348)</f>
        <v>3.270349871097472E-3</v>
      </c>
      <c r="AC1350" s="47">
        <f t="shared" si="838"/>
        <v>5.0159648443968948E-3</v>
      </c>
      <c r="AD1350" s="47">
        <f t="shared" si="838"/>
        <v>5.2562936685792349E-3</v>
      </c>
      <c r="AE1350" s="47">
        <f t="shared" si="838"/>
        <v>6.2933755296756483E-3</v>
      </c>
      <c r="AF1350" s="47">
        <f t="shared" si="838"/>
        <v>4.3790548487727017E-3</v>
      </c>
      <c r="AG1350" s="47">
        <f t="shared" si="838"/>
        <v>6.3481497296750686E-3</v>
      </c>
      <c r="AI1350" s="27"/>
      <c r="AJ1350" s="82"/>
      <c r="AK1350" s="82"/>
      <c r="AL1350" s="82"/>
      <c r="AM1350" s="82"/>
      <c r="AN1350" s="82"/>
      <c r="BB1350" s="76"/>
      <c r="BC1350" s="76"/>
      <c r="BE1350" s="76"/>
      <c r="BF1350" s="76"/>
      <c r="BH1350" s="76"/>
      <c r="BI1350" s="76"/>
      <c r="BK1350" s="76"/>
      <c r="BL1350" s="76"/>
      <c r="BN1350" s="76"/>
      <c r="BO1350" s="76"/>
      <c r="BQ1350" s="76"/>
      <c r="BR1350" s="76"/>
      <c r="BW1350" s="85"/>
      <c r="BX1350" s="85"/>
      <c r="BY1350" s="83"/>
      <c r="BZ1350" s="83"/>
      <c r="CA1350" s="83"/>
      <c r="CB1350" s="83"/>
      <c r="CC1350" s="83"/>
      <c r="CD1350" s="76"/>
      <c r="CE1350" s="76"/>
      <c r="CF1350" s="76"/>
      <c r="CG1350" s="76"/>
      <c r="CH1350" s="76"/>
      <c r="CI1350" s="76"/>
      <c r="CJ1350" s="76"/>
      <c r="CK1350" s="76"/>
      <c r="CL1350" s="76"/>
      <c r="CM1350" s="76"/>
      <c r="CN1350" s="76"/>
      <c r="CO1350" s="76"/>
      <c r="CP1350" s="76"/>
      <c r="CQ1350" s="76"/>
      <c r="CR1350" s="76"/>
      <c r="CS1350" s="76"/>
      <c r="CT1350" s="76"/>
      <c r="CU1350" s="76"/>
      <c r="CV1350" s="76"/>
    </row>
    <row r="1351" spans="1:100">
      <c r="A1351" s="7">
        <v>168</v>
      </c>
      <c r="B1351" s="7"/>
      <c r="C1351" s="7" t="s">
        <v>4</v>
      </c>
      <c r="D1351" s="32">
        <v>23.387343999999999</v>
      </c>
      <c r="E1351" s="32">
        <v>5.2210117</v>
      </c>
      <c r="F1351" s="32">
        <v>8.1784613000000004</v>
      </c>
      <c r="G1351" s="32">
        <v>8.6941693999999998</v>
      </c>
      <c r="H1351" s="93">
        <v>1.2320690000000001E-4</v>
      </c>
      <c r="I1351" s="93">
        <v>1.4642952</v>
      </c>
      <c r="J1351" s="93"/>
      <c r="K1351" s="32">
        <v>0.34969579000000001</v>
      </c>
      <c r="L1351" s="32">
        <v>0.37174614</v>
      </c>
      <c r="M1351" s="32">
        <v>6.2610360000000004E-2</v>
      </c>
      <c r="N1351" s="32">
        <v>0.22324088</v>
      </c>
      <c r="O1351" s="66"/>
      <c r="P1351" s="66"/>
      <c r="Q1351" s="66"/>
      <c r="R1351" s="76"/>
      <c r="S1351" s="83">
        <f>(F1351-O1347*H1351)/D1351</f>
        <v>0.34969147745829632</v>
      </c>
      <c r="T1351" s="83">
        <f>(G1351-P1347*H1351)/D1351</f>
        <v>0.37174377785154916</v>
      </c>
      <c r="U1351" s="83">
        <f>(I1351-Q1347*H1351)/D1351</f>
        <v>6.2604926140836098E-2</v>
      </c>
      <c r="V1351" s="84"/>
      <c r="W1351" s="83">
        <f t="shared" si="834"/>
        <v>-1.0507040062183741</v>
      </c>
      <c r="X1351" s="83">
        <f t="shared" si="835"/>
        <v>-0.98955043123574715</v>
      </c>
      <c r="Y1351" s="83">
        <f t="shared" si="836"/>
        <v>-2.77091131162654</v>
      </c>
      <c r="Z1351" s="83">
        <f t="shared" si="837"/>
        <v>-1.4995039111237858</v>
      </c>
      <c r="AA1351" s="60"/>
      <c r="AB1351" s="88"/>
      <c r="AD1351" s="88"/>
      <c r="AF1351" s="88"/>
      <c r="AI1351" s="27"/>
      <c r="AJ1351" s="82"/>
      <c r="AK1351" s="82"/>
      <c r="AL1351" s="82"/>
      <c r="AM1351" s="82"/>
      <c r="AN1351" s="82"/>
      <c r="BB1351" s="76"/>
      <c r="BC1351" s="76"/>
      <c r="BE1351" s="76"/>
      <c r="BF1351" s="76"/>
      <c r="BH1351" s="76"/>
      <c r="BI1351" s="76"/>
      <c r="BK1351" s="76"/>
      <c r="BL1351" s="76"/>
      <c r="BN1351" s="76"/>
      <c r="BO1351" s="76"/>
      <c r="BQ1351" s="76"/>
      <c r="BR1351" s="76"/>
      <c r="BW1351" s="85"/>
      <c r="BX1351" s="85"/>
      <c r="BY1351" s="83"/>
      <c r="BZ1351" s="83"/>
      <c r="CA1351" s="83"/>
      <c r="CB1351" s="83"/>
      <c r="CD1351" s="76"/>
      <c r="CE1351" s="76"/>
      <c r="CF1351" s="76"/>
      <c r="CG1351" s="76"/>
      <c r="CH1351" s="76"/>
      <c r="CI1351" s="76"/>
      <c r="CJ1351" s="76"/>
      <c r="CK1351" s="76"/>
      <c r="CL1351" s="76"/>
      <c r="CM1351" s="76"/>
      <c r="CN1351" s="76"/>
      <c r="CO1351" s="76"/>
      <c r="CP1351" s="76"/>
      <c r="CQ1351" s="76"/>
      <c r="CR1351" s="76"/>
      <c r="CS1351" s="76"/>
      <c r="CT1351" s="76"/>
      <c r="CU1351" s="76"/>
      <c r="CV1351" s="76"/>
    </row>
    <row r="1352" spans="1:100">
      <c r="A1352" s="7">
        <v>168</v>
      </c>
      <c r="B1352" s="7"/>
      <c r="C1352" s="7" t="s">
        <v>5</v>
      </c>
      <c r="D1352" s="32">
        <v>21.245111000000001</v>
      </c>
      <c r="E1352" s="32">
        <v>4.7410601000000003</v>
      </c>
      <c r="F1352" s="32">
        <v>7.4240189000000001</v>
      </c>
      <c r="G1352" s="32">
        <v>7.8866388000000001</v>
      </c>
      <c r="H1352" s="93">
        <v>1.1334852E-4</v>
      </c>
      <c r="I1352" s="93">
        <v>1.3273805999999999</v>
      </c>
      <c r="J1352" s="93"/>
      <c r="K1352" s="32">
        <v>0.34944567999999998</v>
      </c>
      <c r="L1352" s="32">
        <v>0.37122083</v>
      </c>
      <c r="M1352" s="32">
        <v>6.2479257000000003E-2</v>
      </c>
      <c r="N1352" s="32">
        <v>0.22315993000000001</v>
      </c>
      <c r="O1352" s="66"/>
      <c r="P1352" s="66"/>
      <c r="Q1352" s="66"/>
      <c r="R1352" s="76"/>
      <c r="S1352" s="83">
        <f>(F1352-O1347*H1352)/D1352</f>
        <v>0.34944138407135478</v>
      </c>
      <c r="T1352" s="83">
        <f>(G1352-P1347*H1352)/D1352</f>
        <v>0.37121832860799292</v>
      </c>
      <c r="U1352" s="83">
        <f>(I1352-Q1347*H1352)/D1352</f>
        <v>6.247361692826945E-2</v>
      </c>
      <c r="V1352" s="84"/>
      <c r="W1352" s="83">
        <f t="shared" si="834"/>
        <v>-1.0514194450465875</v>
      </c>
      <c r="X1352" s="83">
        <f t="shared" si="835"/>
        <v>-0.99096490265116566</v>
      </c>
      <c r="Y1352" s="83">
        <f t="shared" si="836"/>
        <v>-2.7730109405090602</v>
      </c>
      <c r="Z1352" s="83">
        <f t="shared" si="837"/>
        <v>-1.4998665896811447</v>
      </c>
      <c r="AB1352" s="28"/>
      <c r="AD1352" s="28"/>
      <c r="AF1352" s="28"/>
      <c r="AJ1352" s="82"/>
      <c r="AK1352" s="82"/>
      <c r="AL1352" s="82"/>
      <c r="AM1352" s="82"/>
      <c r="AN1352" s="82"/>
      <c r="BB1352" s="76"/>
      <c r="BC1352" s="76"/>
      <c r="BE1352" s="76"/>
      <c r="BF1352" s="76"/>
      <c r="BH1352" s="76"/>
      <c r="BI1352" s="76"/>
      <c r="BK1352" s="76"/>
      <c r="BL1352" s="76"/>
      <c r="BN1352" s="76"/>
      <c r="BO1352" s="76"/>
      <c r="BQ1352" s="76"/>
      <c r="BR1352" s="76"/>
      <c r="BW1352" s="85"/>
      <c r="BX1352" s="85"/>
      <c r="BY1352" s="83"/>
      <c r="BZ1352" s="83"/>
      <c r="CA1352" s="83"/>
      <c r="CB1352" s="83"/>
      <c r="CC1352" s="83"/>
    </row>
    <row r="1353" spans="1:100">
      <c r="C1353" s="7"/>
      <c r="D1353" s="89"/>
      <c r="E1353" s="89"/>
      <c r="F1353" s="33"/>
      <c r="G1353" s="33"/>
      <c r="H1353" s="99"/>
      <c r="I1353" s="33"/>
      <c r="J1353" s="5"/>
      <c r="K1353" s="84"/>
      <c r="L1353" s="84"/>
      <c r="M1353" s="84"/>
      <c r="N1353" s="84"/>
      <c r="O1353" s="83"/>
      <c r="P1353" s="83"/>
      <c r="Q1353" s="83"/>
      <c r="R1353" s="84"/>
      <c r="S1353" s="84"/>
      <c r="T1353" s="84"/>
      <c r="U1353" s="84"/>
      <c r="V1353" s="84"/>
      <c r="W1353" s="84"/>
      <c r="X1353" s="84"/>
      <c r="Y1353" s="84"/>
      <c r="Z1353" s="90"/>
      <c r="AA1353" s="28"/>
      <c r="AB1353" s="91"/>
      <c r="AC1353" s="91"/>
      <c r="AD1353" s="91"/>
      <c r="AE1353" s="92"/>
      <c r="AF1353" s="92"/>
      <c r="AG1353" s="92"/>
      <c r="AJ1353" s="76"/>
      <c r="AK1353" s="76"/>
      <c r="AL1353" s="76"/>
      <c r="AM1353" s="76"/>
      <c r="AN1353" s="76"/>
      <c r="BB1353" s="76"/>
      <c r="BC1353" s="76"/>
      <c r="BE1353" s="76"/>
      <c r="BF1353" s="76"/>
      <c r="BH1353" s="76"/>
      <c r="BI1353" s="76"/>
      <c r="BK1353" s="76"/>
      <c r="BL1353" s="76"/>
      <c r="BN1353" s="76"/>
      <c r="BO1353" s="76"/>
      <c r="BQ1353" s="76"/>
      <c r="BR1353" s="76"/>
      <c r="BW1353" s="85"/>
      <c r="BX1353" s="85"/>
      <c r="BY1353" s="83"/>
      <c r="BZ1353" s="83"/>
      <c r="CA1353" s="83"/>
      <c r="CB1353" s="83"/>
      <c r="CC1353" s="83"/>
      <c r="CD1353" s="76"/>
      <c r="CE1353" s="76"/>
      <c r="CF1353" s="76"/>
      <c r="CG1353" s="76"/>
      <c r="CH1353" s="76"/>
      <c r="CI1353" s="76"/>
      <c r="CJ1353" s="76"/>
      <c r="CK1353" s="76"/>
      <c r="CL1353" s="76"/>
      <c r="CM1353" s="76"/>
      <c r="CN1353" s="76"/>
      <c r="CO1353" s="76"/>
      <c r="CP1353" s="76"/>
      <c r="CQ1353" s="76"/>
      <c r="CR1353" s="76"/>
      <c r="CS1353" s="76"/>
      <c r="CT1353" s="76"/>
      <c r="CU1353" s="76"/>
      <c r="CV1353" s="76"/>
    </row>
    <row r="1354" spans="1:100">
      <c r="A1354" s="7">
        <v>169</v>
      </c>
      <c r="B1354" s="31">
        <v>43676</v>
      </c>
      <c r="C1354" s="7" t="s">
        <v>0</v>
      </c>
      <c r="D1354" s="32">
        <v>7.7515324999999997E-4</v>
      </c>
      <c r="E1354" s="32">
        <v>1.7024198999999999E-4</v>
      </c>
      <c r="F1354" s="32">
        <v>2.5539266999999999E-4</v>
      </c>
      <c r="G1354" s="32">
        <v>2.5719885E-4</v>
      </c>
      <c r="H1354" s="93">
        <v>-5.5538481999999996E-6</v>
      </c>
      <c r="I1354" s="93">
        <v>5.9100144000000001E-5</v>
      </c>
      <c r="J1354" s="93"/>
      <c r="K1354" s="32"/>
      <c r="L1354" s="32"/>
      <c r="M1354" s="32"/>
      <c r="N1354" s="32"/>
      <c r="O1354" s="66"/>
      <c r="P1354" s="66"/>
      <c r="Q1354" s="66"/>
      <c r="AB1354" s="76"/>
      <c r="AC1354" s="76"/>
      <c r="AD1354" s="76"/>
      <c r="AE1354" s="76"/>
      <c r="AF1354" s="76"/>
      <c r="AG1354" s="76"/>
      <c r="BZ1354" s="80"/>
      <c r="CA1354" s="78"/>
      <c r="CB1354" s="78"/>
      <c r="CC1354" s="78"/>
      <c r="CE1354" s="81"/>
      <c r="CF1354" s="74"/>
      <c r="CG1354" s="74"/>
      <c r="CH1354" s="74"/>
      <c r="CI1354" s="74"/>
      <c r="CJ1354" s="74"/>
      <c r="CK1354" s="74"/>
      <c r="CL1354" s="74"/>
      <c r="CM1354" s="74"/>
      <c r="CN1354" s="74"/>
    </row>
    <row r="1355" spans="1:100">
      <c r="A1355" s="7">
        <v>169</v>
      </c>
      <c r="C1355" s="98" t="s">
        <v>6</v>
      </c>
      <c r="D1355" s="32"/>
      <c r="E1355" s="32"/>
      <c r="F1355" s="32"/>
      <c r="G1355" s="32"/>
      <c r="H1355" s="93">
        <v>2.6724304999999999</v>
      </c>
      <c r="I1355" s="32"/>
      <c r="J1355" s="32"/>
      <c r="K1355" s="32"/>
      <c r="L1355" s="32"/>
      <c r="M1355" s="32"/>
      <c r="N1355" s="57"/>
      <c r="O1355" s="83">
        <v>0.86377316999999998</v>
      </c>
      <c r="P1355" s="83">
        <v>0.56642546999999999</v>
      </c>
      <c r="Q1355" s="83">
        <v>1.0734484</v>
      </c>
      <c r="AB1355" s="9"/>
      <c r="AC1355" s="9"/>
      <c r="AD1355" s="9"/>
      <c r="AE1355" s="9"/>
      <c r="AF1355" s="9"/>
      <c r="AG1355" s="9"/>
      <c r="AI1355" s="27"/>
      <c r="AJ1355" s="20"/>
      <c r="AK1355" s="20"/>
      <c r="AL1355" s="20"/>
      <c r="AM1355" s="20"/>
      <c r="AN1355" s="82"/>
      <c r="BB1355" s="78"/>
      <c r="BE1355" s="78"/>
      <c r="BH1355" s="78"/>
      <c r="BK1355" s="78"/>
      <c r="BN1355" s="78"/>
      <c r="BQ1355" s="78"/>
    </row>
    <row r="1356" spans="1:100">
      <c r="A1356" s="7">
        <v>169</v>
      </c>
      <c r="B1356" s="7"/>
      <c r="C1356" s="7" t="s">
        <v>1</v>
      </c>
      <c r="D1356" s="32">
        <v>27.186247999999999</v>
      </c>
      <c r="E1356" s="32">
        <v>6.0744819999999997</v>
      </c>
      <c r="F1356" s="32">
        <v>9.5240059000000006</v>
      </c>
      <c r="G1356" s="32">
        <v>10.142776</v>
      </c>
      <c r="H1356" s="93">
        <v>1.3900497999999999E-4</v>
      </c>
      <c r="I1356" s="93">
        <v>1.7112973</v>
      </c>
      <c r="J1356" s="93"/>
      <c r="K1356" s="32">
        <v>0.35032446</v>
      </c>
      <c r="L1356" s="32">
        <v>0.37308496000000002</v>
      </c>
      <c r="M1356" s="32">
        <v>6.2947210000000003E-2</v>
      </c>
      <c r="N1356" s="32">
        <v>0.22343953999999999</v>
      </c>
      <c r="O1356" s="66"/>
      <c r="P1356" s="66"/>
      <c r="Q1356" s="66"/>
      <c r="R1356" s="76"/>
      <c r="S1356" s="83">
        <f>(F1356-O1355*H1356)/D1356</f>
        <v>0.35031997910222035</v>
      </c>
      <c r="T1356" s="83">
        <f>(G1356-P1355*H1356)/D1356</f>
        <v>0.37308190758941329</v>
      </c>
      <c r="U1356" s="83">
        <f>(I1356-Q1355*H1356)/D1356</f>
        <v>6.2941678650420135E-2</v>
      </c>
      <c r="V1356" s="84"/>
      <c r="W1356" s="83">
        <f t="shared" ref="W1356:W1360" si="839">LN(S1356)</f>
        <v>-1.0489083161423975</v>
      </c>
      <c r="X1356" s="83">
        <f t="shared" ref="X1356:X1360" si="840">LN(T1356)</f>
        <v>-0.98595729205245342</v>
      </c>
      <c r="Y1356" s="83">
        <f t="shared" ref="Y1356:Y1360" si="841">LN(U1356)</f>
        <v>-2.7655467170561527</v>
      </c>
      <c r="Z1356" s="83">
        <f>LN(N1356)</f>
        <v>-1.498614416065559</v>
      </c>
      <c r="AA1356" s="77"/>
      <c r="AB1356" s="20">
        <f t="array" ref="AB1356:AC1357">LINEST(W1356:W1360,Z1356:Z1360,TRUE,TRUE)</f>
        <v>2.008016506999319</v>
      </c>
      <c r="AC1356" s="60">
        <v>1.9603352682923214</v>
      </c>
      <c r="AD1356" s="20">
        <f t="array" ref="AD1356:AE1357">LINEST(X1356:X1360,Z1356:Z1360,TRUE,TRUE)</f>
        <v>4.0148916247514217</v>
      </c>
      <c r="AE1356" s="60">
        <v>5.0308081497061607</v>
      </c>
      <c r="AF1356" s="20">
        <f t="array" ref="AF1356:AG1357">LINEST(Y1356:Y1360,Z1356:Z1360,TRUE,TRUE)</f>
        <v>6.0065809357181745</v>
      </c>
      <c r="AG1356" s="20">
        <v>6.236000482926821</v>
      </c>
      <c r="AI1356" s="41">
        <f>EXP(AC1356)*$AI$4^AB1356</f>
        <v>0.33297550295162009</v>
      </c>
      <c r="AJ1356" s="41">
        <f>AI1356*SQRT(AC1357^2+(LN($AI$4))^2*AB1357^2+(AB1356/$AI$4)^2*$AJ$4^2-2*LN($AI$4)*AVERAGE(Z1356:Z1360)*AB1357^2)</f>
        <v>5.2321112459374872E-4</v>
      </c>
      <c r="AK1356" s="59"/>
      <c r="AL1356" s="41">
        <f>EXP(AE1356)*$AI$4^AD1356</f>
        <v>0.33705952450638116</v>
      </c>
      <c r="AM1356" s="41">
        <f>AL1356*SQRT(AE1357^2+(LN($AI$4))^2*AD1357^2+(AD1356/$AI$4)^2*$AJ$4^2-2*LN($AI$4)*AVERAGE(Z1356:Z1360)*AD1357^2)</f>
        <v>1.0587618957988158E-3</v>
      </c>
      <c r="AN1356" s="83"/>
      <c r="AO1356" s="41">
        <f>EXP(AG1356)*$AI$4^AF1356</f>
        <v>5.4071719850039543E-2</v>
      </c>
      <c r="AP1356" s="41">
        <f>AO1356*SQRT(AG1357^2+(LN($AI$4))^2*AF1357^2+(AF1356/$AI$4)^2*$AJ$4^2-2*LN($AI$4)*AVERAGE(Z1356:Z1360)*AF1357^2)</f>
        <v>2.5346654849589631E-4</v>
      </c>
      <c r="BB1356" s="69"/>
      <c r="BC1356" s="69"/>
      <c r="BE1356" s="69"/>
      <c r="BF1356" s="69"/>
      <c r="BH1356" s="69"/>
      <c r="BI1356" s="69"/>
      <c r="BK1356" s="69"/>
      <c r="BL1356" s="69"/>
      <c r="BN1356" s="69"/>
      <c r="BO1356" s="69"/>
      <c r="BQ1356" s="69"/>
      <c r="BR1356" s="69"/>
      <c r="BY1356" s="69"/>
      <c r="BZ1356" s="69"/>
      <c r="CD1356" s="86"/>
      <c r="CM1356" s="78"/>
      <c r="CN1356" s="78"/>
    </row>
    <row r="1357" spans="1:100">
      <c r="A1357" s="7">
        <v>169</v>
      </c>
      <c r="B1357" s="7"/>
      <c r="C1357" s="7" t="s">
        <v>2</v>
      </c>
      <c r="D1357" s="32">
        <v>26.039425000000001</v>
      </c>
      <c r="E1357" s="32">
        <v>5.8171711999999998</v>
      </c>
      <c r="F1357" s="32">
        <v>9.1189423999999999</v>
      </c>
      <c r="G1357" s="32">
        <v>9.7076344999999993</v>
      </c>
      <c r="H1357" s="93">
        <v>1.2944879000000001E-4</v>
      </c>
      <c r="I1357" s="93">
        <v>1.6372913</v>
      </c>
      <c r="J1357" s="93"/>
      <c r="K1357" s="32">
        <v>0.35019742999999998</v>
      </c>
      <c r="L1357" s="32">
        <v>0.37280506000000002</v>
      </c>
      <c r="M1357" s="32">
        <v>6.2877342000000003E-2</v>
      </c>
      <c r="N1357" s="32">
        <v>0.22339856999999999</v>
      </c>
      <c r="O1357" s="66"/>
      <c r="P1357" s="66"/>
      <c r="Q1357" s="66"/>
      <c r="R1357" s="76"/>
      <c r="S1357" s="83">
        <f>(F1357-O1355*H1357)/D1357</f>
        <v>0.35019323912138262</v>
      </c>
      <c r="T1357" s="83">
        <f>(G1357-P1355*H1357)/D1357</f>
        <v>0.37280244002731555</v>
      </c>
      <c r="U1357" s="83">
        <f>(I1357-Q1355*H1357)/D1357</f>
        <v>6.2872062013792251E-2</v>
      </c>
      <c r="V1357" s="84"/>
      <c r="W1357" s="83">
        <f t="shared" si="839"/>
        <v>-1.0492701650809286</v>
      </c>
      <c r="X1357" s="83">
        <f t="shared" si="840"/>
        <v>-0.9867066510544712</v>
      </c>
      <c r="Y1357" s="83">
        <f t="shared" si="841"/>
        <v>-2.7666533790688286</v>
      </c>
      <c r="Z1357" s="83">
        <f t="shared" ref="Z1357:Z1360" si="842">LN(N1357)</f>
        <v>-1.49879779344183</v>
      </c>
      <c r="AA1357" s="77"/>
      <c r="AB1357" s="20">
        <v>4.7676540504308267E-3</v>
      </c>
      <c r="AC1357" s="60">
        <v>7.1475601355379557E-3</v>
      </c>
      <c r="AD1357" s="20">
        <v>9.2173588086429618E-3</v>
      </c>
      <c r="AE1357" s="60">
        <v>1.3818457815674085E-2</v>
      </c>
      <c r="AF1357" s="20">
        <v>2.9250373642086091E-3</v>
      </c>
      <c r="AG1357" s="20">
        <v>4.3851504824447638E-3</v>
      </c>
      <c r="AI1357" s="62"/>
      <c r="AJ1357" s="82"/>
      <c r="AK1357" s="82"/>
      <c r="AL1357" s="82"/>
      <c r="AM1357" s="82"/>
      <c r="AN1357" s="82"/>
      <c r="BB1357" s="76"/>
      <c r="BC1357" s="76"/>
      <c r="BE1357" s="76"/>
      <c r="BF1357" s="76"/>
      <c r="BH1357" s="76"/>
      <c r="BI1357" s="76"/>
      <c r="BK1357" s="76"/>
      <c r="BL1357" s="76"/>
      <c r="BN1357" s="76"/>
      <c r="BO1357" s="76"/>
      <c r="BQ1357" s="76"/>
      <c r="BR1357" s="76"/>
      <c r="BW1357" s="85"/>
      <c r="BX1357" s="85"/>
      <c r="BY1357" s="83"/>
      <c r="BZ1357" s="83"/>
      <c r="CA1357" s="83"/>
      <c r="CB1357" s="83"/>
      <c r="CC1357" s="83"/>
    </row>
    <row r="1358" spans="1:100">
      <c r="A1358" s="7">
        <v>169</v>
      </c>
      <c r="B1358" s="7"/>
      <c r="C1358" s="7" t="s">
        <v>3</v>
      </c>
      <c r="D1358" s="32">
        <v>25.08445</v>
      </c>
      <c r="E1358" s="32">
        <v>5.6020564000000004</v>
      </c>
      <c r="F1358" s="32">
        <v>8.7788616000000008</v>
      </c>
      <c r="G1358" s="32">
        <v>9.3397363000000002</v>
      </c>
      <c r="H1358" s="93">
        <v>1.3417577000000001E-4</v>
      </c>
      <c r="I1358" s="93">
        <v>1.5742693000000001</v>
      </c>
      <c r="J1358" s="93"/>
      <c r="K1358" s="32">
        <v>0.34997214999999998</v>
      </c>
      <c r="L1358" s="32">
        <v>0.37233149999999998</v>
      </c>
      <c r="M1358" s="32">
        <v>6.2758678999999998E-2</v>
      </c>
      <c r="N1358" s="32">
        <v>0.22332784999999999</v>
      </c>
      <c r="O1358" s="66"/>
      <c r="P1358" s="66"/>
      <c r="Q1358" s="66"/>
      <c r="R1358" s="76"/>
      <c r="S1358" s="83">
        <f>(F1358-O1355*H1358)/D1358</f>
        <v>0.34996763742357562</v>
      </c>
      <c r="T1358" s="83">
        <f>(G1358-P1355*H1358)/D1358</f>
        <v>0.37232868567684019</v>
      </c>
      <c r="U1358" s="83">
        <f>(I1358-Q1355*H1358)/D1358</f>
        <v>6.2753031030553783E-2</v>
      </c>
      <c r="V1358" s="84"/>
      <c r="W1358" s="83">
        <f t="shared" si="839"/>
        <v>-1.0499145932778531</v>
      </c>
      <c r="X1358" s="83">
        <f t="shared" si="840"/>
        <v>-0.98797825117415417</v>
      </c>
      <c r="Y1358" s="83">
        <f t="shared" si="841"/>
        <v>-2.7685483988610518</v>
      </c>
      <c r="Z1358" s="83">
        <f t="shared" si="842"/>
        <v>-1.4991144078054521</v>
      </c>
      <c r="AA1358" s="28"/>
      <c r="AB1358" s="47">
        <f t="shared" ref="AB1358:AG1358" si="843">ABS(AB1357/AB1356)</f>
        <v>2.3743101880947057E-3</v>
      </c>
      <c r="AC1358" s="47">
        <f t="shared" si="843"/>
        <v>3.6460906719105791E-3</v>
      </c>
      <c r="AD1358" s="47">
        <f t="shared" si="843"/>
        <v>2.2957926813811933E-3</v>
      </c>
      <c r="AE1358" s="47">
        <f t="shared" si="843"/>
        <v>2.7467670013377856E-3</v>
      </c>
      <c r="AF1358" s="47">
        <f t="shared" si="843"/>
        <v>4.8697210534779522E-4</v>
      </c>
      <c r="AG1358" s="47">
        <f t="shared" si="843"/>
        <v>7.0319918903961117E-4</v>
      </c>
      <c r="AI1358" s="27"/>
      <c r="AJ1358" s="82"/>
      <c r="AK1358" s="82"/>
      <c r="AL1358" s="82"/>
      <c r="AM1358" s="82"/>
      <c r="AN1358" s="82"/>
      <c r="BB1358" s="76"/>
      <c r="BC1358" s="76"/>
      <c r="BE1358" s="76"/>
      <c r="BF1358" s="76"/>
      <c r="BH1358" s="76"/>
      <c r="BI1358" s="76"/>
      <c r="BK1358" s="76"/>
      <c r="BL1358" s="76"/>
      <c r="BN1358" s="76"/>
      <c r="BO1358" s="76"/>
      <c r="BQ1358" s="76"/>
      <c r="BR1358" s="76"/>
      <c r="BW1358" s="85"/>
      <c r="BX1358" s="85"/>
      <c r="BY1358" s="83"/>
      <c r="BZ1358" s="83"/>
      <c r="CA1358" s="83"/>
      <c r="CB1358" s="83"/>
      <c r="CC1358" s="83"/>
      <c r="CD1358" s="76"/>
      <c r="CE1358" s="76"/>
      <c r="CF1358" s="76"/>
      <c r="CG1358" s="76"/>
      <c r="CH1358" s="76"/>
      <c r="CI1358" s="76"/>
      <c r="CJ1358" s="76"/>
      <c r="CK1358" s="76"/>
      <c r="CL1358" s="76"/>
      <c r="CM1358" s="76"/>
      <c r="CN1358" s="76"/>
      <c r="CO1358" s="76"/>
      <c r="CP1358" s="76"/>
      <c r="CQ1358" s="76"/>
      <c r="CR1358" s="76"/>
      <c r="CS1358" s="76"/>
      <c r="CT1358" s="76"/>
      <c r="CU1358" s="76"/>
      <c r="CV1358" s="76"/>
    </row>
    <row r="1359" spans="1:100">
      <c r="A1359" s="7">
        <v>169</v>
      </c>
      <c r="B1359" s="7"/>
      <c r="C1359" s="7" t="s">
        <v>4</v>
      </c>
      <c r="D1359" s="32">
        <v>23.489367000000001</v>
      </c>
      <c r="E1359" s="32">
        <v>5.2439083999999996</v>
      </c>
      <c r="F1359" s="32">
        <v>8.2145753999999993</v>
      </c>
      <c r="G1359" s="32">
        <v>8.7329463999999994</v>
      </c>
      <c r="H1359" s="93">
        <v>1.2631491999999999E-4</v>
      </c>
      <c r="I1359" s="93">
        <v>1.4709185</v>
      </c>
      <c r="J1359" s="93"/>
      <c r="K1359" s="32">
        <v>0.34971467000000001</v>
      </c>
      <c r="L1359" s="32">
        <v>0.37178298999999998</v>
      </c>
      <c r="M1359" s="32">
        <v>6.2620652999999998E-2</v>
      </c>
      <c r="N1359" s="32">
        <v>0.22324606</v>
      </c>
      <c r="O1359" s="66"/>
      <c r="P1359" s="66"/>
      <c r="Q1359" s="66"/>
      <c r="R1359" s="76"/>
      <c r="S1359" s="83">
        <f>(F1359-O1355*H1359)/D1359</f>
        <v>0.349709989739661</v>
      </c>
      <c r="T1359" s="83">
        <f>(G1359-P1355*H1359)/D1359</f>
        <v>0.3717799143762397</v>
      </c>
      <c r="U1359" s="83">
        <f>(I1359-Q1355*H1359)/D1359</f>
        <v>6.2614837915863378E-2</v>
      </c>
      <c r="V1359" s="84"/>
      <c r="W1359" s="83">
        <f t="shared" si="839"/>
        <v>-1.0506510687218511</v>
      </c>
      <c r="X1359" s="83">
        <f t="shared" si="840"/>
        <v>-0.98945322781076761</v>
      </c>
      <c r="Y1359" s="83">
        <f t="shared" si="841"/>
        <v>-2.7707530015526847</v>
      </c>
      <c r="Z1359" s="83">
        <f t="shared" si="842"/>
        <v>-1.499480707757523</v>
      </c>
      <c r="AA1359" s="60"/>
      <c r="AB1359" s="88"/>
      <c r="AD1359" s="88"/>
      <c r="AF1359" s="88"/>
      <c r="AI1359" s="27"/>
      <c r="AJ1359" s="82"/>
      <c r="AK1359" s="82"/>
      <c r="AL1359" s="82"/>
      <c r="AM1359" s="82"/>
      <c r="AN1359" s="82"/>
      <c r="BB1359" s="76"/>
      <c r="BC1359" s="76"/>
      <c r="BE1359" s="76"/>
      <c r="BF1359" s="76"/>
      <c r="BH1359" s="76"/>
      <c r="BI1359" s="76"/>
      <c r="BK1359" s="76"/>
      <c r="BL1359" s="76"/>
      <c r="BN1359" s="76"/>
      <c r="BO1359" s="76"/>
      <c r="BQ1359" s="76"/>
      <c r="BR1359" s="76"/>
      <c r="BW1359" s="85"/>
      <c r="BX1359" s="85"/>
      <c r="BY1359" s="83"/>
      <c r="BZ1359" s="83"/>
      <c r="CA1359" s="83"/>
      <c r="CB1359" s="83"/>
      <c r="CD1359" s="76"/>
      <c r="CE1359" s="76"/>
      <c r="CF1359" s="76"/>
      <c r="CG1359" s="76"/>
      <c r="CH1359" s="76"/>
      <c r="CI1359" s="76"/>
      <c r="CJ1359" s="76"/>
      <c r="CK1359" s="76"/>
      <c r="CL1359" s="76"/>
      <c r="CM1359" s="76"/>
      <c r="CN1359" s="76"/>
      <c r="CO1359" s="76"/>
      <c r="CP1359" s="76"/>
      <c r="CQ1359" s="76"/>
      <c r="CR1359" s="76"/>
      <c r="CS1359" s="76"/>
      <c r="CT1359" s="76"/>
      <c r="CU1359" s="76"/>
      <c r="CV1359" s="76"/>
    </row>
    <row r="1360" spans="1:100">
      <c r="A1360" s="7">
        <v>169</v>
      </c>
      <c r="B1360" s="7"/>
      <c r="C1360" s="7" t="s">
        <v>5</v>
      </c>
      <c r="D1360" s="32">
        <v>21.482327999999999</v>
      </c>
      <c r="E1360" s="32">
        <v>4.7939299999999996</v>
      </c>
      <c r="F1360" s="32">
        <v>7.5067142999999996</v>
      </c>
      <c r="G1360" s="32">
        <v>7.9740959</v>
      </c>
      <c r="H1360" s="93">
        <v>1.1142427E-4</v>
      </c>
      <c r="I1360" s="93">
        <v>1.3420093</v>
      </c>
      <c r="J1360" s="93"/>
      <c r="K1360" s="32">
        <v>0.34943671999999998</v>
      </c>
      <c r="L1360" s="32">
        <v>0.37119328000000001</v>
      </c>
      <c r="M1360" s="32">
        <v>6.2470387000000002E-2</v>
      </c>
      <c r="N1360" s="32">
        <v>0.22315687000000001</v>
      </c>
      <c r="O1360" s="66"/>
      <c r="P1360" s="66"/>
      <c r="Q1360" s="66"/>
      <c r="R1360" s="76"/>
      <c r="S1360" s="83">
        <f>(F1360-O1355*H1360)/D1360</f>
        <v>0.34943224285119784</v>
      </c>
      <c r="T1360" s="83">
        <f>(G1360-P1355*H1360)/D1360</f>
        <v>0.37119034708228532</v>
      </c>
      <c r="U1360" s="83">
        <f>(I1360-Q1355*H1360)/D1360</f>
        <v>6.2464817211414302E-2</v>
      </c>
      <c r="V1360" s="84"/>
      <c r="W1360" s="83">
        <f t="shared" si="839"/>
        <v>-1.051445604912421</v>
      </c>
      <c r="X1360" s="83">
        <f t="shared" si="840"/>
        <v>-0.99104028303568181</v>
      </c>
      <c r="Y1360" s="83">
        <f t="shared" si="841"/>
        <v>-2.7731518053587005</v>
      </c>
      <c r="Z1360" s="83">
        <f t="shared" si="842"/>
        <v>-1.4998803019142493</v>
      </c>
      <c r="AB1360" s="28"/>
      <c r="AD1360" s="28"/>
      <c r="AF1360" s="28"/>
      <c r="AJ1360" s="82"/>
      <c r="AK1360" s="82"/>
      <c r="AL1360" s="82"/>
      <c r="AM1360" s="82"/>
      <c r="AN1360" s="82"/>
      <c r="BB1360" s="76"/>
      <c r="BC1360" s="76"/>
      <c r="BE1360" s="76"/>
      <c r="BF1360" s="76"/>
      <c r="BH1360" s="76"/>
      <c r="BI1360" s="76"/>
      <c r="BK1360" s="76"/>
      <c r="BL1360" s="76"/>
      <c r="BN1360" s="76"/>
      <c r="BO1360" s="76"/>
      <c r="BQ1360" s="76"/>
      <c r="BR1360" s="76"/>
      <c r="BW1360" s="85"/>
      <c r="BX1360" s="85"/>
      <c r="BY1360" s="83"/>
      <c r="BZ1360" s="83"/>
      <c r="CA1360" s="83"/>
      <c r="CB1360" s="83"/>
      <c r="CC1360" s="83"/>
    </row>
    <row r="1361" spans="1:100">
      <c r="C1361" s="7"/>
      <c r="D1361" s="89"/>
      <c r="E1361" s="89"/>
      <c r="F1361" s="33"/>
      <c r="G1361" s="33"/>
      <c r="H1361" s="99"/>
      <c r="I1361" s="33"/>
      <c r="J1361" s="5"/>
      <c r="K1361" s="84"/>
      <c r="L1361" s="84"/>
      <c r="M1361" s="84"/>
      <c r="N1361" s="84"/>
      <c r="O1361" s="83"/>
      <c r="P1361" s="83"/>
      <c r="Q1361" s="83"/>
      <c r="R1361" s="84"/>
      <c r="S1361" s="84"/>
      <c r="T1361" s="84"/>
      <c r="U1361" s="84"/>
      <c r="V1361" s="84"/>
      <c r="W1361" s="84"/>
      <c r="X1361" s="84"/>
      <c r="Y1361" s="84"/>
      <c r="Z1361" s="90"/>
      <c r="AA1361" s="28"/>
      <c r="AB1361" s="91"/>
      <c r="AC1361" s="91"/>
      <c r="AD1361" s="91"/>
      <c r="AE1361" s="92"/>
      <c r="AF1361" s="92"/>
      <c r="AG1361" s="92"/>
      <c r="AJ1361" s="76"/>
      <c r="AK1361" s="76"/>
      <c r="AL1361" s="76"/>
      <c r="AM1361" s="76"/>
      <c r="AN1361" s="76"/>
      <c r="BB1361" s="76"/>
      <c r="BC1361" s="76"/>
      <c r="BE1361" s="76"/>
      <c r="BF1361" s="76"/>
      <c r="BH1361" s="76"/>
      <c r="BI1361" s="76"/>
      <c r="BK1361" s="76"/>
      <c r="BL1361" s="76"/>
      <c r="BN1361" s="76"/>
      <c r="BO1361" s="76"/>
      <c r="BQ1361" s="76"/>
      <c r="BR1361" s="76"/>
      <c r="BW1361" s="85"/>
      <c r="BX1361" s="85"/>
      <c r="BY1361" s="83"/>
      <c r="BZ1361" s="83"/>
      <c r="CA1361" s="83"/>
      <c r="CB1361" s="83"/>
      <c r="CC1361" s="83"/>
      <c r="CD1361" s="76"/>
      <c r="CE1361" s="76"/>
      <c r="CF1361" s="76"/>
      <c r="CG1361" s="76"/>
      <c r="CH1361" s="76"/>
      <c r="CI1361" s="76"/>
      <c r="CJ1361" s="76"/>
      <c r="CK1361" s="76"/>
      <c r="CL1361" s="76"/>
      <c r="CM1361" s="76"/>
      <c r="CN1361" s="76"/>
      <c r="CO1361" s="76"/>
      <c r="CP1361" s="76"/>
      <c r="CQ1361" s="76"/>
      <c r="CR1361" s="76"/>
      <c r="CS1361" s="76"/>
      <c r="CT1361" s="76"/>
      <c r="CU1361" s="76"/>
      <c r="CV1361" s="76"/>
    </row>
    <row r="1362" spans="1:100">
      <c r="D1362" s="5"/>
      <c r="E1362" s="5"/>
      <c r="F1362" s="5"/>
      <c r="G1362" s="5"/>
      <c r="H1362" s="94"/>
      <c r="I1362" s="5"/>
      <c r="J1362" s="5"/>
      <c r="K1362" s="5"/>
      <c r="O1362" s="83"/>
      <c r="P1362" s="83"/>
      <c r="Q1362" s="83"/>
      <c r="R1362" s="84"/>
      <c r="V1362" s="84"/>
      <c r="W1362" s="84"/>
      <c r="X1362" s="84"/>
      <c r="Y1362" s="84"/>
      <c r="AA1362" s="77"/>
      <c r="AG1362" s="78"/>
      <c r="BB1362" s="76"/>
      <c r="BC1362" s="76"/>
      <c r="BE1362" s="76"/>
      <c r="BF1362" s="76"/>
      <c r="BH1362" s="76"/>
      <c r="BI1362" s="76"/>
      <c r="BK1362" s="76"/>
      <c r="BL1362" s="76"/>
      <c r="BN1362" s="76"/>
      <c r="BO1362" s="76"/>
      <c r="BQ1362" s="76"/>
      <c r="BR1362" s="76"/>
      <c r="BW1362" s="85"/>
      <c r="BX1362" s="85"/>
      <c r="BZ1362" s="80"/>
      <c r="CA1362" s="78"/>
      <c r="CB1362" s="78"/>
      <c r="CC1362" s="78"/>
      <c r="CD1362" s="76"/>
      <c r="CE1362" s="76"/>
      <c r="CF1362" s="76"/>
      <c r="CG1362" s="76"/>
      <c r="CH1362" s="76"/>
      <c r="CI1362" s="76"/>
      <c r="CJ1362" s="76"/>
      <c r="CK1362" s="76"/>
      <c r="CL1362" s="76"/>
      <c r="CM1362" s="76"/>
      <c r="CN1362" s="76"/>
      <c r="CO1362" s="76"/>
      <c r="CP1362" s="76"/>
      <c r="CQ1362" s="76"/>
      <c r="CR1362" s="76"/>
      <c r="CS1362" s="76"/>
      <c r="CT1362" s="76"/>
      <c r="CU1362" s="76"/>
      <c r="CV1362" s="76"/>
    </row>
    <row r="1363" spans="1:100">
      <c r="A1363" s="7"/>
      <c r="B1363" s="7"/>
      <c r="C1363" s="7"/>
      <c r="D1363" s="32"/>
      <c r="E1363" s="32"/>
      <c r="F1363" s="32"/>
      <c r="G1363" s="32"/>
      <c r="H1363" s="93"/>
      <c r="I1363" s="32"/>
      <c r="J1363" s="5"/>
      <c r="K1363" s="5"/>
      <c r="O1363" s="83"/>
      <c r="P1363" s="83"/>
      <c r="Q1363" s="83"/>
      <c r="R1363" s="84"/>
      <c r="AA1363" s="60"/>
      <c r="AB1363" s="9"/>
      <c r="AC1363" s="9"/>
      <c r="AD1363" s="9"/>
      <c r="AE1363" s="9"/>
      <c r="AF1363" s="9"/>
      <c r="AG1363" s="9"/>
      <c r="AI1363" s="27"/>
      <c r="AJ1363" s="20"/>
      <c r="AK1363" s="20"/>
      <c r="AL1363" s="20"/>
      <c r="AM1363" s="20"/>
      <c r="AN1363" s="82"/>
      <c r="BB1363" s="76"/>
      <c r="BC1363" s="76"/>
      <c r="BE1363" s="76"/>
      <c r="BF1363" s="76"/>
      <c r="BH1363" s="76"/>
      <c r="BI1363" s="76"/>
      <c r="BK1363" s="76"/>
      <c r="BL1363" s="76"/>
      <c r="BN1363" s="76"/>
      <c r="BO1363" s="76"/>
      <c r="BQ1363" s="76"/>
      <c r="BR1363" s="76"/>
      <c r="BW1363" s="85"/>
      <c r="BX1363" s="85"/>
      <c r="BY1363" s="83"/>
      <c r="BZ1363" s="83"/>
      <c r="CA1363" s="83"/>
      <c r="CB1363" s="83"/>
      <c r="CC1363" s="83"/>
    </row>
    <row r="1364" spans="1:100">
      <c r="C1364" s="7"/>
      <c r="D1364" s="95"/>
      <c r="E1364" s="82"/>
      <c r="F1364" s="82"/>
      <c r="G1364" s="82"/>
      <c r="H1364" s="95"/>
      <c r="I1364" s="82"/>
      <c r="J1364" s="5"/>
      <c r="K1364" s="5"/>
      <c r="O1364" s="83"/>
      <c r="P1364" s="83"/>
      <c r="Q1364" s="83"/>
      <c r="S1364" s="83"/>
      <c r="T1364" s="83"/>
      <c r="U1364" s="83"/>
      <c r="Z1364" s="83"/>
      <c r="AA1364" s="87"/>
      <c r="AB1364" s="20"/>
      <c r="AC1364" s="60"/>
      <c r="AD1364" s="20"/>
      <c r="AE1364" s="60"/>
      <c r="AF1364" s="20"/>
      <c r="AG1364" s="20"/>
      <c r="AI1364" s="41"/>
      <c r="AJ1364" s="41"/>
      <c r="AK1364" s="59"/>
      <c r="AL1364" s="41"/>
      <c r="AM1364" s="41"/>
      <c r="AN1364" s="83"/>
      <c r="AO1364" s="41"/>
      <c r="AP1364" s="41"/>
      <c r="BB1364" s="76"/>
      <c r="BC1364" s="76"/>
      <c r="BE1364" s="76"/>
      <c r="BF1364" s="76"/>
      <c r="BH1364" s="76"/>
      <c r="BI1364" s="76"/>
      <c r="BK1364" s="76"/>
      <c r="BL1364" s="76"/>
      <c r="BN1364" s="76"/>
      <c r="BO1364" s="76"/>
      <c r="BQ1364" s="76"/>
      <c r="BR1364" s="76"/>
      <c r="BW1364" s="85"/>
      <c r="BX1364" s="85"/>
      <c r="BY1364" s="83"/>
      <c r="BZ1364" s="83"/>
      <c r="CA1364" s="83"/>
      <c r="CB1364" s="83"/>
      <c r="CC1364" s="83"/>
      <c r="CD1364" s="76"/>
      <c r="CE1364" s="76"/>
      <c r="CF1364" s="76"/>
      <c r="CG1364" s="76"/>
      <c r="CH1364" s="76"/>
      <c r="CI1364" s="76"/>
      <c r="CJ1364" s="76"/>
      <c r="CK1364" s="76"/>
      <c r="CL1364" s="76"/>
      <c r="CM1364" s="76"/>
      <c r="CN1364" s="76"/>
      <c r="CO1364" s="76"/>
      <c r="CP1364" s="76"/>
      <c r="CQ1364" s="76"/>
      <c r="CR1364" s="76"/>
      <c r="CS1364" s="76"/>
      <c r="CT1364" s="76"/>
      <c r="CU1364" s="76"/>
      <c r="CV1364" s="76"/>
    </row>
    <row r="1365" spans="1:100">
      <c r="A1365" s="7"/>
      <c r="B1365" s="7"/>
      <c r="C1365" s="7"/>
      <c r="D1365" s="95"/>
      <c r="E1365" s="82"/>
      <c r="F1365" s="82"/>
      <c r="G1365" s="82"/>
      <c r="H1365" s="95"/>
      <c r="I1365" s="82"/>
      <c r="J1365" s="5"/>
      <c r="K1365" s="5"/>
      <c r="O1365" s="83"/>
      <c r="P1365" s="83"/>
      <c r="Q1365" s="83"/>
      <c r="S1365" s="83"/>
      <c r="T1365" s="83"/>
      <c r="U1365" s="83"/>
      <c r="Z1365" s="83"/>
      <c r="AA1365" s="76"/>
      <c r="AB1365" s="20"/>
      <c r="AC1365" s="60"/>
      <c r="AD1365" s="20"/>
      <c r="AE1365" s="60"/>
      <c r="AF1365" s="20"/>
      <c r="AG1365" s="20"/>
      <c r="AI1365" s="27"/>
      <c r="AJ1365" s="82"/>
      <c r="AK1365" s="82"/>
      <c r="AL1365" s="82"/>
      <c r="AM1365" s="82"/>
      <c r="AN1365" s="82"/>
      <c r="BB1365" s="76"/>
      <c r="BC1365" s="76"/>
      <c r="BE1365" s="76"/>
      <c r="BF1365" s="76"/>
      <c r="BH1365" s="76"/>
      <c r="BI1365" s="76"/>
      <c r="BK1365" s="76"/>
      <c r="BL1365" s="76"/>
      <c r="BN1365" s="76"/>
      <c r="BO1365" s="76"/>
      <c r="BQ1365" s="76"/>
      <c r="BR1365" s="76"/>
      <c r="BW1365" s="85"/>
      <c r="BX1365" s="85"/>
      <c r="BY1365" s="83"/>
      <c r="BZ1365" s="83"/>
      <c r="CA1365" s="83"/>
      <c r="CB1365" s="83"/>
      <c r="CC1365" s="83"/>
      <c r="CD1365" s="76"/>
      <c r="CE1365" s="76"/>
      <c r="CF1365" s="76"/>
      <c r="CG1365" s="76"/>
      <c r="CH1365" s="76"/>
      <c r="CI1365" s="76"/>
      <c r="CJ1365" s="76"/>
      <c r="CK1365" s="76"/>
      <c r="CL1365" s="76"/>
      <c r="CM1365" s="76"/>
      <c r="CN1365" s="76"/>
      <c r="CO1365" s="76"/>
      <c r="CP1365" s="76"/>
      <c r="CQ1365" s="76"/>
      <c r="CR1365" s="76"/>
      <c r="CS1365" s="76"/>
      <c r="CT1365" s="76"/>
      <c r="CU1365" s="76"/>
      <c r="CV1365" s="76"/>
    </row>
    <row r="1366" spans="1:100">
      <c r="D1366" s="96"/>
      <c r="O1366" s="83"/>
      <c r="P1366" s="83"/>
      <c r="Q1366" s="83"/>
      <c r="S1366" s="83"/>
      <c r="T1366" s="83"/>
      <c r="U1366" s="83"/>
      <c r="Z1366" s="83"/>
      <c r="AB1366" s="47"/>
      <c r="AC1366" s="47"/>
      <c r="AD1366" s="47"/>
      <c r="AE1366" s="47"/>
      <c r="AF1366" s="47"/>
      <c r="AG1366" s="47"/>
      <c r="AI1366" s="27"/>
      <c r="AJ1366" s="82"/>
      <c r="AK1366" s="82"/>
      <c r="AL1366" s="82"/>
      <c r="AM1366" s="82"/>
      <c r="AN1366" s="82"/>
    </row>
    <row r="1367" spans="1:100">
      <c r="A1367" s="7"/>
      <c r="B1367" s="7"/>
      <c r="D1367" s="96"/>
      <c r="O1367" s="83"/>
      <c r="P1367" s="83"/>
      <c r="Q1367" s="83"/>
      <c r="S1367" s="83"/>
      <c r="T1367" s="83"/>
      <c r="U1367" s="83"/>
      <c r="Z1367" s="83"/>
      <c r="AB1367" s="88"/>
      <c r="AD1367" s="88"/>
      <c r="AF1367" s="88"/>
      <c r="AI1367" s="27"/>
      <c r="AJ1367" s="82"/>
      <c r="AK1367" s="82"/>
      <c r="AL1367" s="82"/>
      <c r="AM1367" s="82"/>
      <c r="AN1367" s="82"/>
    </row>
    <row r="1368" spans="1:100">
      <c r="D1368" s="96"/>
      <c r="O1368" s="83"/>
      <c r="P1368" s="83"/>
      <c r="Q1368" s="83"/>
      <c r="S1368" s="83"/>
      <c r="T1368" s="83"/>
      <c r="U1368" s="83"/>
      <c r="Z1368" s="83"/>
      <c r="AB1368" s="28"/>
      <c r="AD1368" s="28"/>
      <c r="AF1368" s="28"/>
      <c r="AJ1368" s="82"/>
      <c r="AK1368" s="82"/>
      <c r="AL1368" s="82"/>
      <c r="AM1368" s="82"/>
      <c r="AN1368" s="82"/>
    </row>
    <row r="1369" spans="1:100">
      <c r="A1369" s="7"/>
      <c r="B1369" s="7"/>
      <c r="D1369" s="96"/>
      <c r="O1369" s="83"/>
      <c r="P1369" s="83"/>
      <c r="Q1369" s="83"/>
      <c r="S1369" s="84"/>
      <c r="T1369" s="84"/>
      <c r="U1369" s="84"/>
      <c r="Z1369" s="90"/>
      <c r="AB1369" s="91"/>
      <c r="AC1369" s="91"/>
      <c r="AD1369" s="91"/>
      <c r="AE1369" s="92"/>
      <c r="AF1369" s="92"/>
      <c r="AG1369" s="92"/>
      <c r="AJ1369" s="76"/>
      <c r="AK1369" s="76"/>
      <c r="AL1369" s="76"/>
      <c r="AM1369" s="76"/>
      <c r="AN1369" s="76"/>
    </row>
    <row r="1370" spans="1:100">
      <c r="A1370" s="7"/>
      <c r="B1370" s="7"/>
      <c r="D1370" s="96"/>
      <c r="O1370" s="83"/>
      <c r="P1370" s="83"/>
      <c r="Q1370" s="83"/>
      <c r="AG1370" s="78"/>
    </row>
    <row r="1371" spans="1:100">
      <c r="A1371" s="7"/>
      <c r="B1371" s="7"/>
      <c r="D1371" s="96"/>
      <c r="O1371" s="83"/>
      <c r="P1371" s="83"/>
      <c r="Q1371" s="83"/>
      <c r="AB1371" s="9"/>
      <c r="AC1371" s="9"/>
      <c r="AD1371" s="9"/>
      <c r="AE1371" s="9"/>
      <c r="AF1371" s="9"/>
      <c r="AG1371" s="9"/>
      <c r="AI1371" s="27"/>
      <c r="AJ1371" s="20"/>
      <c r="AK1371" s="20"/>
      <c r="AL1371" s="20"/>
      <c r="AM1371" s="20"/>
      <c r="AN1371" s="82"/>
    </row>
    <row r="1372" spans="1:100">
      <c r="A1372" s="7"/>
      <c r="B1372" s="7"/>
      <c r="D1372" s="96"/>
      <c r="O1372" s="83"/>
      <c r="P1372" s="83"/>
      <c r="Q1372" s="83"/>
      <c r="S1372" s="83"/>
      <c r="T1372" s="83"/>
      <c r="U1372" s="83"/>
      <c r="Z1372" s="83"/>
      <c r="AB1372" s="20"/>
      <c r="AC1372" s="60"/>
      <c r="AD1372" s="20"/>
      <c r="AE1372" s="60"/>
      <c r="AF1372" s="20"/>
      <c r="AG1372" s="20"/>
      <c r="AI1372" s="41"/>
      <c r="AJ1372" s="41"/>
      <c r="AK1372" s="59"/>
      <c r="AL1372" s="41"/>
      <c r="AM1372" s="41"/>
      <c r="AN1372" s="83"/>
      <c r="AO1372" s="41"/>
      <c r="AP1372" s="41"/>
    </row>
    <row r="1373" spans="1:100">
      <c r="A1373" s="7"/>
      <c r="B1373" s="7"/>
      <c r="D1373" s="96"/>
      <c r="O1373" s="83"/>
      <c r="P1373" s="83"/>
      <c r="Q1373" s="83"/>
      <c r="S1373" s="83"/>
      <c r="T1373" s="83"/>
      <c r="U1373" s="83"/>
      <c r="Z1373" s="83"/>
      <c r="AB1373" s="20"/>
      <c r="AC1373" s="60"/>
      <c r="AD1373" s="20"/>
      <c r="AE1373" s="60"/>
      <c r="AF1373" s="20"/>
      <c r="AG1373" s="20"/>
      <c r="AI1373" s="27"/>
      <c r="AJ1373" s="82"/>
      <c r="AK1373" s="82"/>
      <c r="AL1373" s="82"/>
      <c r="AM1373" s="82"/>
      <c r="AN1373" s="82"/>
    </row>
    <row r="1374" spans="1:100">
      <c r="A1374" s="7"/>
      <c r="B1374" s="7"/>
      <c r="D1374" s="96"/>
      <c r="O1374" s="83"/>
      <c r="P1374" s="83"/>
      <c r="Q1374" s="83"/>
      <c r="S1374" s="83"/>
      <c r="T1374" s="83"/>
      <c r="U1374" s="83"/>
      <c r="Z1374" s="83"/>
      <c r="AB1374" s="47"/>
      <c r="AC1374" s="47"/>
      <c r="AD1374" s="47"/>
      <c r="AE1374" s="47"/>
      <c r="AF1374" s="47"/>
      <c r="AG1374" s="47"/>
      <c r="AI1374" s="27"/>
      <c r="AJ1374" s="82"/>
      <c r="AK1374" s="82"/>
      <c r="AL1374" s="82"/>
      <c r="AM1374" s="82"/>
      <c r="AN1374" s="82"/>
    </row>
    <row r="1375" spans="1:100">
      <c r="A1375" s="7"/>
      <c r="B1375" s="7"/>
      <c r="D1375" s="96"/>
      <c r="O1375" s="83"/>
      <c r="P1375" s="83"/>
      <c r="Q1375" s="83"/>
      <c r="S1375" s="83"/>
      <c r="T1375" s="83"/>
      <c r="U1375" s="83"/>
      <c r="Z1375" s="83"/>
      <c r="AB1375" s="88"/>
      <c r="AD1375" s="88"/>
      <c r="AF1375" s="88"/>
      <c r="AI1375" s="27"/>
      <c r="AJ1375" s="82"/>
      <c r="AK1375" s="82"/>
      <c r="AL1375" s="82"/>
      <c r="AM1375" s="82"/>
      <c r="AN1375" s="82"/>
    </row>
    <row r="1376" spans="1:100">
      <c r="D1376" s="96"/>
      <c r="O1376" s="83"/>
      <c r="P1376" s="83"/>
      <c r="Q1376" s="83"/>
      <c r="S1376" s="83"/>
      <c r="T1376" s="83"/>
      <c r="U1376" s="83"/>
      <c r="Z1376" s="83"/>
      <c r="AB1376" s="28"/>
      <c r="AD1376" s="28"/>
      <c r="AF1376" s="28"/>
      <c r="AJ1376" s="82"/>
      <c r="AK1376" s="82"/>
      <c r="AL1376" s="82"/>
      <c r="AM1376" s="82"/>
      <c r="AN1376" s="82"/>
    </row>
    <row r="1377" spans="1:42">
      <c r="D1377" s="96"/>
      <c r="O1377" s="83"/>
      <c r="P1377" s="83"/>
      <c r="Q1377" s="83"/>
      <c r="S1377" s="84"/>
      <c r="T1377" s="84"/>
      <c r="U1377" s="84"/>
      <c r="Z1377" s="90"/>
      <c r="AB1377" s="91"/>
      <c r="AC1377" s="91"/>
      <c r="AD1377" s="91"/>
      <c r="AE1377" s="92"/>
      <c r="AF1377" s="92"/>
      <c r="AG1377" s="92"/>
      <c r="AJ1377" s="76"/>
      <c r="AK1377" s="76"/>
      <c r="AL1377" s="76"/>
      <c r="AM1377" s="76"/>
      <c r="AN1377" s="76"/>
    </row>
    <row r="1378" spans="1:42">
      <c r="D1378" s="96"/>
      <c r="O1378" s="83"/>
      <c r="P1378" s="83"/>
      <c r="Q1378" s="83"/>
      <c r="AG1378" s="78"/>
    </row>
    <row r="1379" spans="1:42">
      <c r="A1379" s="7"/>
      <c r="B1379" s="7"/>
      <c r="D1379" s="96"/>
      <c r="O1379" s="83"/>
      <c r="P1379" s="83"/>
      <c r="Q1379" s="83"/>
      <c r="AB1379" s="9"/>
      <c r="AC1379" s="9"/>
      <c r="AD1379" s="9"/>
      <c r="AE1379" s="9"/>
      <c r="AF1379" s="9"/>
      <c r="AG1379" s="9"/>
      <c r="AI1379" s="27"/>
      <c r="AJ1379" s="20"/>
      <c r="AK1379" s="20"/>
      <c r="AL1379" s="20"/>
      <c r="AM1379" s="20"/>
      <c r="AN1379" s="82"/>
    </row>
    <row r="1380" spans="1:42">
      <c r="D1380" s="96"/>
      <c r="O1380" s="83"/>
      <c r="P1380" s="83"/>
      <c r="Q1380" s="83"/>
      <c r="S1380" s="83"/>
      <c r="T1380" s="83"/>
      <c r="U1380" s="83"/>
      <c r="Z1380" s="83"/>
      <c r="AB1380" s="20"/>
      <c r="AC1380" s="60"/>
      <c r="AD1380" s="20"/>
      <c r="AE1380" s="60"/>
      <c r="AF1380" s="20"/>
      <c r="AG1380" s="20"/>
      <c r="AI1380" s="41"/>
      <c r="AJ1380" s="41"/>
      <c r="AK1380" s="59"/>
      <c r="AL1380" s="41"/>
      <c r="AM1380" s="41"/>
      <c r="AN1380" s="83"/>
      <c r="AO1380" s="41"/>
      <c r="AP1380" s="41"/>
    </row>
    <row r="1381" spans="1:42">
      <c r="A1381" s="7"/>
      <c r="B1381" s="7"/>
      <c r="D1381" s="96"/>
      <c r="O1381" s="83"/>
      <c r="P1381" s="83"/>
      <c r="Q1381" s="83"/>
      <c r="S1381" s="83"/>
      <c r="T1381" s="83"/>
      <c r="U1381" s="83"/>
      <c r="Z1381" s="83"/>
      <c r="AB1381" s="20"/>
      <c r="AC1381" s="60"/>
      <c r="AD1381" s="20"/>
      <c r="AE1381" s="60"/>
      <c r="AF1381" s="20"/>
      <c r="AG1381" s="20"/>
      <c r="AI1381" s="62"/>
      <c r="AJ1381" s="82"/>
      <c r="AK1381" s="82"/>
      <c r="AL1381" s="82"/>
      <c r="AM1381" s="82"/>
      <c r="AN1381" s="82"/>
    </row>
    <row r="1382" spans="1:42">
      <c r="D1382" s="96"/>
      <c r="O1382" s="83"/>
      <c r="P1382" s="83"/>
      <c r="Q1382" s="83"/>
      <c r="S1382" s="83"/>
      <c r="T1382" s="83"/>
      <c r="U1382" s="83"/>
      <c r="Z1382" s="83"/>
      <c r="AB1382" s="47"/>
      <c r="AC1382" s="47"/>
      <c r="AD1382" s="47"/>
      <c r="AE1382" s="47"/>
      <c r="AF1382" s="47"/>
      <c r="AG1382" s="47"/>
      <c r="AI1382" s="27"/>
      <c r="AJ1382" s="82"/>
      <c r="AK1382" s="82"/>
      <c r="AL1382" s="82"/>
      <c r="AM1382" s="82"/>
      <c r="AN1382" s="82"/>
    </row>
    <row r="1383" spans="1:42">
      <c r="A1383" s="7"/>
      <c r="B1383" s="7"/>
      <c r="D1383" s="96"/>
      <c r="O1383" s="83"/>
      <c r="P1383" s="83"/>
      <c r="Q1383" s="83"/>
      <c r="S1383" s="83"/>
      <c r="T1383" s="83"/>
      <c r="U1383" s="83"/>
      <c r="Z1383" s="83"/>
      <c r="AB1383" s="88"/>
      <c r="AD1383" s="88"/>
      <c r="AF1383" s="88"/>
      <c r="AI1383" s="27"/>
      <c r="AJ1383" s="82"/>
      <c r="AK1383" s="82"/>
      <c r="AL1383" s="82"/>
      <c r="AM1383" s="82"/>
      <c r="AN1383" s="82"/>
    </row>
    <row r="1384" spans="1:42">
      <c r="D1384" s="96"/>
      <c r="O1384" s="83"/>
      <c r="P1384" s="83"/>
      <c r="Q1384" s="83"/>
      <c r="S1384" s="83"/>
      <c r="T1384" s="83"/>
      <c r="U1384" s="83"/>
      <c r="Z1384" s="83"/>
      <c r="AB1384" s="28"/>
      <c r="AD1384" s="28"/>
      <c r="AF1384" s="28"/>
      <c r="AJ1384" s="82"/>
      <c r="AK1384" s="82"/>
      <c r="AL1384" s="82"/>
      <c r="AM1384" s="82"/>
      <c r="AN1384" s="82"/>
    </row>
    <row r="1385" spans="1:42">
      <c r="A1385" s="7"/>
      <c r="B1385" s="7"/>
      <c r="D1385" s="96"/>
      <c r="O1385" s="83"/>
      <c r="P1385" s="83"/>
      <c r="Q1385" s="83"/>
      <c r="S1385" s="84"/>
      <c r="T1385" s="84"/>
      <c r="U1385" s="84"/>
      <c r="Z1385" s="90"/>
      <c r="AB1385" s="91"/>
      <c r="AC1385" s="91"/>
      <c r="AD1385" s="91"/>
      <c r="AE1385" s="92"/>
      <c r="AF1385" s="92"/>
      <c r="AG1385" s="92"/>
      <c r="AJ1385" s="76"/>
      <c r="AK1385" s="76"/>
      <c r="AL1385" s="76"/>
      <c r="AM1385" s="76"/>
      <c r="AN1385" s="76"/>
    </row>
    <row r="1386" spans="1:42">
      <c r="A1386" s="7"/>
      <c r="B1386" s="7"/>
      <c r="D1386" s="96"/>
      <c r="O1386" s="83"/>
      <c r="P1386" s="83"/>
      <c r="Q1386" s="83"/>
      <c r="AG1386" s="78"/>
    </row>
    <row r="1387" spans="1:42">
      <c r="A1387" s="7"/>
      <c r="B1387" s="7"/>
      <c r="D1387" s="96"/>
      <c r="O1387" s="83"/>
      <c r="P1387" s="83"/>
      <c r="Q1387" s="83"/>
      <c r="AB1387" s="9"/>
      <c r="AC1387" s="9"/>
      <c r="AD1387" s="9"/>
      <c r="AE1387" s="9"/>
      <c r="AF1387" s="9"/>
      <c r="AG1387" s="9"/>
      <c r="AI1387" s="27"/>
      <c r="AJ1387" s="20"/>
      <c r="AK1387" s="20"/>
      <c r="AL1387" s="20"/>
      <c r="AM1387" s="20"/>
      <c r="AN1387" s="82"/>
    </row>
    <row r="1388" spans="1:42">
      <c r="A1388" s="7"/>
      <c r="B1388" s="7"/>
      <c r="D1388" s="96"/>
      <c r="O1388" s="83"/>
      <c r="P1388" s="83"/>
      <c r="Q1388" s="83"/>
      <c r="S1388" s="83"/>
      <c r="T1388" s="83"/>
      <c r="U1388" s="83"/>
      <c r="Z1388" s="83"/>
      <c r="AB1388" s="20"/>
      <c r="AC1388" s="60"/>
      <c r="AD1388" s="20"/>
      <c r="AE1388" s="60"/>
      <c r="AF1388" s="20"/>
      <c r="AG1388" s="20"/>
      <c r="AI1388" s="41"/>
      <c r="AJ1388" s="41"/>
      <c r="AK1388" s="59"/>
      <c r="AL1388" s="41"/>
      <c r="AM1388" s="41"/>
      <c r="AN1388" s="83"/>
      <c r="AO1388" s="41"/>
      <c r="AP1388" s="41"/>
    </row>
    <row r="1389" spans="1:42">
      <c r="A1389" s="7"/>
      <c r="B1389" s="7"/>
      <c r="D1389" s="96"/>
      <c r="O1389" s="83"/>
      <c r="P1389" s="83"/>
      <c r="Q1389" s="83"/>
      <c r="S1389" s="83"/>
      <c r="T1389" s="83"/>
      <c r="U1389" s="83"/>
      <c r="Z1389" s="83"/>
      <c r="AB1389" s="20"/>
      <c r="AC1389" s="60"/>
      <c r="AD1389" s="20"/>
      <c r="AE1389" s="60"/>
      <c r="AF1389" s="20"/>
      <c r="AG1389" s="20"/>
      <c r="AI1389" s="27"/>
      <c r="AJ1389" s="82"/>
      <c r="AK1389" s="82"/>
      <c r="AL1389" s="82"/>
      <c r="AM1389" s="82"/>
      <c r="AN1389" s="82"/>
    </row>
    <row r="1390" spans="1:42">
      <c r="A1390" s="7"/>
      <c r="B1390" s="7"/>
      <c r="D1390" s="96"/>
      <c r="O1390" s="83"/>
      <c r="P1390" s="83"/>
      <c r="Q1390" s="83"/>
      <c r="S1390" s="83"/>
      <c r="T1390" s="83"/>
      <c r="U1390" s="83"/>
      <c r="Z1390" s="83"/>
      <c r="AB1390" s="47"/>
      <c r="AC1390" s="47"/>
      <c r="AD1390" s="47"/>
      <c r="AE1390" s="47"/>
      <c r="AF1390" s="47"/>
      <c r="AG1390" s="47"/>
      <c r="AI1390" s="27"/>
      <c r="AJ1390" s="82"/>
      <c r="AK1390" s="82"/>
      <c r="AL1390" s="82"/>
      <c r="AM1390" s="82"/>
      <c r="AN1390" s="82"/>
    </row>
    <row r="1391" spans="1:42">
      <c r="D1391" s="96"/>
      <c r="O1391" s="83"/>
      <c r="P1391" s="83"/>
      <c r="Q1391" s="83"/>
      <c r="S1391" s="83"/>
      <c r="T1391" s="83"/>
      <c r="U1391" s="83"/>
      <c r="Z1391" s="83"/>
      <c r="AB1391" s="88"/>
      <c r="AD1391" s="88"/>
      <c r="AF1391" s="88"/>
      <c r="AI1391" s="27"/>
      <c r="AJ1391" s="82"/>
      <c r="AK1391" s="82"/>
      <c r="AL1391" s="82"/>
      <c r="AM1391" s="82"/>
      <c r="AN1391" s="82"/>
    </row>
    <row r="1392" spans="1:42">
      <c r="A1392" s="7"/>
      <c r="B1392" s="7"/>
      <c r="D1392" s="96"/>
      <c r="O1392" s="83"/>
      <c r="P1392" s="83"/>
      <c r="Q1392" s="83"/>
      <c r="S1392" s="83"/>
      <c r="T1392" s="83"/>
      <c r="U1392" s="83"/>
      <c r="Z1392" s="83"/>
      <c r="AB1392" s="28"/>
      <c r="AD1392" s="28"/>
      <c r="AF1392" s="28"/>
      <c r="AJ1392" s="82"/>
      <c r="AK1392" s="82"/>
      <c r="AL1392" s="82"/>
      <c r="AM1392" s="82"/>
      <c r="AN1392" s="82"/>
    </row>
    <row r="1393" spans="1:42">
      <c r="D1393" s="96"/>
      <c r="O1393" s="83"/>
      <c r="P1393" s="83"/>
      <c r="Q1393" s="83"/>
      <c r="S1393" s="84"/>
      <c r="T1393" s="84"/>
      <c r="U1393" s="84"/>
      <c r="Z1393" s="90"/>
      <c r="AB1393" s="91"/>
      <c r="AC1393" s="91"/>
      <c r="AD1393" s="91"/>
      <c r="AE1393" s="92"/>
      <c r="AF1393" s="92"/>
      <c r="AG1393" s="92"/>
      <c r="AJ1393" s="76"/>
      <c r="AK1393" s="76"/>
      <c r="AL1393" s="76"/>
      <c r="AM1393" s="76"/>
      <c r="AN1393" s="76"/>
    </row>
    <row r="1394" spans="1:42">
      <c r="A1394" s="7"/>
      <c r="B1394" s="7"/>
      <c r="D1394" s="96"/>
      <c r="O1394" s="83"/>
      <c r="P1394" s="83"/>
      <c r="Q1394" s="83"/>
      <c r="AG1394" s="78"/>
    </row>
    <row r="1395" spans="1:42">
      <c r="D1395" s="96"/>
      <c r="O1395" s="83"/>
      <c r="P1395" s="83"/>
      <c r="Q1395" s="83"/>
      <c r="AB1395" s="9"/>
      <c r="AC1395" s="9"/>
      <c r="AD1395" s="9"/>
      <c r="AE1395" s="9"/>
      <c r="AF1395" s="9"/>
      <c r="AG1395" s="9"/>
      <c r="AI1395" s="27"/>
      <c r="AJ1395" s="20"/>
      <c r="AK1395" s="20"/>
      <c r="AL1395" s="20"/>
      <c r="AM1395" s="20"/>
      <c r="AN1395" s="82"/>
    </row>
    <row r="1396" spans="1:42">
      <c r="A1396" s="7"/>
      <c r="B1396" s="7"/>
      <c r="D1396" s="96"/>
      <c r="O1396" s="83"/>
      <c r="P1396" s="83"/>
      <c r="Q1396" s="83"/>
      <c r="S1396" s="83"/>
      <c r="T1396" s="83"/>
      <c r="U1396" s="83"/>
      <c r="Z1396" s="83"/>
      <c r="AB1396" s="20"/>
      <c r="AC1396" s="60"/>
      <c r="AD1396" s="20"/>
      <c r="AE1396" s="60"/>
      <c r="AF1396" s="20"/>
      <c r="AG1396" s="20"/>
      <c r="AI1396" s="41"/>
      <c r="AJ1396" s="41"/>
      <c r="AK1396" s="59"/>
      <c r="AL1396" s="41"/>
      <c r="AM1396" s="41"/>
      <c r="AN1396" s="83"/>
      <c r="AO1396" s="41"/>
      <c r="AP1396" s="41"/>
    </row>
    <row r="1397" spans="1:42">
      <c r="D1397" s="96"/>
      <c r="O1397" s="83"/>
      <c r="P1397" s="83"/>
      <c r="Q1397" s="83"/>
      <c r="S1397" s="83"/>
      <c r="T1397" s="83"/>
      <c r="U1397" s="83"/>
      <c r="Z1397" s="83"/>
      <c r="AB1397" s="20"/>
      <c r="AC1397" s="60"/>
      <c r="AD1397" s="20"/>
      <c r="AE1397" s="60"/>
      <c r="AF1397" s="20"/>
      <c r="AG1397" s="20"/>
      <c r="AI1397" s="27"/>
      <c r="AJ1397" s="82"/>
      <c r="AK1397" s="82"/>
      <c r="AL1397" s="82"/>
      <c r="AM1397" s="82"/>
      <c r="AN1397" s="82"/>
    </row>
    <row r="1398" spans="1:42">
      <c r="A1398" s="7"/>
      <c r="B1398" s="7"/>
      <c r="D1398" s="96"/>
      <c r="O1398" s="83"/>
      <c r="P1398" s="83"/>
      <c r="Q1398" s="83"/>
      <c r="S1398" s="83"/>
      <c r="T1398" s="83"/>
      <c r="U1398" s="83"/>
      <c r="Z1398" s="83"/>
      <c r="AB1398" s="47"/>
      <c r="AC1398" s="47"/>
      <c r="AD1398" s="47"/>
      <c r="AE1398" s="47"/>
      <c r="AF1398" s="47"/>
      <c r="AG1398" s="47"/>
      <c r="AI1398" s="27"/>
      <c r="AJ1398" s="82"/>
      <c r="AK1398" s="82"/>
      <c r="AL1398" s="82"/>
      <c r="AM1398" s="82"/>
      <c r="AN1398" s="82"/>
    </row>
    <row r="1399" spans="1:42">
      <c r="A1399" s="7"/>
      <c r="B1399" s="7"/>
      <c r="D1399" s="96"/>
      <c r="O1399" s="83"/>
      <c r="P1399" s="83"/>
      <c r="Q1399" s="83"/>
      <c r="S1399" s="83"/>
      <c r="T1399" s="83"/>
      <c r="U1399" s="83"/>
      <c r="Z1399" s="83"/>
      <c r="AB1399" s="88"/>
      <c r="AD1399" s="88"/>
      <c r="AF1399" s="88"/>
      <c r="AI1399" s="27"/>
      <c r="AJ1399" s="82"/>
      <c r="AK1399" s="82"/>
      <c r="AL1399" s="82"/>
      <c r="AM1399" s="82"/>
      <c r="AN1399" s="82"/>
    </row>
    <row r="1400" spans="1:42">
      <c r="D1400" s="96"/>
      <c r="O1400" s="83"/>
      <c r="P1400" s="83"/>
      <c r="Q1400" s="83"/>
      <c r="S1400" s="83"/>
      <c r="T1400" s="83"/>
      <c r="U1400" s="83"/>
      <c r="Z1400" s="83"/>
      <c r="AB1400" s="28"/>
      <c r="AD1400" s="28"/>
      <c r="AF1400" s="28"/>
      <c r="AJ1400" s="82"/>
      <c r="AK1400" s="82"/>
      <c r="AL1400" s="82"/>
      <c r="AM1400" s="82"/>
      <c r="AN1400" s="82"/>
    </row>
    <row r="1401" spans="1:42">
      <c r="A1401" s="7"/>
      <c r="B1401" s="7"/>
      <c r="D1401" s="96"/>
      <c r="O1401" s="83"/>
      <c r="P1401" s="83"/>
      <c r="Q1401" s="83"/>
      <c r="S1401" s="84"/>
      <c r="T1401" s="84"/>
      <c r="U1401" s="84"/>
      <c r="Z1401" s="90"/>
      <c r="AB1401" s="91"/>
      <c r="AC1401" s="91"/>
      <c r="AD1401" s="91"/>
      <c r="AE1401" s="92"/>
      <c r="AF1401" s="92"/>
      <c r="AG1401" s="92"/>
      <c r="AJ1401" s="76"/>
      <c r="AK1401" s="76"/>
      <c r="AL1401" s="76"/>
      <c r="AM1401" s="76"/>
      <c r="AN1401" s="76"/>
    </row>
    <row r="1402" spans="1:42">
      <c r="A1402" s="7"/>
      <c r="B1402" s="7"/>
      <c r="D1402" s="96"/>
      <c r="O1402" s="83"/>
      <c r="P1402" s="83"/>
      <c r="Q1402" s="83"/>
      <c r="AG1402" s="78"/>
    </row>
    <row r="1403" spans="1:42">
      <c r="A1403" s="7"/>
      <c r="B1403" s="7"/>
      <c r="D1403" s="96"/>
      <c r="O1403" s="83"/>
      <c r="P1403" s="83"/>
      <c r="Q1403" s="83"/>
      <c r="AB1403" s="9"/>
      <c r="AC1403" s="9"/>
      <c r="AD1403" s="9"/>
      <c r="AE1403" s="9"/>
      <c r="AF1403" s="9"/>
      <c r="AG1403" s="9"/>
      <c r="AI1403" s="27"/>
      <c r="AJ1403" s="20"/>
      <c r="AK1403" s="20"/>
      <c r="AL1403" s="20"/>
      <c r="AM1403" s="20"/>
      <c r="AN1403" s="82"/>
    </row>
    <row r="1404" spans="1:42">
      <c r="A1404" s="7"/>
      <c r="B1404" s="7"/>
      <c r="D1404" s="96"/>
      <c r="O1404" s="83"/>
      <c r="P1404" s="83"/>
      <c r="Q1404" s="83"/>
      <c r="S1404" s="83"/>
      <c r="T1404" s="83"/>
      <c r="U1404" s="83"/>
      <c r="Z1404" s="83"/>
      <c r="AB1404" s="20"/>
      <c r="AC1404" s="60"/>
      <c r="AD1404" s="20"/>
      <c r="AE1404" s="60"/>
      <c r="AF1404" s="20"/>
      <c r="AG1404" s="20"/>
      <c r="AI1404" s="41"/>
      <c r="AJ1404" s="41"/>
      <c r="AK1404" s="59"/>
      <c r="AL1404" s="41"/>
      <c r="AM1404" s="41"/>
      <c r="AN1404" s="83"/>
      <c r="AO1404" s="41"/>
      <c r="AP1404" s="41"/>
    </row>
    <row r="1405" spans="1:42">
      <c r="A1405" s="7"/>
      <c r="B1405" s="7"/>
      <c r="D1405" s="96"/>
      <c r="O1405" s="83"/>
      <c r="P1405" s="83"/>
      <c r="Q1405" s="83"/>
      <c r="S1405" s="83"/>
      <c r="T1405" s="83"/>
      <c r="U1405" s="83"/>
      <c r="Z1405" s="83"/>
      <c r="AB1405" s="20"/>
      <c r="AC1405" s="60"/>
      <c r="AD1405" s="20"/>
      <c r="AE1405" s="60"/>
      <c r="AF1405" s="20"/>
      <c r="AG1405" s="20"/>
      <c r="AI1405" s="62"/>
      <c r="AJ1405" s="82"/>
      <c r="AK1405" s="82"/>
      <c r="AL1405" s="82"/>
      <c r="AM1405" s="82"/>
      <c r="AN1405" s="82"/>
    </row>
    <row r="1406" spans="1:42">
      <c r="D1406" s="96"/>
      <c r="O1406" s="83"/>
      <c r="P1406" s="83"/>
      <c r="Q1406" s="83"/>
      <c r="S1406" s="83"/>
      <c r="T1406" s="83"/>
      <c r="U1406" s="83"/>
      <c r="Z1406" s="83"/>
      <c r="AB1406" s="47"/>
      <c r="AC1406" s="47"/>
      <c r="AD1406" s="47"/>
      <c r="AE1406" s="47"/>
      <c r="AF1406" s="47"/>
      <c r="AG1406" s="47"/>
      <c r="AI1406" s="27"/>
      <c r="AJ1406" s="82"/>
      <c r="AK1406" s="82"/>
      <c r="AL1406" s="82"/>
      <c r="AM1406" s="82"/>
      <c r="AN1406" s="82"/>
    </row>
    <row r="1407" spans="1:42">
      <c r="D1407" s="96"/>
      <c r="O1407" s="83"/>
      <c r="P1407" s="83"/>
      <c r="Q1407" s="83"/>
      <c r="S1407" s="83"/>
      <c r="T1407" s="83"/>
      <c r="U1407" s="83"/>
      <c r="Z1407" s="83"/>
      <c r="AB1407" s="88"/>
      <c r="AD1407" s="88"/>
      <c r="AF1407" s="88"/>
      <c r="AI1407" s="27"/>
      <c r="AJ1407" s="82"/>
      <c r="AK1407" s="82"/>
      <c r="AL1407" s="82"/>
      <c r="AM1407" s="82"/>
      <c r="AN1407" s="82"/>
    </row>
    <row r="1408" spans="1:42">
      <c r="A1408" s="7"/>
      <c r="B1408" s="7"/>
      <c r="D1408" s="96"/>
      <c r="O1408" s="83"/>
      <c r="P1408" s="83"/>
      <c r="Q1408" s="83"/>
      <c r="S1408" s="83"/>
      <c r="T1408" s="83"/>
      <c r="U1408" s="83"/>
      <c r="Z1408" s="83"/>
      <c r="AB1408" s="28"/>
      <c r="AD1408" s="28"/>
      <c r="AF1408" s="28"/>
      <c r="AJ1408" s="82"/>
      <c r="AK1408" s="82"/>
      <c r="AL1408" s="82"/>
      <c r="AM1408" s="82"/>
      <c r="AN1408" s="82"/>
    </row>
    <row r="1409" spans="1:42">
      <c r="D1409" s="96"/>
      <c r="O1409" s="83"/>
      <c r="P1409" s="83"/>
      <c r="Q1409" s="83"/>
      <c r="S1409" s="84"/>
      <c r="T1409" s="84"/>
      <c r="U1409" s="84"/>
      <c r="Z1409" s="90"/>
      <c r="AB1409" s="91"/>
      <c r="AC1409" s="91"/>
      <c r="AD1409" s="91"/>
      <c r="AE1409" s="92"/>
      <c r="AF1409" s="92"/>
      <c r="AG1409" s="92"/>
      <c r="AJ1409" s="76"/>
      <c r="AK1409" s="76"/>
      <c r="AL1409" s="76"/>
      <c r="AM1409" s="76"/>
      <c r="AN1409" s="76"/>
    </row>
    <row r="1410" spans="1:42">
      <c r="A1410" s="7"/>
      <c r="B1410" s="7"/>
      <c r="D1410" s="96"/>
      <c r="O1410" s="83"/>
      <c r="P1410" s="83"/>
      <c r="Q1410" s="83"/>
      <c r="AG1410" s="78"/>
    </row>
    <row r="1411" spans="1:42">
      <c r="D1411" s="96"/>
      <c r="O1411" s="83"/>
      <c r="P1411" s="83"/>
      <c r="Q1411" s="83"/>
      <c r="AB1411" s="9"/>
      <c r="AC1411" s="9"/>
      <c r="AD1411" s="9"/>
      <c r="AE1411" s="9"/>
      <c r="AF1411" s="9"/>
      <c r="AG1411" s="9"/>
      <c r="AI1411" s="27"/>
      <c r="AJ1411" s="20"/>
      <c r="AK1411" s="20"/>
      <c r="AL1411" s="20"/>
      <c r="AM1411" s="20"/>
      <c r="AN1411" s="82"/>
    </row>
    <row r="1412" spans="1:42">
      <c r="A1412" s="7"/>
      <c r="B1412" s="7"/>
      <c r="D1412" s="96"/>
      <c r="O1412" s="83"/>
      <c r="P1412" s="83"/>
      <c r="Q1412" s="83"/>
      <c r="S1412" s="83"/>
      <c r="T1412" s="83"/>
      <c r="U1412" s="83"/>
      <c r="Z1412" s="83"/>
      <c r="AB1412" s="20"/>
      <c r="AC1412" s="60"/>
      <c r="AD1412" s="20"/>
      <c r="AE1412" s="60"/>
      <c r="AF1412" s="20"/>
      <c r="AG1412" s="20"/>
      <c r="AI1412" s="41"/>
      <c r="AJ1412" s="41"/>
      <c r="AK1412" s="59"/>
      <c r="AL1412" s="41"/>
      <c r="AM1412" s="41"/>
      <c r="AN1412" s="83"/>
      <c r="AO1412" s="41"/>
      <c r="AP1412" s="41"/>
    </row>
    <row r="1413" spans="1:42">
      <c r="D1413" s="96"/>
      <c r="O1413" s="83"/>
      <c r="P1413" s="83"/>
      <c r="Q1413" s="83"/>
      <c r="S1413" s="83"/>
      <c r="T1413" s="83"/>
      <c r="U1413" s="83"/>
      <c r="Z1413" s="83"/>
      <c r="AB1413" s="20"/>
      <c r="AC1413" s="60"/>
      <c r="AD1413" s="20"/>
      <c r="AE1413" s="60"/>
      <c r="AF1413" s="20"/>
      <c r="AG1413" s="20"/>
      <c r="AI1413" s="27"/>
      <c r="AJ1413" s="82"/>
      <c r="AK1413" s="82"/>
      <c r="AL1413" s="82"/>
      <c r="AM1413" s="82"/>
      <c r="AN1413" s="82"/>
    </row>
    <row r="1414" spans="1:42">
      <c r="A1414" s="7"/>
      <c r="B1414" s="7"/>
      <c r="D1414" s="96"/>
      <c r="O1414" s="83"/>
      <c r="P1414" s="83"/>
      <c r="Q1414" s="83"/>
      <c r="S1414" s="83"/>
      <c r="T1414" s="83"/>
      <c r="U1414" s="83"/>
      <c r="Z1414" s="83"/>
      <c r="AB1414" s="47"/>
      <c r="AC1414" s="47"/>
      <c r="AD1414" s="47"/>
      <c r="AE1414" s="47"/>
      <c r="AF1414" s="47"/>
      <c r="AG1414" s="47"/>
      <c r="AI1414" s="27"/>
      <c r="AJ1414" s="82"/>
      <c r="AK1414" s="82"/>
      <c r="AL1414" s="82"/>
      <c r="AM1414" s="82"/>
      <c r="AN1414" s="82"/>
    </row>
    <row r="1415" spans="1:42">
      <c r="A1415" s="7"/>
      <c r="B1415" s="7"/>
      <c r="D1415" s="96"/>
      <c r="O1415" s="83"/>
      <c r="P1415" s="83"/>
      <c r="Q1415" s="83"/>
      <c r="S1415" s="83"/>
      <c r="T1415" s="83"/>
      <c r="U1415" s="83"/>
      <c r="Z1415" s="83"/>
      <c r="AB1415" s="88"/>
      <c r="AD1415" s="88"/>
      <c r="AF1415" s="88"/>
      <c r="AI1415" s="27"/>
      <c r="AJ1415" s="82"/>
      <c r="AK1415" s="82"/>
      <c r="AL1415" s="82"/>
      <c r="AM1415" s="82"/>
      <c r="AN1415" s="82"/>
    </row>
    <row r="1416" spans="1:42">
      <c r="A1416" s="7"/>
      <c r="B1416" s="7"/>
      <c r="D1416" s="96"/>
      <c r="O1416" s="83"/>
      <c r="P1416" s="83"/>
      <c r="Q1416" s="83"/>
      <c r="S1416" s="83"/>
      <c r="T1416" s="83"/>
      <c r="U1416" s="83"/>
      <c r="Z1416" s="83"/>
      <c r="AB1416" s="28"/>
      <c r="AD1416" s="28"/>
      <c r="AF1416" s="28"/>
      <c r="AJ1416" s="82"/>
      <c r="AK1416" s="82"/>
      <c r="AL1416" s="82"/>
      <c r="AM1416" s="82"/>
      <c r="AN1416" s="82"/>
    </row>
    <row r="1417" spans="1:42">
      <c r="A1417" s="7"/>
      <c r="B1417" s="7"/>
      <c r="D1417" s="96"/>
      <c r="O1417" s="83"/>
      <c r="P1417" s="83"/>
      <c r="Q1417" s="83"/>
      <c r="S1417" s="84"/>
      <c r="T1417" s="84"/>
      <c r="U1417" s="84"/>
      <c r="Z1417" s="90"/>
      <c r="AB1417" s="91"/>
      <c r="AC1417" s="91"/>
      <c r="AD1417" s="91"/>
      <c r="AE1417" s="92"/>
      <c r="AF1417" s="92"/>
      <c r="AG1417" s="92"/>
      <c r="AJ1417" s="76"/>
      <c r="AK1417" s="76"/>
      <c r="AL1417" s="76"/>
      <c r="AM1417" s="76"/>
      <c r="AN1417" s="76"/>
    </row>
    <row r="1418" spans="1:42">
      <c r="A1418" s="7"/>
      <c r="B1418" s="7"/>
      <c r="D1418" s="96"/>
      <c r="O1418" s="83"/>
      <c r="P1418" s="83"/>
      <c r="Q1418" s="83"/>
      <c r="AG1418" s="78"/>
    </row>
    <row r="1419" spans="1:42">
      <c r="A1419" s="7"/>
      <c r="B1419" s="7"/>
      <c r="D1419" s="96"/>
      <c r="O1419" s="83"/>
      <c r="P1419" s="83"/>
      <c r="Q1419" s="83"/>
      <c r="AB1419" s="9"/>
      <c r="AC1419" s="9"/>
      <c r="AD1419" s="9"/>
      <c r="AE1419" s="9"/>
      <c r="AF1419" s="9"/>
      <c r="AG1419" s="9"/>
      <c r="AI1419" s="27"/>
      <c r="AJ1419" s="20"/>
      <c r="AK1419" s="20"/>
      <c r="AL1419" s="20"/>
      <c r="AM1419" s="20"/>
      <c r="AN1419" s="82"/>
    </row>
    <row r="1420" spans="1:42">
      <c r="A1420" s="7"/>
      <c r="B1420" s="7"/>
      <c r="D1420" s="96"/>
      <c r="S1420" s="83"/>
      <c r="T1420" s="83"/>
      <c r="U1420" s="83"/>
      <c r="Z1420" s="83"/>
      <c r="AB1420" s="20"/>
      <c r="AC1420" s="60"/>
      <c r="AD1420" s="20"/>
      <c r="AE1420" s="60"/>
      <c r="AF1420" s="20"/>
      <c r="AG1420" s="20"/>
      <c r="AI1420" s="41"/>
      <c r="AJ1420" s="41"/>
      <c r="AK1420" s="59"/>
      <c r="AL1420" s="41"/>
      <c r="AM1420" s="41"/>
      <c r="AN1420" s="83"/>
      <c r="AO1420" s="41"/>
      <c r="AP1420" s="41"/>
    </row>
    <row r="1421" spans="1:42">
      <c r="D1421" s="96"/>
      <c r="S1421" s="83"/>
      <c r="T1421" s="83"/>
      <c r="U1421" s="83"/>
      <c r="Z1421" s="83"/>
      <c r="AB1421" s="20"/>
      <c r="AC1421" s="60"/>
      <c r="AD1421" s="20"/>
      <c r="AE1421" s="60"/>
      <c r="AF1421" s="20"/>
      <c r="AG1421" s="20"/>
      <c r="AI1421" s="27"/>
      <c r="AJ1421" s="82"/>
      <c r="AK1421" s="82"/>
      <c r="AL1421" s="82"/>
      <c r="AM1421" s="82"/>
      <c r="AN1421" s="82"/>
    </row>
    <row r="1422" spans="1:42">
      <c r="D1422" s="96"/>
      <c r="S1422" s="83"/>
      <c r="T1422" s="83"/>
      <c r="U1422" s="83"/>
      <c r="Z1422" s="83"/>
      <c r="AB1422" s="47"/>
      <c r="AC1422" s="47"/>
      <c r="AD1422" s="47"/>
      <c r="AE1422" s="47"/>
      <c r="AF1422" s="47"/>
      <c r="AG1422" s="47"/>
      <c r="AI1422" s="27"/>
      <c r="AJ1422" s="82"/>
      <c r="AK1422" s="82"/>
      <c r="AL1422" s="82"/>
      <c r="AM1422" s="82"/>
      <c r="AN1422" s="82"/>
    </row>
    <row r="1423" spans="1:42">
      <c r="A1423" s="7"/>
      <c r="B1423" s="7"/>
      <c r="D1423" s="96"/>
      <c r="S1423" s="83"/>
      <c r="T1423" s="83"/>
      <c r="U1423" s="83"/>
      <c r="Z1423" s="83"/>
      <c r="AB1423" s="88"/>
      <c r="AD1423" s="88"/>
      <c r="AF1423" s="88"/>
      <c r="AI1423" s="27"/>
      <c r="AJ1423" s="82"/>
      <c r="AK1423" s="82"/>
      <c r="AL1423" s="82"/>
      <c r="AM1423" s="82"/>
      <c r="AN1423" s="82"/>
    </row>
    <row r="1424" spans="1:42">
      <c r="D1424" s="96"/>
      <c r="S1424" s="83"/>
      <c r="T1424" s="83"/>
      <c r="U1424" s="83"/>
      <c r="Z1424" s="83"/>
      <c r="AB1424" s="28"/>
      <c r="AD1424" s="28"/>
      <c r="AF1424" s="28"/>
      <c r="AJ1424" s="82"/>
      <c r="AK1424" s="82"/>
      <c r="AL1424" s="82"/>
      <c r="AM1424" s="82"/>
      <c r="AN1424" s="82"/>
    </row>
    <row r="1425" spans="1:42">
      <c r="A1425" s="7"/>
      <c r="B1425" s="7"/>
      <c r="D1425" s="96"/>
      <c r="S1425" s="84"/>
      <c r="T1425" s="84"/>
      <c r="U1425" s="84"/>
      <c r="Z1425" s="90"/>
      <c r="AB1425" s="91"/>
      <c r="AC1425" s="91"/>
      <c r="AD1425" s="91"/>
      <c r="AE1425" s="92"/>
      <c r="AF1425" s="92"/>
      <c r="AG1425" s="92"/>
      <c r="AJ1425" s="76"/>
      <c r="AK1425" s="76"/>
      <c r="AL1425" s="76"/>
      <c r="AM1425" s="76"/>
      <c r="AN1425" s="76"/>
    </row>
    <row r="1426" spans="1:42">
      <c r="A1426" s="7"/>
      <c r="B1426" s="7"/>
      <c r="D1426" s="96"/>
      <c r="AG1426" s="78"/>
    </row>
    <row r="1427" spans="1:42">
      <c r="A1427" s="7"/>
      <c r="B1427" s="7"/>
      <c r="D1427" s="96"/>
      <c r="AB1427" s="9"/>
      <c r="AC1427" s="9"/>
      <c r="AD1427" s="9"/>
      <c r="AE1427" s="9"/>
      <c r="AF1427" s="9"/>
      <c r="AG1427" s="9"/>
      <c r="AI1427" s="27"/>
      <c r="AJ1427" s="20"/>
      <c r="AK1427" s="20"/>
      <c r="AL1427" s="20"/>
      <c r="AM1427" s="20"/>
      <c r="AN1427" s="82"/>
    </row>
    <row r="1428" spans="1:42">
      <c r="D1428" s="96"/>
      <c r="S1428" s="83"/>
      <c r="T1428" s="83"/>
      <c r="U1428" s="83"/>
      <c r="Z1428" s="83"/>
      <c r="AB1428" s="20"/>
      <c r="AC1428" s="60"/>
      <c r="AD1428" s="20"/>
      <c r="AE1428" s="60"/>
      <c r="AF1428" s="20"/>
      <c r="AG1428" s="20"/>
      <c r="AI1428" s="41"/>
      <c r="AJ1428" s="41"/>
      <c r="AK1428" s="59"/>
      <c r="AL1428" s="41"/>
      <c r="AM1428" s="41"/>
      <c r="AN1428" s="83"/>
      <c r="AO1428" s="41"/>
      <c r="AP1428" s="41"/>
    </row>
    <row r="1429" spans="1:42">
      <c r="D1429" s="96"/>
      <c r="S1429" s="83"/>
      <c r="T1429" s="83"/>
      <c r="U1429" s="83"/>
      <c r="Z1429" s="83"/>
      <c r="AB1429" s="20"/>
      <c r="AC1429" s="60"/>
      <c r="AD1429" s="20"/>
      <c r="AE1429" s="60"/>
      <c r="AF1429" s="20"/>
      <c r="AG1429" s="20"/>
      <c r="AI1429" s="62"/>
      <c r="AJ1429" s="82"/>
      <c r="AK1429" s="82"/>
      <c r="AL1429" s="82"/>
      <c r="AM1429" s="82"/>
      <c r="AN1429" s="82"/>
    </row>
    <row r="1430" spans="1:42">
      <c r="A1430" s="7"/>
      <c r="B1430" s="7"/>
      <c r="D1430" s="96"/>
      <c r="S1430" s="83"/>
      <c r="T1430" s="83"/>
      <c r="U1430" s="83"/>
      <c r="Z1430" s="83"/>
      <c r="AB1430" s="47"/>
      <c r="AC1430" s="47"/>
      <c r="AD1430" s="47"/>
      <c r="AE1430" s="47"/>
      <c r="AF1430" s="47"/>
      <c r="AG1430" s="47"/>
      <c r="AI1430" s="27"/>
      <c r="AJ1430" s="82"/>
      <c r="AK1430" s="82"/>
      <c r="AL1430" s="82"/>
      <c r="AM1430" s="82"/>
      <c r="AN1430" s="82"/>
    </row>
    <row r="1431" spans="1:42">
      <c r="A1431" s="7"/>
      <c r="B1431" s="7"/>
      <c r="D1431" s="96"/>
      <c r="S1431" s="83"/>
      <c r="T1431" s="83"/>
      <c r="U1431" s="83"/>
      <c r="Z1431" s="83"/>
      <c r="AB1431" s="88"/>
      <c r="AD1431" s="88"/>
      <c r="AF1431" s="88"/>
      <c r="AI1431" s="27"/>
      <c r="AJ1431" s="82"/>
      <c r="AK1431" s="82"/>
      <c r="AL1431" s="82"/>
      <c r="AM1431" s="82"/>
      <c r="AN1431" s="82"/>
    </row>
    <row r="1432" spans="1:42">
      <c r="A1432" s="7"/>
      <c r="B1432" s="7"/>
      <c r="D1432" s="96"/>
      <c r="S1432" s="83"/>
      <c r="T1432" s="83"/>
      <c r="U1432" s="83"/>
      <c r="Z1432" s="83"/>
      <c r="AB1432" s="28"/>
      <c r="AD1432" s="28"/>
      <c r="AF1432" s="28"/>
      <c r="AJ1432" s="82"/>
      <c r="AK1432" s="82"/>
      <c r="AL1432" s="82"/>
      <c r="AM1432" s="82"/>
      <c r="AN1432" s="82"/>
    </row>
    <row r="1433" spans="1:42">
      <c r="A1433" s="7"/>
      <c r="B1433" s="7"/>
      <c r="D1433" s="96"/>
      <c r="S1433" s="84"/>
      <c r="T1433" s="84"/>
      <c r="U1433" s="84"/>
      <c r="Z1433" s="90"/>
      <c r="AB1433" s="91"/>
      <c r="AC1433" s="91"/>
      <c r="AD1433" s="91"/>
      <c r="AE1433" s="92"/>
      <c r="AF1433" s="92"/>
      <c r="AG1433" s="92"/>
      <c r="AJ1433" s="76"/>
      <c r="AK1433" s="76"/>
      <c r="AL1433" s="76"/>
      <c r="AM1433" s="76"/>
      <c r="AN1433" s="76"/>
    </row>
    <row r="1434" spans="1:42">
      <c r="A1434" s="7"/>
      <c r="B1434" s="7"/>
      <c r="D1434" s="96"/>
      <c r="AG1434" s="78"/>
    </row>
    <row r="1435" spans="1:42">
      <c r="A1435" s="7"/>
      <c r="B1435" s="7"/>
      <c r="D1435" s="96"/>
      <c r="AB1435" s="9"/>
      <c r="AC1435" s="9"/>
      <c r="AD1435" s="9"/>
      <c r="AE1435" s="9"/>
      <c r="AF1435" s="9"/>
      <c r="AG1435" s="9"/>
      <c r="AI1435" s="27"/>
      <c r="AJ1435" s="20"/>
      <c r="AK1435" s="20"/>
      <c r="AL1435" s="20"/>
      <c r="AM1435" s="20"/>
      <c r="AN1435" s="82"/>
    </row>
    <row r="1436" spans="1:42">
      <c r="D1436" s="96"/>
      <c r="S1436" s="83"/>
      <c r="T1436" s="83"/>
      <c r="U1436" s="83"/>
      <c r="Z1436" s="83"/>
      <c r="AB1436" s="20"/>
      <c r="AC1436" s="60"/>
      <c r="AD1436" s="20"/>
      <c r="AE1436" s="60"/>
      <c r="AF1436" s="20"/>
      <c r="AG1436" s="20"/>
      <c r="AI1436" s="41"/>
      <c r="AJ1436" s="41"/>
      <c r="AK1436" s="59"/>
      <c r="AL1436" s="41"/>
      <c r="AM1436" s="41"/>
      <c r="AN1436" s="83"/>
      <c r="AO1436" s="41"/>
      <c r="AP1436" s="41"/>
    </row>
    <row r="1437" spans="1:42">
      <c r="A1437" s="7"/>
      <c r="B1437" s="7"/>
      <c r="D1437" s="96"/>
      <c r="S1437" s="83"/>
      <c r="T1437" s="83"/>
      <c r="U1437" s="83"/>
      <c r="Z1437" s="83"/>
      <c r="AB1437" s="20"/>
      <c r="AC1437" s="60"/>
      <c r="AD1437" s="20"/>
      <c r="AE1437" s="60"/>
      <c r="AF1437" s="20"/>
      <c r="AG1437" s="20"/>
      <c r="AI1437" s="27"/>
      <c r="AJ1437" s="82"/>
      <c r="AK1437" s="82"/>
      <c r="AL1437" s="82"/>
      <c r="AM1437" s="82"/>
      <c r="AN1437" s="82"/>
    </row>
    <row r="1438" spans="1:42">
      <c r="D1438" s="96"/>
      <c r="S1438" s="83"/>
      <c r="T1438" s="83"/>
      <c r="U1438" s="83"/>
      <c r="Z1438" s="83"/>
      <c r="AB1438" s="47"/>
      <c r="AC1438" s="47"/>
      <c r="AD1438" s="47"/>
      <c r="AE1438" s="47"/>
      <c r="AF1438" s="47"/>
      <c r="AG1438" s="47"/>
      <c r="AI1438" s="27"/>
      <c r="AJ1438" s="82"/>
      <c r="AK1438" s="82"/>
      <c r="AL1438" s="82"/>
      <c r="AM1438" s="82"/>
      <c r="AN1438" s="82"/>
    </row>
    <row r="1439" spans="1:42">
      <c r="A1439" s="7"/>
      <c r="B1439" s="7"/>
      <c r="D1439" s="96"/>
      <c r="S1439" s="83"/>
      <c r="T1439" s="83"/>
      <c r="U1439" s="83"/>
      <c r="Z1439" s="83"/>
      <c r="AB1439" s="88"/>
      <c r="AD1439" s="88"/>
      <c r="AF1439" s="88"/>
      <c r="AI1439" s="27"/>
      <c r="AJ1439" s="82"/>
      <c r="AK1439" s="82"/>
      <c r="AL1439" s="82"/>
      <c r="AM1439" s="82"/>
      <c r="AN1439" s="82"/>
    </row>
    <row r="1440" spans="1:42">
      <c r="D1440" s="96"/>
      <c r="S1440" s="83"/>
      <c r="T1440" s="83"/>
      <c r="U1440" s="83"/>
      <c r="Z1440" s="83"/>
      <c r="AB1440" s="28"/>
      <c r="AD1440" s="28"/>
      <c r="AF1440" s="28"/>
      <c r="AJ1440" s="82"/>
      <c r="AK1440" s="82"/>
      <c r="AL1440" s="82"/>
      <c r="AM1440" s="82"/>
      <c r="AN1440" s="82"/>
    </row>
    <row r="1441" spans="1:42">
      <c r="A1441" s="7"/>
      <c r="B1441" s="7"/>
      <c r="D1441" s="96"/>
      <c r="S1441" s="84"/>
      <c r="T1441" s="84"/>
      <c r="U1441" s="84"/>
      <c r="Z1441" s="90"/>
      <c r="AB1441" s="91"/>
      <c r="AC1441" s="91"/>
      <c r="AD1441" s="91"/>
      <c r="AE1441" s="92"/>
      <c r="AF1441" s="92"/>
      <c r="AG1441" s="92"/>
      <c r="AJ1441" s="76"/>
      <c r="AK1441" s="76"/>
      <c r="AL1441" s="76"/>
      <c r="AM1441" s="76"/>
      <c r="AN1441" s="76"/>
    </row>
    <row r="1442" spans="1:42">
      <c r="D1442" s="96"/>
      <c r="AG1442" s="78"/>
    </row>
    <row r="1443" spans="1:42">
      <c r="A1443" s="7"/>
      <c r="B1443" s="7"/>
      <c r="D1443" s="96"/>
      <c r="AB1443" s="9"/>
      <c r="AC1443" s="9"/>
      <c r="AD1443" s="9"/>
      <c r="AE1443" s="9"/>
      <c r="AF1443" s="9"/>
      <c r="AG1443" s="9"/>
      <c r="AI1443" s="27"/>
      <c r="AJ1443" s="20"/>
      <c r="AK1443" s="20"/>
      <c r="AL1443" s="20"/>
      <c r="AM1443" s="20"/>
      <c r="AN1443" s="82"/>
    </row>
    <row r="1444" spans="1:42">
      <c r="A1444" s="7"/>
      <c r="B1444" s="7"/>
      <c r="D1444" s="96"/>
      <c r="S1444" s="83"/>
      <c r="T1444" s="83"/>
      <c r="U1444" s="83"/>
      <c r="Z1444" s="83"/>
      <c r="AB1444" s="20"/>
      <c r="AC1444" s="60"/>
      <c r="AD1444" s="20"/>
      <c r="AE1444" s="60"/>
      <c r="AF1444" s="20"/>
      <c r="AG1444" s="20"/>
      <c r="AI1444" s="41"/>
      <c r="AJ1444" s="41"/>
      <c r="AK1444" s="59"/>
      <c r="AL1444" s="41"/>
      <c r="AM1444" s="41"/>
      <c r="AN1444" s="83"/>
      <c r="AO1444" s="41"/>
      <c r="AP1444" s="41"/>
    </row>
    <row r="1445" spans="1:42">
      <c r="D1445" s="96"/>
      <c r="S1445" s="83"/>
      <c r="T1445" s="83"/>
      <c r="U1445" s="83"/>
      <c r="Z1445" s="83"/>
      <c r="AB1445" s="20"/>
      <c r="AC1445" s="60"/>
      <c r="AD1445" s="20"/>
      <c r="AE1445" s="60"/>
      <c r="AF1445" s="20"/>
      <c r="AG1445" s="20"/>
      <c r="AI1445" s="27"/>
      <c r="AJ1445" s="82"/>
      <c r="AK1445" s="82"/>
      <c r="AL1445" s="82"/>
      <c r="AM1445" s="82"/>
      <c r="AN1445" s="82"/>
    </row>
    <row r="1446" spans="1:42">
      <c r="A1446" s="7"/>
      <c r="B1446" s="7"/>
      <c r="D1446" s="96"/>
      <c r="S1446" s="83"/>
      <c r="T1446" s="83"/>
      <c r="U1446" s="83"/>
      <c r="Z1446" s="83"/>
      <c r="AB1446" s="47"/>
      <c r="AC1446" s="47"/>
      <c r="AD1446" s="47"/>
      <c r="AE1446" s="47"/>
      <c r="AF1446" s="47"/>
      <c r="AG1446" s="47"/>
      <c r="AI1446" s="27"/>
      <c r="AJ1446" s="82"/>
      <c r="AK1446" s="82"/>
      <c r="AL1446" s="82"/>
      <c r="AM1446" s="82"/>
      <c r="AN1446" s="82"/>
    </row>
    <row r="1447" spans="1:42">
      <c r="A1447" s="7"/>
      <c r="B1447" s="7"/>
      <c r="D1447" s="96"/>
      <c r="S1447" s="83"/>
      <c r="T1447" s="83"/>
      <c r="U1447" s="83"/>
      <c r="Z1447" s="83"/>
      <c r="AB1447" s="88"/>
      <c r="AD1447" s="88"/>
      <c r="AF1447" s="88"/>
      <c r="AI1447" s="27"/>
      <c r="AJ1447" s="82"/>
      <c r="AK1447" s="82"/>
      <c r="AL1447" s="82"/>
      <c r="AM1447" s="82"/>
      <c r="AN1447" s="82"/>
    </row>
    <row r="1448" spans="1:42">
      <c r="A1448" s="7"/>
      <c r="B1448" s="7"/>
      <c r="D1448" s="96"/>
      <c r="S1448" s="83"/>
      <c r="T1448" s="83"/>
      <c r="U1448" s="83"/>
      <c r="Z1448" s="83"/>
      <c r="AB1448" s="28"/>
      <c r="AD1448" s="28"/>
      <c r="AF1448" s="28"/>
      <c r="AJ1448" s="82"/>
      <c r="AK1448" s="82"/>
      <c r="AL1448" s="82"/>
      <c r="AM1448" s="82"/>
      <c r="AN1448" s="82"/>
    </row>
    <row r="1449" spans="1:42">
      <c r="A1449" s="7"/>
      <c r="B1449" s="7"/>
      <c r="D1449" s="96"/>
      <c r="S1449" s="84"/>
      <c r="T1449" s="84"/>
      <c r="U1449" s="84"/>
      <c r="Z1449" s="90"/>
      <c r="AB1449" s="91"/>
      <c r="AC1449" s="91"/>
      <c r="AD1449" s="91"/>
      <c r="AE1449" s="92"/>
      <c r="AF1449" s="92"/>
      <c r="AG1449" s="92"/>
      <c r="AJ1449" s="76"/>
      <c r="AK1449" s="76"/>
      <c r="AL1449" s="76"/>
      <c r="AM1449" s="76"/>
      <c r="AN1449" s="76"/>
    </row>
    <row r="1450" spans="1:42">
      <c r="A1450" s="7"/>
      <c r="B1450" s="7"/>
      <c r="D1450" s="96"/>
      <c r="AG1450" s="78"/>
    </row>
    <row r="1451" spans="1:42">
      <c r="D1451" s="96"/>
      <c r="AB1451" s="9"/>
      <c r="AC1451" s="9"/>
      <c r="AD1451" s="9"/>
      <c r="AE1451" s="9"/>
      <c r="AF1451" s="9"/>
      <c r="AG1451" s="9"/>
      <c r="AI1451" s="27"/>
      <c r="AJ1451" s="20"/>
      <c r="AK1451" s="20"/>
      <c r="AL1451" s="20"/>
      <c r="AM1451" s="20"/>
      <c r="AN1451" s="82"/>
    </row>
    <row r="1452" spans="1:42">
      <c r="D1452" s="96"/>
      <c r="S1452" s="83"/>
      <c r="T1452" s="83"/>
      <c r="U1452" s="83"/>
      <c r="Z1452" s="83"/>
      <c r="AB1452" s="20"/>
      <c r="AC1452" s="60"/>
      <c r="AD1452" s="20"/>
      <c r="AE1452" s="60"/>
      <c r="AF1452" s="20"/>
      <c r="AG1452" s="20"/>
      <c r="AI1452" s="67"/>
      <c r="AJ1452" s="67"/>
      <c r="AK1452" s="20"/>
      <c r="AL1452" s="67"/>
      <c r="AM1452" s="67"/>
      <c r="AO1452" s="67"/>
      <c r="AP1452" s="67"/>
    </row>
    <row r="1453" spans="1:42">
      <c r="A1453" s="7"/>
      <c r="B1453" s="7"/>
      <c r="D1453" s="96"/>
      <c r="S1453" s="83"/>
      <c r="T1453" s="83"/>
      <c r="U1453" s="83"/>
      <c r="Z1453" s="83"/>
      <c r="AB1453" s="20"/>
      <c r="AC1453" s="60"/>
      <c r="AD1453" s="20"/>
      <c r="AE1453" s="60"/>
      <c r="AF1453" s="20"/>
      <c r="AG1453" s="20"/>
      <c r="AI1453" s="27"/>
      <c r="AJ1453" s="82"/>
      <c r="AK1453" s="82"/>
      <c r="AL1453" s="82"/>
      <c r="AM1453" s="82"/>
      <c r="AN1453" s="82"/>
    </row>
    <row r="1454" spans="1:42">
      <c r="D1454" s="96"/>
      <c r="S1454" s="83"/>
      <c r="T1454" s="83"/>
      <c r="U1454" s="83"/>
      <c r="Z1454" s="83"/>
      <c r="AB1454" s="47"/>
      <c r="AC1454" s="47"/>
      <c r="AD1454" s="47"/>
      <c r="AE1454" s="47"/>
      <c r="AF1454" s="47"/>
      <c r="AG1454" s="47"/>
      <c r="AI1454" s="27"/>
      <c r="AJ1454" s="82"/>
      <c r="AK1454" s="82"/>
      <c r="AL1454" s="82"/>
      <c r="AM1454" s="82"/>
      <c r="AN1454" s="82"/>
    </row>
    <row r="1455" spans="1:42">
      <c r="A1455" s="7"/>
      <c r="B1455" s="7"/>
      <c r="D1455" s="96"/>
      <c r="S1455" s="83"/>
      <c r="T1455" s="83"/>
      <c r="U1455" s="83"/>
      <c r="Z1455" s="83"/>
      <c r="AB1455" s="88"/>
      <c r="AD1455" s="88"/>
      <c r="AF1455" s="88"/>
      <c r="AI1455" s="27"/>
      <c r="AJ1455" s="82"/>
      <c r="AK1455" s="82"/>
      <c r="AL1455" s="82"/>
      <c r="AM1455" s="82"/>
      <c r="AN1455" s="82"/>
    </row>
    <row r="1456" spans="1:42">
      <c r="D1456" s="96"/>
      <c r="S1456" s="83"/>
      <c r="T1456" s="83"/>
      <c r="U1456" s="83"/>
      <c r="Z1456" s="83"/>
      <c r="AB1456" s="28"/>
      <c r="AD1456" s="28"/>
      <c r="AF1456" s="28"/>
      <c r="AJ1456" s="82"/>
      <c r="AK1456" s="82"/>
      <c r="AL1456" s="82"/>
      <c r="AM1456" s="82"/>
      <c r="AN1456" s="82"/>
    </row>
    <row r="1457" spans="1:42">
      <c r="A1457" s="7"/>
      <c r="B1457" s="7"/>
      <c r="D1457" s="96"/>
      <c r="S1457" s="84"/>
      <c r="T1457" s="84"/>
      <c r="U1457" s="84"/>
      <c r="Z1457" s="90"/>
      <c r="AB1457" s="91"/>
      <c r="AC1457" s="91"/>
      <c r="AD1457" s="91"/>
      <c r="AE1457" s="92"/>
      <c r="AF1457" s="92"/>
      <c r="AG1457" s="92"/>
      <c r="AJ1457" s="76"/>
      <c r="AK1457" s="76"/>
      <c r="AL1457" s="76"/>
      <c r="AM1457" s="76"/>
      <c r="AN1457" s="76"/>
    </row>
    <row r="1458" spans="1:42">
      <c r="D1458" s="96"/>
      <c r="AG1458" s="78"/>
    </row>
    <row r="1459" spans="1:42">
      <c r="A1459" s="7"/>
      <c r="B1459" s="7"/>
      <c r="D1459" s="96"/>
      <c r="AB1459" s="9"/>
      <c r="AC1459" s="9"/>
      <c r="AD1459" s="9"/>
      <c r="AE1459" s="9"/>
      <c r="AF1459" s="9"/>
      <c r="AG1459" s="9"/>
      <c r="AI1459" s="27"/>
      <c r="AJ1459" s="20"/>
      <c r="AK1459" s="20"/>
      <c r="AL1459" s="20"/>
      <c r="AM1459" s="20"/>
      <c r="AN1459" s="82"/>
    </row>
    <row r="1460" spans="1:42">
      <c r="A1460" s="7"/>
      <c r="B1460" s="7"/>
      <c r="D1460" s="96"/>
      <c r="S1460" s="83"/>
      <c r="T1460" s="83"/>
      <c r="U1460" s="83"/>
      <c r="Z1460" s="83"/>
      <c r="AB1460" s="20"/>
      <c r="AC1460" s="60"/>
      <c r="AD1460" s="20"/>
      <c r="AE1460" s="60"/>
      <c r="AF1460" s="20"/>
      <c r="AG1460" s="20"/>
      <c r="AI1460" s="67"/>
      <c r="AJ1460" s="67"/>
      <c r="AK1460" s="20"/>
      <c r="AL1460" s="67"/>
      <c r="AM1460" s="67"/>
      <c r="AO1460" s="67"/>
      <c r="AP1460" s="67"/>
    </row>
    <row r="1461" spans="1:42">
      <c r="A1461" s="7"/>
      <c r="B1461" s="7"/>
      <c r="D1461" s="96"/>
      <c r="S1461" s="83"/>
      <c r="T1461" s="83"/>
      <c r="U1461" s="83"/>
      <c r="Z1461" s="83"/>
      <c r="AB1461" s="20"/>
      <c r="AC1461" s="60"/>
      <c r="AD1461" s="20"/>
      <c r="AE1461" s="60"/>
      <c r="AF1461" s="20"/>
      <c r="AG1461" s="20"/>
      <c r="AI1461" s="27"/>
      <c r="AJ1461" s="82"/>
      <c r="AK1461" s="82"/>
      <c r="AL1461" s="82"/>
      <c r="AM1461" s="82"/>
      <c r="AN1461" s="82"/>
    </row>
    <row r="1462" spans="1:42">
      <c r="A1462" s="7"/>
      <c r="B1462" s="7"/>
      <c r="D1462" s="96"/>
      <c r="S1462" s="83"/>
      <c r="T1462" s="83"/>
      <c r="U1462" s="83"/>
      <c r="Z1462" s="83"/>
      <c r="AB1462" s="47"/>
      <c r="AC1462" s="47"/>
      <c r="AD1462" s="47"/>
      <c r="AE1462" s="47"/>
      <c r="AF1462" s="47"/>
      <c r="AG1462" s="47"/>
      <c r="AI1462" s="27"/>
      <c r="AJ1462" s="82"/>
      <c r="AK1462" s="82"/>
      <c r="AL1462" s="82"/>
      <c r="AM1462" s="82"/>
      <c r="AN1462" s="82"/>
    </row>
    <row r="1463" spans="1:42">
      <c r="A1463" s="7"/>
      <c r="B1463" s="7"/>
      <c r="D1463" s="96"/>
      <c r="S1463" s="83"/>
      <c r="T1463" s="83"/>
      <c r="U1463" s="83"/>
      <c r="Z1463" s="83"/>
      <c r="AB1463" s="88"/>
      <c r="AD1463" s="88"/>
      <c r="AF1463" s="88"/>
      <c r="AI1463" s="27"/>
      <c r="AJ1463" s="82"/>
      <c r="AK1463" s="82"/>
      <c r="AL1463" s="82"/>
      <c r="AM1463" s="82"/>
      <c r="AN1463" s="82"/>
    </row>
    <row r="1464" spans="1:42">
      <c r="A1464" s="7"/>
      <c r="B1464" s="7"/>
      <c r="D1464" s="96"/>
      <c r="S1464" s="83"/>
      <c r="T1464" s="83"/>
      <c r="U1464" s="83"/>
      <c r="Z1464" s="83"/>
      <c r="AB1464" s="28"/>
      <c r="AD1464" s="28"/>
      <c r="AF1464" s="28"/>
      <c r="AJ1464" s="82"/>
      <c r="AK1464" s="82"/>
      <c r="AL1464" s="82"/>
      <c r="AM1464" s="82"/>
      <c r="AN1464" s="82"/>
    </row>
    <row r="1465" spans="1:42">
      <c r="A1465" s="7"/>
      <c r="B1465" s="7"/>
      <c r="D1465" s="96"/>
      <c r="S1465" s="84"/>
      <c r="T1465" s="84"/>
      <c r="U1465" s="84"/>
      <c r="Z1465" s="90"/>
      <c r="AB1465" s="91"/>
      <c r="AC1465" s="91"/>
      <c r="AD1465" s="91"/>
      <c r="AE1465" s="92"/>
      <c r="AF1465" s="92"/>
      <c r="AG1465" s="92"/>
      <c r="AJ1465" s="76"/>
      <c r="AK1465" s="76"/>
      <c r="AL1465" s="76"/>
      <c r="AM1465" s="76"/>
      <c r="AN1465" s="76"/>
    </row>
    <row r="1466" spans="1:42">
      <c r="D1466" s="96"/>
      <c r="AG1466" s="78"/>
    </row>
    <row r="1467" spans="1:42">
      <c r="D1467" s="96"/>
      <c r="AB1467" s="9"/>
      <c r="AC1467" s="9"/>
      <c r="AD1467" s="9"/>
      <c r="AE1467" s="9"/>
      <c r="AF1467" s="9"/>
      <c r="AG1467" s="9"/>
      <c r="AI1467" s="27"/>
      <c r="AJ1467" s="20"/>
      <c r="AK1467" s="20"/>
      <c r="AL1467" s="20"/>
      <c r="AM1467" s="20"/>
      <c r="AN1467" s="82"/>
    </row>
    <row r="1468" spans="1:42">
      <c r="D1468" s="96"/>
      <c r="S1468" s="83"/>
      <c r="T1468" s="83"/>
      <c r="U1468" s="83"/>
      <c r="Z1468" s="83"/>
      <c r="AB1468" s="20"/>
      <c r="AC1468" s="60"/>
      <c r="AD1468" s="20"/>
      <c r="AE1468" s="60"/>
      <c r="AF1468" s="20"/>
      <c r="AG1468" s="20"/>
      <c r="AI1468" s="67"/>
      <c r="AJ1468" s="67"/>
      <c r="AK1468" s="20"/>
      <c r="AL1468" s="67"/>
      <c r="AM1468" s="67"/>
      <c r="AO1468" s="67"/>
      <c r="AP1468" s="67"/>
    </row>
    <row r="1469" spans="1:42">
      <c r="A1469" s="7"/>
      <c r="B1469" s="7"/>
      <c r="D1469" s="96"/>
      <c r="S1469" s="83"/>
      <c r="T1469" s="83"/>
      <c r="U1469" s="83"/>
      <c r="Z1469" s="83"/>
      <c r="AB1469" s="20"/>
      <c r="AC1469" s="60"/>
      <c r="AD1469" s="20"/>
      <c r="AE1469" s="60"/>
      <c r="AF1469" s="20"/>
      <c r="AG1469" s="20"/>
      <c r="AI1469" s="27"/>
      <c r="AJ1469" s="82"/>
      <c r="AK1469" s="82"/>
      <c r="AL1469" s="82"/>
      <c r="AM1469" s="82"/>
      <c r="AN1469" s="82"/>
    </row>
    <row r="1470" spans="1:42">
      <c r="D1470" s="96"/>
      <c r="S1470" s="83"/>
      <c r="T1470" s="83"/>
      <c r="U1470" s="83"/>
      <c r="Z1470" s="83"/>
      <c r="AB1470" s="47"/>
      <c r="AC1470" s="47"/>
      <c r="AD1470" s="47"/>
      <c r="AE1470" s="47"/>
      <c r="AF1470" s="47"/>
      <c r="AG1470" s="47"/>
      <c r="AI1470" s="27"/>
      <c r="AJ1470" s="82"/>
      <c r="AK1470" s="82"/>
      <c r="AL1470" s="82"/>
      <c r="AM1470" s="82"/>
      <c r="AN1470" s="82"/>
    </row>
    <row r="1471" spans="1:42">
      <c r="A1471" s="7"/>
      <c r="B1471" s="7"/>
      <c r="D1471" s="96"/>
      <c r="S1471" s="83"/>
      <c r="T1471" s="83"/>
      <c r="U1471" s="83"/>
      <c r="Z1471" s="83"/>
      <c r="AB1471" s="88"/>
      <c r="AD1471" s="88"/>
      <c r="AF1471" s="88"/>
      <c r="AI1471" s="27"/>
      <c r="AJ1471" s="82"/>
      <c r="AK1471" s="82"/>
      <c r="AL1471" s="82"/>
      <c r="AM1471" s="82"/>
      <c r="AN1471" s="82"/>
    </row>
    <row r="1472" spans="1:42">
      <c r="D1472" s="96"/>
      <c r="S1472" s="83"/>
      <c r="T1472" s="83"/>
      <c r="U1472" s="83"/>
      <c r="Z1472" s="83"/>
      <c r="AB1472" s="28"/>
      <c r="AD1472" s="28"/>
      <c r="AF1472" s="28"/>
      <c r="AJ1472" s="82"/>
      <c r="AK1472" s="82"/>
      <c r="AL1472" s="82"/>
      <c r="AM1472" s="82"/>
      <c r="AN1472" s="82"/>
    </row>
    <row r="1473" spans="1:42">
      <c r="A1473" s="7"/>
      <c r="B1473" s="7"/>
      <c r="D1473" s="96"/>
      <c r="S1473" s="84"/>
      <c r="T1473" s="84"/>
      <c r="U1473" s="84"/>
      <c r="Z1473" s="90"/>
      <c r="AB1473" s="91"/>
      <c r="AC1473" s="91"/>
      <c r="AD1473" s="91"/>
      <c r="AE1473" s="92"/>
      <c r="AF1473" s="92"/>
      <c r="AG1473" s="92"/>
      <c r="AJ1473" s="76"/>
      <c r="AK1473" s="76"/>
      <c r="AL1473" s="76"/>
      <c r="AM1473" s="76"/>
      <c r="AN1473" s="76"/>
    </row>
    <row r="1474" spans="1:42">
      <c r="D1474" s="96"/>
      <c r="AG1474" s="78"/>
    </row>
    <row r="1475" spans="1:42">
      <c r="A1475" s="7"/>
      <c r="B1475" s="7"/>
      <c r="D1475" s="96"/>
      <c r="AB1475" s="9"/>
      <c r="AC1475" s="9"/>
      <c r="AD1475" s="9"/>
      <c r="AE1475" s="9"/>
      <c r="AF1475" s="9"/>
      <c r="AG1475" s="9"/>
      <c r="AI1475" s="27"/>
      <c r="AJ1475" s="20"/>
      <c r="AK1475" s="20"/>
      <c r="AL1475" s="20"/>
      <c r="AM1475" s="20"/>
      <c r="AN1475" s="82"/>
    </row>
    <row r="1476" spans="1:42">
      <c r="A1476" s="7"/>
      <c r="B1476" s="7"/>
      <c r="D1476" s="96"/>
      <c r="S1476" s="83"/>
      <c r="T1476" s="83"/>
      <c r="U1476" s="83"/>
      <c r="Z1476" s="83"/>
      <c r="AB1476" s="20"/>
      <c r="AC1476" s="60"/>
      <c r="AD1476" s="20"/>
      <c r="AE1476" s="60"/>
      <c r="AF1476" s="20"/>
      <c r="AG1476" s="20"/>
      <c r="AI1476" s="67"/>
      <c r="AJ1476" s="67"/>
      <c r="AK1476" s="20"/>
      <c r="AL1476" s="67"/>
      <c r="AM1476" s="67"/>
      <c r="AO1476" s="67"/>
      <c r="AP1476" s="67"/>
    </row>
    <row r="1477" spans="1:42">
      <c r="A1477" s="7"/>
      <c r="B1477" s="7"/>
      <c r="D1477" s="96"/>
      <c r="S1477" s="83"/>
      <c r="T1477" s="83"/>
      <c r="U1477" s="83"/>
      <c r="Z1477" s="83"/>
      <c r="AB1477" s="20"/>
      <c r="AC1477" s="60"/>
      <c r="AD1477" s="20"/>
      <c r="AE1477" s="60"/>
      <c r="AF1477" s="20"/>
      <c r="AG1477" s="20"/>
      <c r="AI1477" s="27"/>
      <c r="AJ1477" s="82"/>
      <c r="AK1477" s="82"/>
      <c r="AL1477" s="82"/>
      <c r="AM1477" s="82"/>
      <c r="AN1477" s="82"/>
    </row>
    <row r="1478" spans="1:42">
      <c r="A1478" s="7"/>
      <c r="B1478" s="7"/>
      <c r="D1478" s="96"/>
      <c r="S1478" s="83"/>
      <c r="T1478" s="83"/>
      <c r="U1478" s="83"/>
      <c r="Z1478" s="83"/>
      <c r="AB1478" s="47"/>
      <c r="AC1478" s="47"/>
      <c r="AD1478" s="47"/>
      <c r="AE1478" s="47"/>
      <c r="AF1478" s="47"/>
      <c r="AG1478" s="47"/>
      <c r="AI1478" s="27"/>
      <c r="AJ1478" s="82"/>
      <c r="AK1478" s="82"/>
      <c r="AL1478" s="82"/>
      <c r="AM1478" s="82"/>
      <c r="AN1478" s="82"/>
    </row>
    <row r="1479" spans="1:42">
      <c r="A1479" s="7"/>
      <c r="B1479" s="7"/>
      <c r="D1479" s="96"/>
      <c r="S1479" s="83"/>
      <c r="T1479" s="83"/>
      <c r="U1479" s="83"/>
      <c r="Z1479" s="83"/>
      <c r="AB1479" s="88"/>
      <c r="AD1479" s="88"/>
      <c r="AF1479" s="88"/>
      <c r="AI1479" s="27"/>
      <c r="AJ1479" s="82"/>
      <c r="AK1479" s="82"/>
      <c r="AL1479" s="82"/>
      <c r="AM1479" s="82"/>
      <c r="AN1479" s="82"/>
    </row>
    <row r="1480" spans="1:42">
      <c r="A1480" s="7"/>
      <c r="B1480" s="7"/>
      <c r="D1480" s="96"/>
      <c r="S1480" s="83"/>
      <c r="T1480" s="83"/>
      <c r="U1480" s="83"/>
      <c r="Z1480" s="83"/>
      <c r="AB1480" s="28"/>
      <c r="AD1480" s="28"/>
      <c r="AF1480" s="28"/>
      <c r="AJ1480" s="82"/>
      <c r="AK1480" s="82"/>
      <c r="AL1480" s="82"/>
      <c r="AM1480" s="82"/>
      <c r="AN1480" s="82"/>
    </row>
    <row r="1481" spans="1:42">
      <c r="D1481" s="96"/>
      <c r="S1481" s="84"/>
      <c r="T1481" s="84"/>
      <c r="U1481" s="84"/>
      <c r="Z1481" s="90"/>
      <c r="AB1481" s="91"/>
      <c r="AC1481" s="91"/>
      <c r="AD1481" s="91"/>
      <c r="AE1481" s="92"/>
      <c r="AF1481" s="92"/>
      <c r="AG1481" s="92"/>
      <c r="AJ1481" s="76"/>
      <c r="AK1481" s="76"/>
      <c r="AL1481" s="76"/>
      <c r="AM1481" s="76"/>
      <c r="AN1481" s="76"/>
    </row>
    <row r="1482" spans="1:42">
      <c r="A1482" s="7"/>
      <c r="B1482" s="7"/>
      <c r="D1482" s="96"/>
      <c r="AG1482" s="78"/>
    </row>
    <row r="1483" spans="1:42">
      <c r="D1483" s="96"/>
      <c r="AB1483" s="9"/>
      <c r="AC1483" s="9"/>
      <c r="AD1483" s="9"/>
      <c r="AE1483" s="9"/>
      <c r="AF1483" s="9"/>
      <c r="AG1483" s="9"/>
      <c r="AI1483" s="27"/>
      <c r="AJ1483" s="20"/>
      <c r="AK1483" s="20"/>
      <c r="AL1483" s="20"/>
      <c r="AM1483" s="20"/>
      <c r="AN1483" s="82"/>
    </row>
    <row r="1484" spans="1:42">
      <c r="A1484" s="7"/>
      <c r="B1484" s="7"/>
      <c r="D1484" s="96"/>
      <c r="S1484" s="83"/>
      <c r="T1484" s="83"/>
      <c r="U1484" s="83"/>
      <c r="Z1484" s="83"/>
      <c r="AB1484" s="20"/>
      <c r="AC1484" s="60"/>
      <c r="AD1484" s="20"/>
      <c r="AE1484" s="60"/>
      <c r="AF1484" s="20"/>
      <c r="AG1484" s="20"/>
      <c r="AI1484" s="67"/>
      <c r="AJ1484" s="67"/>
      <c r="AK1484" s="20"/>
      <c r="AL1484" s="67"/>
      <c r="AM1484" s="67"/>
      <c r="AO1484" s="67"/>
      <c r="AP1484" s="67"/>
    </row>
    <row r="1485" spans="1:42">
      <c r="D1485" s="96"/>
      <c r="S1485" s="83"/>
      <c r="T1485" s="83"/>
      <c r="U1485" s="83"/>
      <c r="Z1485" s="83"/>
      <c r="AB1485" s="20"/>
      <c r="AC1485" s="60"/>
      <c r="AD1485" s="20"/>
      <c r="AE1485" s="60"/>
      <c r="AF1485" s="20"/>
      <c r="AG1485" s="20"/>
      <c r="AI1485" s="27"/>
      <c r="AJ1485" s="82"/>
      <c r="AK1485" s="82"/>
      <c r="AL1485" s="82"/>
      <c r="AM1485" s="82"/>
      <c r="AN1485" s="82"/>
    </row>
    <row r="1486" spans="1:42">
      <c r="A1486" s="7"/>
      <c r="B1486" s="7"/>
      <c r="D1486" s="96"/>
      <c r="S1486" s="83"/>
      <c r="T1486" s="83"/>
      <c r="U1486" s="83"/>
      <c r="Z1486" s="83"/>
      <c r="AB1486" s="47"/>
      <c r="AC1486" s="47"/>
      <c r="AD1486" s="47"/>
      <c r="AE1486" s="47"/>
      <c r="AF1486" s="47"/>
      <c r="AG1486" s="47"/>
      <c r="AI1486" s="27"/>
      <c r="AJ1486" s="82"/>
      <c r="AK1486" s="82"/>
      <c r="AL1486" s="82"/>
      <c r="AM1486" s="82"/>
      <c r="AN1486" s="82"/>
    </row>
    <row r="1487" spans="1:42">
      <c r="D1487" s="96"/>
      <c r="S1487" s="83"/>
      <c r="T1487" s="83"/>
      <c r="U1487" s="83"/>
      <c r="Z1487" s="83"/>
      <c r="AB1487" s="88"/>
      <c r="AD1487" s="88"/>
      <c r="AF1487" s="88"/>
      <c r="AI1487" s="27"/>
      <c r="AJ1487" s="82"/>
      <c r="AK1487" s="82"/>
      <c r="AL1487" s="82"/>
      <c r="AM1487" s="82"/>
      <c r="AN1487" s="82"/>
    </row>
    <row r="1488" spans="1:42">
      <c r="A1488" s="7"/>
      <c r="B1488" s="7"/>
      <c r="D1488" s="96"/>
      <c r="S1488" s="83"/>
      <c r="T1488" s="83"/>
      <c r="U1488" s="83"/>
      <c r="Z1488" s="83"/>
      <c r="AB1488" s="28"/>
      <c r="AD1488" s="28"/>
      <c r="AF1488" s="28"/>
      <c r="AJ1488" s="82"/>
      <c r="AK1488" s="82"/>
      <c r="AL1488" s="82"/>
      <c r="AM1488" s="82"/>
      <c r="AN1488" s="82"/>
    </row>
    <row r="1489" spans="1:42">
      <c r="A1489" s="7"/>
      <c r="B1489" s="7"/>
      <c r="D1489" s="96"/>
      <c r="S1489" s="84"/>
      <c r="T1489" s="84"/>
      <c r="U1489" s="84"/>
      <c r="Z1489" s="90"/>
      <c r="AB1489" s="91"/>
      <c r="AC1489" s="91"/>
      <c r="AD1489" s="91"/>
      <c r="AE1489" s="92"/>
      <c r="AF1489" s="92"/>
      <c r="AG1489" s="92"/>
      <c r="AJ1489" s="76"/>
      <c r="AK1489" s="76"/>
      <c r="AL1489" s="76"/>
      <c r="AM1489" s="76"/>
      <c r="AN1489" s="76"/>
    </row>
    <row r="1490" spans="1:42">
      <c r="D1490" s="96"/>
      <c r="AG1490" s="78"/>
    </row>
    <row r="1491" spans="1:42">
      <c r="A1491" s="7"/>
      <c r="B1491" s="7"/>
      <c r="D1491" s="96"/>
      <c r="AB1491" s="9"/>
      <c r="AC1491" s="9"/>
      <c r="AD1491" s="9"/>
      <c r="AE1491" s="9"/>
      <c r="AF1491" s="9"/>
      <c r="AG1491" s="9"/>
      <c r="AI1491" s="27"/>
      <c r="AJ1491" s="20"/>
      <c r="AK1491" s="20"/>
      <c r="AL1491" s="20"/>
      <c r="AM1491" s="20"/>
      <c r="AN1491" s="82"/>
    </row>
    <row r="1492" spans="1:42">
      <c r="A1492" s="7"/>
      <c r="B1492" s="7"/>
      <c r="D1492" s="96"/>
      <c r="S1492" s="83"/>
      <c r="T1492" s="83"/>
      <c r="U1492" s="83"/>
      <c r="Z1492" s="83"/>
      <c r="AB1492" s="20"/>
      <c r="AC1492" s="60"/>
      <c r="AD1492" s="20"/>
      <c r="AE1492" s="60"/>
      <c r="AF1492" s="20"/>
      <c r="AG1492" s="20"/>
      <c r="AI1492" s="67"/>
      <c r="AJ1492" s="67"/>
      <c r="AK1492" s="20"/>
      <c r="AL1492" s="67"/>
      <c r="AM1492" s="67"/>
      <c r="AO1492" s="67"/>
      <c r="AP1492" s="67"/>
    </row>
    <row r="1493" spans="1:42">
      <c r="A1493" s="7"/>
      <c r="B1493" s="7"/>
      <c r="D1493" s="96"/>
      <c r="S1493" s="83"/>
      <c r="T1493" s="83"/>
      <c r="U1493" s="83"/>
      <c r="Z1493" s="83"/>
      <c r="AB1493" s="20"/>
      <c r="AC1493" s="60"/>
      <c r="AD1493" s="20"/>
      <c r="AE1493" s="60"/>
      <c r="AF1493" s="20"/>
      <c r="AG1493" s="20"/>
      <c r="AI1493" s="27"/>
      <c r="AJ1493" s="82"/>
      <c r="AK1493" s="82"/>
      <c r="AL1493" s="82"/>
      <c r="AM1493" s="82"/>
      <c r="AN1493" s="82"/>
    </row>
    <row r="1494" spans="1:42">
      <c r="A1494" s="7"/>
      <c r="B1494" s="7"/>
      <c r="D1494" s="96"/>
      <c r="S1494" s="83"/>
      <c r="T1494" s="83"/>
      <c r="U1494" s="83"/>
      <c r="Z1494" s="83"/>
      <c r="AB1494" s="47"/>
      <c r="AC1494" s="47"/>
      <c r="AD1494" s="47"/>
      <c r="AE1494" s="47"/>
      <c r="AF1494" s="47"/>
      <c r="AG1494" s="47"/>
      <c r="AI1494" s="27"/>
      <c r="AJ1494" s="82"/>
      <c r="AK1494" s="82"/>
      <c r="AL1494" s="82"/>
      <c r="AM1494" s="82"/>
      <c r="AN1494" s="82"/>
    </row>
    <row r="1495" spans="1:42">
      <c r="A1495" s="7"/>
      <c r="B1495" s="7"/>
      <c r="D1495" s="96"/>
      <c r="S1495" s="83"/>
      <c r="T1495" s="83"/>
      <c r="U1495" s="83"/>
      <c r="Z1495" s="83"/>
      <c r="AB1495" s="88"/>
      <c r="AD1495" s="88"/>
      <c r="AF1495" s="88"/>
      <c r="AI1495" s="27"/>
      <c r="AJ1495" s="82"/>
      <c r="AK1495" s="82"/>
      <c r="AL1495" s="82"/>
      <c r="AM1495" s="82"/>
      <c r="AN1495" s="82"/>
    </row>
    <row r="1496" spans="1:42">
      <c r="D1496" s="96"/>
      <c r="S1496" s="83"/>
      <c r="T1496" s="83"/>
      <c r="U1496" s="83"/>
      <c r="Z1496" s="83"/>
      <c r="AB1496" s="28"/>
      <c r="AD1496" s="28"/>
      <c r="AF1496" s="28"/>
      <c r="AJ1496" s="82"/>
      <c r="AK1496" s="82"/>
      <c r="AL1496" s="82"/>
      <c r="AM1496" s="82"/>
      <c r="AN1496" s="82"/>
    </row>
    <row r="1497" spans="1:42">
      <c r="D1497" s="96"/>
      <c r="S1497" s="84"/>
      <c r="T1497" s="84"/>
      <c r="U1497" s="84"/>
      <c r="Z1497" s="90"/>
      <c r="AB1497" s="91"/>
      <c r="AC1497" s="91"/>
      <c r="AD1497" s="91"/>
      <c r="AE1497" s="92"/>
      <c r="AF1497" s="92"/>
      <c r="AG1497" s="92"/>
      <c r="AJ1497" s="76"/>
      <c r="AK1497" s="76"/>
      <c r="AL1497" s="76"/>
      <c r="AM1497" s="76"/>
      <c r="AN1497" s="76"/>
    </row>
    <row r="1498" spans="1:42">
      <c r="A1498" s="7"/>
      <c r="B1498" s="7"/>
      <c r="D1498" s="96"/>
      <c r="AG1498" s="78"/>
    </row>
    <row r="1499" spans="1:42">
      <c r="D1499" s="96"/>
      <c r="AB1499" s="9"/>
      <c r="AC1499" s="9"/>
      <c r="AD1499" s="9"/>
      <c r="AE1499" s="9"/>
      <c r="AF1499" s="9"/>
      <c r="AG1499" s="9"/>
      <c r="AI1499" s="27"/>
      <c r="AJ1499" s="20"/>
      <c r="AK1499" s="20"/>
      <c r="AL1499" s="20"/>
      <c r="AM1499" s="20"/>
      <c r="AN1499" s="82"/>
    </row>
    <row r="1500" spans="1:42">
      <c r="A1500" s="7"/>
      <c r="B1500" s="7"/>
      <c r="D1500" s="96"/>
      <c r="S1500" s="83"/>
      <c r="T1500" s="83"/>
      <c r="U1500" s="83"/>
      <c r="Z1500" s="83"/>
      <c r="AB1500" s="20"/>
      <c r="AC1500" s="60"/>
      <c r="AD1500" s="20"/>
      <c r="AE1500" s="60"/>
      <c r="AF1500" s="20"/>
      <c r="AG1500" s="20"/>
      <c r="AI1500" s="67"/>
      <c r="AJ1500" s="67"/>
      <c r="AK1500" s="20"/>
      <c r="AL1500" s="67"/>
      <c r="AM1500" s="67"/>
      <c r="AO1500" s="67"/>
      <c r="AP1500" s="67"/>
    </row>
    <row r="1501" spans="1:42">
      <c r="D1501" s="96"/>
      <c r="S1501" s="83"/>
      <c r="T1501" s="83"/>
      <c r="U1501" s="83"/>
      <c r="Z1501" s="83"/>
      <c r="AB1501" s="20"/>
      <c r="AC1501" s="60"/>
      <c r="AD1501" s="20"/>
      <c r="AE1501" s="60"/>
      <c r="AF1501" s="20"/>
      <c r="AG1501" s="20"/>
      <c r="AI1501" s="27"/>
      <c r="AJ1501" s="82"/>
      <c r="AK1501" s="82"/>
      <c r="AL1501" s="82"/>
      <c r="AM1501" s="82"/>
      <c r="AN1501" s="82"/>
    </row>
    <row r="1502" spans="1:42">
      <c r="A1502" s="7"/>
      <c r="B1502" s="7"/>
      <c r="D1502" s="96"/>
      <c r="S1502" s="83"/>
      <c r="T1502" s="83"/>
      <c r="U1502" s="83"/>
      <c r="Z1502" s="83"/>
      <c r="AB1502" s="47"/>
      <c r="AC1502" s="47"/>
      <c r="AD1502" s="47"/>
      <c r="AE1502" s="47"/>
      <c r="AF1502" s="47"/>
      <c r="AG1502" s="47"/>
      <c r="AI1502" s="27"/>
      <c r="AJ1502" s="82"/>
      <c r="AK1502" s="82"/>
      <c r="AL1502" s="82"/>
      <c r="AM1502" s="82"/>
      <c r="AN1502" s="82"/>
    </row>
    <row r="1503" spans="1:42">
      <c r="D1503" s="96"/>
      <c r="S1503" s="83"/>
      <c r="T1503" s="83"/>
      <c r="U1503" s="83"/>
      <c r="Z1503" s="83"/>
      <c r="AB1503" s="88"/>
      <c r="AD1503" s="88"/>
      <c r="AF1503" s="88"/>
      <c r="AI1503" s="27"/>
      <c r="AJ1503" s="82"/>
      <c r="AK1503" s="82"/>
      <c r="AL1503" s="82"/>
      <c r="AM1503" s="82"/>
      <c r="AN1503" s="82"/>
    </row>
    <row r="1504" spans="1:42">
      <c r="A1504" s="7"/>
      <c r="B1504" s="7"/>
      <c r="D1504" s="96"/>
      <c r="S1504" s="83"/>
      <c r="T1504" s="83"/>
      <c r="U1504" s="83"/>
      <c r="Z1504" s="83"/>
      <c r="AB1504" s="28"/>
      <c r="AD1504" s="28"/>
      <c r="AF1504" s="28"/>
      <c r="AJ1504" s="82"/>
      <c r="AK1504" s="82"/>
      <c r="AL1504" s="82"/>
      <c r="AM1504" s="82"/>
      <c r="AN1504" s="82"/>
    </row>
    <row r="1505" spans="1:42">
      <c r="A1505" s="7"/>
      <c r="B1505" s="7"/>
      <c r="D1505" s="96"/>
      <c r="S1505" s="84"/>
      <c r="T1505" s="84"/>
      <c r="U1505" s="84"/>
      <c r="Z1505" s="90"/>
      <c r="AB1505" s="91"/>
      <c r="AC1505" s="91"/>
      <c r="AD1505" s="91"/>
      <c r="AE1505" s="92"/>
      <c r="AF1505" s="92"/>
      <c r="AG1505" s="92"/>
      <c r="AJ1505" s="76"/>
      <c r="AK1505" s="76"/>
      <c r="AL1505" s="76"/>
      <c r="AM1505" s="76"/>
      <c r="AN1505" s="76"/>
    </row>
    <row r="1506" spans="1:42">
      <c r="A1506" s="7"/>
      <c r="B1506" s="7"/>
      <c r="D1506" s="96"/>
      <c r="AG1506" s="78"/>
    </row>
    <row r="1507" spans="1:42">
      <c r="A1507" s="7"/>
      <c r="B1507" s="7"/>
      <c r="D1507" s="96"/>
      <c r="AB1507" s="9"/>
      <c r="AC1507" s="9"/>
      <c r="AD1507" s="9"/>
      <c r="AE1507" s="9"/>
      <c r="AF1507" s="9"/>
      <c r="AG1507" s="9"/>
      <c r="AI1507" s="27"/>
      <c r="AJ1507" s="20"/>
      <c r="AK1507" s="20"/>
      <c r="AL1507" s="20"/>
      <c r="AM1507" s="20"/>
      <c r="AN1507" s="82"/>
    </row>
    <row r="1508" spans="1:42">
      <c r="A1508" s="7"/>
      <c r="B1508" s="7"/>
      <c r="D1508" s="96"/>
      <c r="S1508" s="83"/>
      <c r="T1508" s="83"/>
      <c r="U1508" s="83"/>
      <c r="Z1508" s="83"/>
      <c r="AB1508" s="20"/>
      <c r="AC1508" s="60"/>
      <c r="AD1508" s="20"/>
      <c r="AE1508" s="60"/>
      <c r="AF1508" s="20"/>
      <c r="AG1508" s="20"/>
      <c r="AI1508" s="67"/>
      <c r="AJ1508" s="67"/>
      <c r="AK1508" s="20"/>
      <c r="AL1508" s="67"/>
      <c r="AM1508" s="67"/>
      <c r="AO1508" s="67"/>
      <c r="AP1508" s="67"/>
    </row>
    <row r="1509" spans="1:42">
      <c r="A1509" s="7"/>
      <c r="B1509" s="7"/>
      <c r="D1509" s="96"/>
      <c r="S1509" s="83"/>
      <c r="T1509" s="83"/>
      <c r="U1509" s="83"/>
      <c r="Z1509" s="83"/>
      <c r="AB1509" s="20"/>
      <c r="AC1509" s="60"/>
      <c r="AD1509" s="20"/>
      <c r="AE1509" s="60"/>
      <c r="AF1509" s="20"/>
      <c r="AG1509" s="20"/>
      <c r="AI1509" s="27"/>
      <c r="AJ1509" s="82"/>
      <c r="AK1509" s="82"/>
      <c r="AL1509" s="82"/>
      <c r="AM1509" s="82"/>
      <c r="AN1509" s="82"/>
    </row>
    <row r="1510" spans="1:42">
      <c r="A1510" s="7"/>
      <c r="B1510" s="7"/>
      <c r="D1510" s="96"/>
      <c r="S1510" s="83"/>
      <c r="T1510" s="83"/>
      <c r="U1510" s="83"/>
      <c r="Z1510" s="83"/>
      <c r="AB1510" s="47"/>
      <c r="AC1510" s="47"/>
      <c r="AD1510" s="47"/>
      <c r="AE1510" s="47"/>
      <c r="AF1510" s="47"/>
      <c r="AG1510" s="47"/>
      <c r="AI1510" s="27"/>
      <c r="AJ1510" s="82"/>
      <c r="AK1510" s="82"/>
      <c r="AL1510" s="82"/>
      <c r="AM1510" s="82"/>
      <c r="AN1510" s="82"/>
    </row>
    <row r="1511" spans="1:42">
      <c r="D1511" s="96"/>
      <c r="S1511" s="83"/>
      <c r="T1511" s="83"/>
      <c r="U1511" s="83"/>
      <c r="Z1511" s="83"/>
      <c r="AB1511" s="88"/>
      <c r="AD1511" s="88"/>
      <c r="AF1511" s="88"/>
      <c r="AI1511" s="27"/>
      <c r="AJ1511" s="82"/>
      <c r="AK1511" s="82"/>
      <c r="AL1511" s="82"/>
      <c r="AM1511" s="82"/>
      <c r="AN1511" s="82"/>
    </row>
    <row r="1512" spans="1:42">
      <c r="D1512" s="96"/>
      <c r="S1512" s="83"/>
      <c r="T1512" s="83"/>
      <c r="U1512" s="83"/>
      <c r="Z1512" s="83"/>
      <c r="AB1512" s="28"/>
      <c r="AD1512" s="28"/>
      <c r="AF1512" s="28"/>
      <c r="AJ1512" s="82"/>
      <c r="AK1512" s="82"/>
      <c r="AL1512" s="82"/>
      <c r="AM1512" s="82"/>
      <c r="AN1512" s="82"/>
    </row>
    <row r="1513" spans="1:42">
      <c r="A1513" s="7"/>
      <c r="B1513" s="7"/>
      <c r="D1513" s="96"/>
      <c r="S1513" s="84"/>
      <c r="T1513" s="84"/>
      <c r="U1513" s="84"/>
      <c r="Z1513" s="90"/>
      <c r="AB1513" s="91"/>
      <c r="AC1513" s="91"/>
      <c r="AD1513" s="91"/>
      <c r="AE1513" s="92"/>
      <c r="AF1513" s="92"/>
      <c r="AG1513" s="92"/>
      <c r="AJ1513" s="76"/>
      <c r="AK1513" s="76"/>
      <c r="AL1513" s="76"/>
      <c r="AM1513" s="76"/>
      <c r="AN1513" s="76"/>
    </row>
    <row r="1514" spans="1:42">
      <c r="D1514" s="96"/>
      <c r="AG1514" s="78"/>
    </row>
    <row r="1515" spans="1:42">
      <c r="A1515" s="7"/>
      <c r="B1515" s="7"/>
      <c r="D1515" s="96"/>
      <c r="AB1515" s="9"/>
      <c r="AC1515" s="9"/>
      <c r="AD1515" s="9"/>
      <c r="AE1515" s="9"/>
      <c r="AF1515" s="9"/>
      <c r="AG1515" s="9"/>
      <c r="AI1515" s="27"/>
      <c r="AJ1515" s="20"/>
      <c r="AK1515" s="20"/>
      <c r="AL1515" s="20"/>
      <c r="AM1515" s="20"/>
      <c r="AN1515" s="82"/>
    </row>
    <row r="1516" spans="1:42">
      <c r="A1516" s="7"/>
      <c r="B1516" s="7"/>
      <c r="D1516" s="96"/>
      <c r="S1516" s="83"/>
      <c r="T1516" s="83"/>
      <c r="U1516" s="83"/>
      <c r="Z1516" s="83"/>
      <c r="AB1516" s="20"/>
      <c r="AC1516" s="60"/>
      <c r="AD1516" s="20"/>
      <c r="AE1516" s="60"/>
      <c r="AF1516" s="20"/>
      <c r="AG1516" s="20"/>
      <c r="AI1516" s="67"/>
      <c r="AJ1516" s="67"/>
      <c r="AK1516" s="20"/>
      <c r="AL1516" s="67"/>
      <c r="AM1516" s="67"/>
      <c r="AO1516" s="67"/>
      <c r="AP1516" s="67"/>
    </row>
    <row r="1517" spans="1:42">
      <c r="A1517" s="7"/>
      <c r="B1517" s="7"/>
      <c r="D1517" s="96"/>
      <c r="S1517" s="83"/>
      <c r="T1517" s="83"/>
      <c r="U1517" s="83"/>
      <c r="Z1517" s="83"/>
      <c r="AB1517" s="20"/>
      <c r="AC1517" s="60"/>
      <c r="AD1517" s="20"/>
      <c r="AE1517" s="60"/>
      <c r="AF1517" s="20"/>
      <c r="AG1517" s="20"/>
      <c r="AI1517" s="27"/>
      <c r="AJ1517" s="82"/>
      <c r="AK1517" s="82"/>
      <c r="AL1517" s="82"/>
      <c r="AM1517" s="82"/>
      <c r="AN1517" s="82"/>
    </row>
    <row r="1518" spans="1:42">
      <c r="D1518" s="96"/>
      <c r="S1518" s="83"/>
      <c r="T1518" s="83"/>
      <c r="U1518" s="83"/>
      <c r="Z1518" s="83"/>
      <c r="AB1518" s="47"/>
      <c r="AC1518" s="47"/>
      <c r="AD1518" s="47"/>
      <c r="AE1518" s="47"/>
      <c r="AF1518" s="47"/>
      <c r="AG1518" s="47"/>
      <c r="AI1518" s="27"/>
      <c r="AJ1518" s="82"/>
      <c r="AK1518" s="82"/>
      <c r="AL1518" s="82"/>
      <c r="AM1518" s="82"/>
      <c r="AN1518" s="82"/>
    </row>
    <row r="1519" spans="1:42">
      <c r="D1519" s="96"/>
      <c r="S1519" s="83"/>
      <c r="T1519" s="83"/>
      <c r="U1519" s="83"/>
      <c r="Z1519" s="83"/>
      <c r="AB1519" s="88"/>
      <c r="AD1519" s="88"/>
      <c r="AF1519" s="88"/>
      <c r="AI1519" s="27"/>
      <c r="AJ1519" s="82"/>
      <c r="AK1519" s="82"/>
      <c r="AL1519" s="82"/>
      <c r="AM1519" s="82"/>
      <c r="AN1519" s="82"/>
    </row>
    <row r="1520" spans="1:42">
      <c r="A1520" s="7"/>
      <c r="B1520" s="7"/>
      <c r="D1520" s="96"/>
      <c r="S1520" s="83"/>
      <c r="T1520" s="83"/>
      <c r="U1520" s="83"/>
      <c r="Z1520" s="83"/>
      <c r="AB1520" s="28"/>
      <c r="AD1520" s="28"/>
      <c r="AF1520" s="28"/>
      <c r="AJ1520" s="82"/>
      <c r="AK1520" s="82"/>
      <c r="AL1520" s="82"/>
      <c r="AM1520" s="82"/>
      <c r="AN1520" s="82"/>
    </row>
    <row r="1521" spans="1:42">
      <c r="A1521" s="7"/>
      <c r="B1521" s="7"/>
      <c r="D1521" s="96"/>
      <c r="S1521" s="84"/>
      <c r="T1521" s="84"/>
      <c r="U1521" s="84"/>
      <c r="Z1521" s="90"/>
      <c r="AB1521" s="91"/>
      <c r="AC1521" s="91"/>
      <c r="AD1521" s="91"/>
      <c r="AE1521" s="92"/>
      <c r="AF1521" s="92"/>
      <c r="AG1521" s="92"/>
      <c r="AJ1521" s="76"/>
      <c r="AK1521" s="76"/>
      <c r="AL1521" s="76"/>
      <c r="AM1521" s="76"/>
      <c r="AN1521" s="76"/>
    </row>
    <row r="1522" spans="1:42">
      <c r="A1522" s="7"/>
      <c r="B1522" s="7"/>
      <c r="D1522" s="96"/>
      <c r="AG1522" s="78"/>
    </row>
    <row r="1523" spans="1:42">
      <c r="A1523" s="7"/>
      <c r="B1523" s="7"/>
      <c r="D1523" s="96"/>
      <c r="AB1523" s="9"/>
      <c r="AC1523" s="9"/>
      <c r="AD1523" s="9"/>
      <c r="AE1523" s="9"/>
      <c r="AF1523" s="9"/>
      <c r="AG1523" s="9"/>
      <c r="AI1523" s="27"/>
      <c r="AJ1523" s="20"/>
      <c r="AK1523" s="20"/>
      <c r="AL1523" s="20"/>
      <c r="AM1523" s="20"/>
      <c r="AN1523" s="82"/>
    </row>
    <row r="1524" spans="1:42">
      <c r="A1524" s="7"/>
      <c r="B1524" s="7"/>
      <c r="D1524" s="96"/>
      <c r="S1524" s="83"/>
      <c r="T1524" s="83"/>
      <c r="U1524" s="83"/>
      <c r="Z1524" s="83"/>
      <c r="AB1524" s="20"/>
      <c r="AC1524" s="60"/>
      <c r="AD1524" s="20"/>
      <c r="AE1524" s="60"/>
      <c r="AF1524" s="20"/>
      <c r="AG1524" s="20"/>
      <c r="AI1524" s="67"/>
      <c r="AJ1524" s="67"/>
      <c r="AK1524" s="20"/>
      <c r="AL1524" s="67"/>
      <c r="AM1524" s="67"/>
      <c r="AO1524" s="67"/>
      <c r="AP1524" s="67"/>
    </row>
    <row r="1525" spans="1:42">
      <c r="A1525" s="7"/>
      <c r="B1525" s="7"/>
      <c r="D1525" s="96"/>
      <c r="S1525" s="83"/>
      <c r="T1525" s="83"/>
      <c r="U1525" s="83"/>
      <c r="Z1525" s="83"/>
      <c r="AB1525" s="20"/>
      <c r="AC1525" s="60"/>
      <c r="AD1525" s="20"/>
      <c r="AE1525" s="60"/>
      <c r="AF1525" s="20"/>
      <c r="AG1525" s="20"/>
      <c r="AI1525" s="27"/>
      <c r="AJ1525" s="82"/>
      <c r="AK1525" s="82"/>
      <c r="AL1525" s="82"/>
      <c r="AM1525" s="82"/>
      <c r="AN1525" s="82"/>
    </row>
    <row r="1526" spans="1:42">
      <c r="D1526" s="96"/>
      <c r="S1526" s="83"/>
      <c r="T1526" s="83"/>
      <c r="U1526" s="83"/>
      <c r="Z1526" s="83"/>
      <c r="AB1526" s="47"/>
      <c r="AC1526" s="47"/>
      <c r="AD1526" s="47"/>
      <c r="AE1526" s="47"/>
      <c r="AF1526" s="47"/>
      <c r="AG1526" s="47"/>
      <c r="AI1526" s="27"/>
      <c r="AJ1526" s="82"/>
      <c r="AK1526" s="82"/>
      <c r="AL1526" s="82"/>
      <c r="AM1526" s="82"/>
      <c r="AN1526" s="82"/>
    </row>
    <row r="1527" spans="1:42">
      <c r="A1527" s="7"/>
      <c r="B1527" s="7"/>
      <c r="D1527" s="96"/>
      <c r="S1527" s="83"/>
      <c r="T1527" s="83"/>
      <c r="U1527" s="83"/>
      <c r="Z1527" s="83"/>
      <c r="AB1527" s="88"/>
      <c r="AD1527" s="88"/>
      <c r="AF1527" s="88"/>
      <c r="AI1527" s="27"/>
      <c r="AJ1527" s="82"/>
      <c r="AK1527" s="82"/>
      <c r="AL1527" s="82"/>
      <c r="AM1527" s="82"/>
      <c r="AN1527" s="82"/>
    </row>
    <row r="1528" spans="1:42">
      <c r="D1528" s="96"/>
      <c r="S1528" s="83"/>
      <c r="T1528" s="83"/>
      <c r="U1528" s="83"/>
      <c r="Z1528" s="83"/>
      <c r="AB1528" s="28"/>
      <c r="AD1528" s="28"/>
      <c r="AF1528" s="28"/>
      <c r="AJ1528" s="82"/>
      <c r="AK1528" s="82"/>
      <c r="AL1528" s="82"/>
      <c r="AM1528" s="82"/>
      <c r="AN1528" s="82"/>
    </row>
    <row r="1529" spans="1:42">
      <c r="A1529" s="7"/>
      <c r="B1529" s="7"/>
      <c r="D1529" s="96"/>
      <c r="S1529" s="84"/>
      <c r="T1529" s="84"/>
      <c r="U1529" s="84"/>
      <c r="Z1529" s="90"/>
      <c r="AB1529" s="91"/>
      <c r="AC1529" s="91"/>
      <c r="AD1529" s="91"/>
      <c r="AE1529" s="92"/>
      <c r="AF1529" s="92"/>
      <c r="AG1529" s="92"/>
      <c r="AJ1529" s="76"/>
      <c r="AK1529" s="76"/>
      <c r="AL1529" s="76"/>
      <c r="AM1529" s="76"/>
      <c r="AN1529" s="76"/>
    </row>
    <row r="1530" spans="1:42">
      <c r="D1530" s="96"/>
      <c r="AG1530" s="78"/>
    </row>
    <row r="1531" spans="1:42">
      <c r="A1531" s="7"/>
      <c r="B1531" s="7"/>
      <c r="D1531" s="96"/>
      <c r="AB1531" s="9"/>
      <c r="AC1531" s="9"/>
      <c r="AD1531" s="9"/>
      <c r="AE1531" s="9"/>
      <c r="AF1531" s="9"/>
      <c r="AG1531" s="9"/>
      <c r="AI1531" s="27"/>
      <c r="AJ1531" s="20"/>
      <c r="AK1531" s="20"/>
      <c r="AL1531" s="20"/>
      <c r="AM1531" s="20"/>
      <c r="AN1531" s="82"/>
    </row>
    <row r="1532" spans="1:42">
      <c r="D1532" s="96"/>
      <c r="S1532" s="83"/>
      <c r="T1532" s="83"/>
      <c r="U1532" s="83"/>
      <c r="Z1532" s="83"/>
      <c r="AB1532" s="20"/>
      <c r="AC1532" s="60"/>
      <c r="AD1532" s="20"/>
      <c r="AE1532" s="60"/>
      <c r="AF1532" s="20"/>
      <c r="AG1532" s="20"/>
      <c r="AI1532" s="67"/>
      <c r="AJ1532" s="67"/>
      <c r="AK1532" s="20"/>
      <c r="AL1532" s="67"/>
      <c r="AM1532" s="67"/>
      <c r="AO1532" s="67"/>
      <c r="AP1532" s="67"/>
    </row>
    <row r="1533" spans="1:42">
      <c r="A1533" s="7"/>
      <c r="B1533" s="7"/>
      <c r="D1533" s="96"/>
      <c r="S1533" s="83"/>
      <c r="T1533" s="83"/>
      <c r="U1533" s="83"/>
      <c r="Z1533" s="83"/>
      <c r="AB1533" s="20"/>
      <c r="AC1533" s="60"/>
      <c r="AD1533" s="20"/>
      <c r="AE1533" s="60"/>
      <c r="AF1533" s="20"/>
      <c r="AG1533" s="20"/>
      <c r="AI1533" s="27"/>
      <c r="AJ1533" s="82"/>
      <c r="AK1533" s="82"/>
      <c r="AL1533" s="82"/>
      <c r="AM1533" s="82"/>
      <c r="AN1533" s="82"/>
    </row>
    <row r="1534" spans="1:42">
      <c r="A1534" s="7"/>
      <c r="B1534" s="7"/>
      <c r="D1534" s="96"/>
      <c r="S1534" s="83"/>
      <c r="T1534" s="83"/>
      <c r="U1534" s="83"/>
      <c r="Z1534" s="83"/>
      <c r="AB1534" s="47"/>
      <c r="AC1534" s="47"/>
      <c r="AD1534" s="47"/>
      <c r="AE1534" s="47"/>
      <c r="AF1534" s="47"/>
      <c r="AG1534" s="47"/>
      <c r="AI1534" s="27"/>
      <c r="AJ1534" s="82"/>
      <c r="AK1534" s="82"/>
      <c r="AL1534" s="82"/>
      <c r="AM1534" s="82"/>
      <c r="AN1534" s="82"/>
    </row>
    <row r="1535" spans="1:42">
      <c r="D1535" s="96"/>
      <c r="S1535" s="83"/>
      <c r="T1535" s="83"/>
      <c r="U1535" s="83"/>
      <c r="Z1535" s="83"/>
      <c r="AB1535" s="88"/>
      <c r="AD1535" s="88"/>
      <c r="AF1535" s="88"/>
      <c r="AI1535" s="27"/>
      <c r="AJ1535" s="82"/>
      <c r="AK1535" s="82"/>
      <c r="AL1535" s="82"/>
      <c r="AM1535" s="82"/>
      <c r="AN1535" s="82"/>
    </row>
    <row r="1536" spans="1:42">
      <c r="A1536" s="7"/>
      <c r="B1536" s="7"/>
      <c r="D1536" s="96"/>
      <c r="S1536" s="83"/>
      <c r="T1536" s="83"/>
      <c r="U1536" s="83"/>
      <c r="Z1536" s="83"/>
      <c r="AB1536" s="28"/>
      <c r="AD1536" s="28"/>
      <c r="AF1536" s="28"/>
      <c r="AJ1536" s="82"/>
      <c r="AK1536" s="82"/>
      <c r="AL1536" s="82"/>
      <c r="AM1536" s="82"/>
      <c r="AN1536" s="82"/>
    </row>
    <row r="1537" spans="1:42">
      <c r="A1537" s="7"/>
      <c r="B1537" s="7"/>
      <c r="D1537" s="96"/>
      <c r="S1537" s="84"/>
      <c r="T1537" s="84"/>
      <c r="U1537" s="84"/>
      <c r="Z1537" s="90"/>
      <c r="AB1537" s="91"/>
      <c r="AC1537" s="91"/>
      <c r="AD1537" s="91"/>
      <c r="AE1537" s="92"/>
      <c r="AF1537" s="92"/>
      <c r="AG1537" s="92"/>
      <c r="AJ1537" s="76"/>
      <c r="AK1537" s="76"/>
      <c r="AL1537" s="76"/>
      <c r="AM1537" s="76"/>
      <c r="AN1537" s="76"/>
    </row>
    <row r="1538" spans="1:42">
      <c r="A1538" s="7"/>
      <c r="B1538" s="7"/>
      <c r="D1538" s="96"/>
      <c r="AG1538" s="78"/>
    </row>
    <row r="1539" spans="1:42">
      <c r="A1539" s="7"/>
      <c r="B1539" s="7"/>
      <c r="D1539" s="96"/>
      <c r="AB1539" s="9"/>
      <c r="AC1539" s="9"/>
      <c r="AD1539" s="9"/>
      <c r="AE1539" s="9"/>
      <c r="AF1539" s="9"/>
      <c r="AG1539" s="9"/>
      <c r="AI1539" s="27"/>
      <c r="AJ1539" s="20"/>
      <c r="AK1539" s="20"/>
      <c r="AL1539" s="20"/>
      <c r="AM1539" s="20"/>
      <c r="AN1539" s="82"/>
    </row>
    <row r="1540" spans="1:42">
      <c r="A1540" s="7"/>
      <c r="B1540" s="7"/>
      <c r="D1540" s="96"/>
      <c r="S1540" s="83"/>
      <c r="T1540" s="83"/>
      <c r="U1540" s="83"/>
      <c r="Z1540" s="83"/>
      <c r="AB1540" s="20"/>
      <c r="AC1540" s="60"/>
      <c r="AD1540" s="20"/>
      <c r="AE1540" s="60"/>
      <c r="AF1540" s="20"/>
      <c r="AG1540" s="20"/>
      <c r="AI1540" s="67"/>
      <c r="AJ1540" s="67"/>
      <c r="AK1540" s="20"/>
      <c r="AL1540" s="67"/>
      <c r="AM1540" s="67"/>
      <c r="AO1540" s="67"/>
      <c r="AP1540" s="67"/>
    </row>
    <row r="1541" spans="1:42">
      <c r="D1541" s="96"/>
      <c r="S1541" s="83"/>
      <c r="T1541" s="83"/>
      <c r="U1541" s="83"/>
      <c r="Z1541" s="83"/>
      <c r="AB1541" s="20"/>
      <c r="AC1541" s="60"/>
      <c r="AD1541" s="20"/>
      <c r="AE1541" s="60"/>
      <c r="AF1541" s="20"/>
      <c r="AG1541" s="20"/>
      <c r="AI1541" s="27"/>
      <c r="AJ1541" s="82"/>
      <c r="AK1541" s="82"/>
      <c r="AL1541" s="82"/>
      <c r="AM1541" s="82"/>
      <c r="AN1541" s="82"/>
    </row>
    <row r="1542" spans="1:42">
      <c r="D1542" s="96"/>
      <c r="S1542" s="83"/>
      <c r="T1542" s="83"/>
      <c r="U1542" s="83"/>
      <c r="Z1542" s="83"/>
      <c r="AB1542" s="47"/>
      <c r="AC1542" s="47"/>
      <c r="AD1542" s="47"/>
      <c r="AE1542" s="47"/>
      <c r="AF1542" s="47"/>
      <c r="AG1542" s="47"/>
      <c r="AI1542" s="27"/>
      <c r="AJ1542" s="82"/>
      <c r="AK1542" s="82"/>
      <c r="AL1542" s="82"/>
      <c r="AM1542" s="82"/>
      <c r="AN1542" s="82"/>
    </row>
    <row r="1543" spans="1:42">
      <c r="A1543" s="7"/>
      <c r="B1543" s="7"/>
      <c r="D1543" s="96"/>
      <c r="S1543" s="83"/>
      <c r="T1543" s="83"/>
      <c r="U1543" s="83"/>
      <c r="Z1543" s="83"/>
      <c r="AI1543" s="27"/>
      <c r="AJ1543" s="82"/>
      <c r="AK1543" s="82"/>
      <c r="AL1543" s="82"/>
      <c r="AM1543" s="82"/>
      <c r="AN1543" s="82"/>
    </row>
    <row r="1544" spans="1:42">
      <c r="D1544" s="96"/>
      <c r="S1544" s="83"/>
      <c r="T1544" s="83"/>
      <c r="U1544" s="83"/>
      <c r="Z1544" s="83"/>
      <c r="AJ1544" s="82"/>
      <c r="AK1544" s="82"/>
      <c r="AL1544" s="82"/>
      <c r="AM1544" s="82"/>
      <c r="AN1544" s="82"/>
    </row>
    <row r="1545" spans="1:42">
      <c r="A1545" s="7"/>
      <c r="B1545" s="7"/>
      <c r="D1545" s="96"/>
      <c r="Z1545" s="90"/>
      <c r="AJ1545" s="76"/>
      <c r="AK1545" s="76"/>
      <c r="AL1545" s="76"/>
      <c r="AM1545" s="76"/>
      <c r="AN1545" s="76"/>
    </row>
    <row r="1546" spans="1:42">
      <c r="D1546" s="96"/>
    </row>
    <row r="1547" spans="1:42">
      <c r="A1547" s="7"/>
      <c r="B1547" s="7"/>
      <c r="D1547" s="96"/>
      <c r="AI1547" s="27"/>
      <c r="AJ1547" s="20"/>
      <c r="AK1547" s="20"/>
      <c r="AL1547" s="20"/>
      <c r="AM1547" s="20"/>
      <c r="AN1547" s="82"/>
    </row>
    <row r="1548" spans="1:42">
      <c r="D1548" s="96"/>
      <c r="Z1548" s="83"/>
      <c r="AI1548" s="67"/>
      <c r="AJ1548" s="67"/>
      <c r="AK1548" s="20"/>
      <c r="AL1548" s="67"/>
      <c r="AM1548" s="67"/>
      <c r="AO1548" s="67"/>
      <c r="AP1548" s="67"/>
    </row>
    <row r="1549" spans="1:42">
      <c r="A1549" s="7"/>
      <c r="B1549" s="7"/>
      <c r="D1549" s="96"/>
      <c r="Z1549" s="83"/>
      <c r="AI1549" s="27"/>
      <c r="AJ1549" s="82"/>
      <c r="AK1549" s="82"/>
      <c r="AL1549" s="82"/>
      <c r="AM1549" s="82"/>
      <c r="AN1549" s="82"/>
    </row>
    <row r="1550" spans="1:42">
      <c r="A1550" s="7"/>
      <c r="B1550" s="7"/>
      <c r="D1550" s="96"/>
      <c r="Z1550" s="83"/>
      <c r="AI1550" s="27"/>
      <c r="AJ1550" s="82"/>
      <c r="AK1550" s="82"/>
      <c r="AL1550" s="82"/>
      <c r="AM1550" s="82"/>
      <c r="AN1550" s="82"/>
    </row>
    <row r="1551" spans="1:42">
      <c r="A1551" s="7"/>
      <c r="B1551" s="7"/>
      <c r="D1551" s="96"/>
      <c r="Z1551" s="83"/>
      <c r="AI1551" s="27"/>
      <c r="AJ1551" s="82"/>
      <c r="AK1551" s="82"/>
      <c r="AL1551" s="82"/>
      <c r="AM1551" s="82"/>
      <c r="AN1551" s="82"/>
    </row>
    <row r="1552" spans="1:42">
      <c r="A1552" s="7"/>
      <c r="B1552" s="7"/>
      <c r="D1552" s="96"/>
      <c r="Z1552" s="83"/>
      <c r="AJ1552" s="82"/>
      <c r="AK1552" s="82"/>
      <c r="AL1552" s="82"/>
      <c r="AM1552" s="82"/>
      <c r="AN1552" s="82"/>
    </row>
    <row r="1553" spans="1:42">
      <c r="A1553" s="7"/>
      <c r="B1553" s="7"/>
      <c r="D1553" s="96"/>
      <c r="Z1553" s="90"/>
      <c r="AJ1553" s="76"/>
      <c r="AK1553" s="76"/>
      <c r="AL1553" s="76"/>
      <c r="AM1553" s="76"/>
      <c r="AN1553" s="76"/>
    </row>
    <row r="1554" spans="1:42">
      <c r="A1554" s="7"/>
      <c r="B1554" s="7"/>
      <c r="D1554" s="96"/>
    </row>
    <row r="1555" spans="1:42">
      <c r="A1555" s="7"/>
      <c r="B1555" s="7"/>
      <c r="D1555" s="96"/>
      <c r="AI1555" s="27"/>
      <c r="AJ1555" s="20"/>
      <c r="AK1555" s="20"/>
      <c r="AL1555" s="20"/>
      <c r="AM1555" s="20"/>
      <c r="AN1555" s="82"/>
    </row>
    <row r="1556" spans="1:42">
      <c r="D1556" s="96"/>
      <c r="Z1556" s="83"/>
      <c r="AI1556" s="67"/>
      <c r="AJ1556" s="67"/>
      <c r="AK1556" s="20"/>
      <c r="AL1556" s="67"/>
      <c r="AM1556" s="67"/>
      <c r="AO1556" s="67"/>
      <c r="AP1556" s="67"/>
    </row>
    <row r="1557" spans="1:42">
      <c r="D1557" s="96"/>
      <c r="Z1557" s="83"/>
      <c r="AI1557" s="27"/>
      <c r="AJ1557" s="82"/>
      <c r="AK1557" s="82"/>
      <c r="AL1557" s="82"/>
      <c r="AM1557" s="82"/>
      <c r="AN1557" s="82"/>
    </row>
    <row r="1558" spans="1:42">
      <c r="D1558" s="96"/>
      <c r="Z1558" s="83"/>
      <c r="AI1558" s="27"/>
      <c r="AJ1558" s="82"/>
      <c r="AK1558" s="82"/>
      <c r="AL1558" s="82"/>
      <c r="AM1558" s="82"/>
      <c r="AN1558" s="82"/>
    </row>
    <row r="1559" spans="1:42">
      <c r="A1559" s="7"/>
      <c r="B1559" s="7"/>
      <c r="D1559" s="96"/>
      <c r="Z1559" s="83"/>
      <c r="AI1559" s="27"/>
      <c r="AJ1559" s="82"/>
      <c r="AK1559" s="82"/>
      <c r="AL1559" s="82"/>
      <c r="AM1559" s="82"/>
      <c r="AN1559" s="82"/>
    </row>
    <row r="1560" spans="1:42">
      <c r="D1560" s="96"/>
      <c r="Z1560" s="83"/>
      <c r="AJ1560" s="82"/>
      <c r="AK1560" s="82"/>
      <c r="AL1560" s="82"/>
      <c r="AM1560" s="82"/>
      <c r="AN1560" s="82"/>
    </row>
    <row r="1561" spans="1:42">
      <c r="A1561" s="7"/>
      <c r="B1561" s="7"/>
      <c r="D1561" s="96"/>
      <c r="Z1561" s="90"/>
      <c r="AJ1561" s="76"/>
      <c r="AK1561" s="76"/>
      <c r="AL1561" s="76"/>
      <c r="AM1561" s="76"/>
      <c r="AN1561" s="76"/>
    </row>
    <row r="1562" spans="1:42">
      <c r="D1562" s="96"/>
    </row>
    <row r="1563" spans="1:42">
      <c r="A1563" s="7"/>
      <c r="B1563" s="7"/>
      <c r="D1563" s="96"/>
      <c r="AI1563" s="27"/>
      <c r="AJ1563" s="20"/>
      <c r="AK1563" s="20"/>
      <c r="AL1563" s="20"/>
      <c r="AM1563" s="20"/>
      <c r="AN1563" s="82"/>
    </row>
    <row r="1564" spans="1:42">
      <c r="D1564" s="96"/>
      <c r="Z1564" s="83"/>
      <c r="AI1564" s="67"/>
      <c r="AJ1564" s="67"/>
      <c r="AK1564" s="20"/>
      <c r="AL1564" s="67"/>
      <c r="AM1564" s="67"/>
      <c r="AO1564" s="67"/>
      <c r="AP1564" s="67"/>
    </row>
    <row r="1565" spans="1:42">
      <c r="A1565" s="7"/>
      <c r="B1565" s="7"/>
      <c r="D1565" s="96"/>
      <c r="Z1565" s="83"/>
      <c r="AI1565" s="27"/>
      <c r="AJ1565" s="82"/>
      <c r="AK1565" s="82"/>
      <c r="AL1565" s="82"/>
      <c r="AM1565" s="82"/>
      <c r="AN1565" s="82"/>
    </row>
    <row r="1566" spans="1:42">
      <c r="A1566" s="7"/>
      <c r="B1566" s="7"/>
      <c r="D1566" s="96"/>
      <c r="Z1566" s="83"/>
      <c r="AI1566" s="27"/>
      <c r="AJ1566" s="82"/>
      <c r="AK1566" s="82"/>
      <c r="AL1566" s="82"/>
      <c r="AM1566" s="82"/>
      <c r="AN1566" s="82"/>
    </row>
    <row r="1567" spans="1:42">
      <c r="A1567" s="7"/>
      <c r="B1567" s="7"/>
      <c r="D1567" s="96"/>
      <c r="Z1567" s="83"/>
      <c r="AI1567" s="27"/>
      <c r="AJ1567" s="82"/>
      <c r="AK1567" s="82"/>
      <c r="AL1567" s="82"/>
      <c r="AM1567" s="82"/>
      <c r="AN1567" s="82"/>
    </row>
    <row r="1568" spans="1:42">
      <c r="A1568" s="7"/>
      <c r="B1568" s="7"/>
      <c r="D1568" s="96"/>
      <c r="Z1568" s="83"/>
      <c r="AJ1568" s="82"/>
      <c r="AK1568" s="82"/>
      <c r="AL1568" s="82"/>
      <c r="AM1568" s="82"/>
      <c r="AN1568" s="82"/>
    </row>
    <row r="1569" spans="1:42">
      <c r="A1569" s="7"/>
      <c r="B1569" s="7"/>
      <c r="D1569" s="96"/>
      <c r="Z1569" s="90"/>
      <c r="AJ1569" s="76"/>
      <c r="AK1569" s="76"/>
      <c r="AL1569" s="76"/>
      <c r="AM1569" s="76"/>
      <c r="AN1569" s="76"/>
    </row>
    <row r="1570" spans="1:42">
      <c r="A1570" s="7"/>
      <c r="B1570" s="7"/>
      <c r="D1570" s="96"/>
    </row>
    <row r="1571" spans="1:42">
      <c r="D1571" s="96"/>
      <c r="AI1571" s="27"/>
      <c r="AJ1571" s="20"/>
      <c r="AK1571" s="20"/>
      <c r="AL1571" s="20"/>
      <c r="AM1571" s="20"/>
      <c r="AN1571" s="82"/>
    </row>
    <row r="1572" spans="1:42">
      <c r="A1572" s="7"/>
      <c r="B1572" s="7"/>
      <c r="D1572" s="96"/>
      <c r="Z1572" s="83"/>
      <c r="AI1572" s="67"/>
      <c r="AJ1572" s="67"/>
      <c r="AK1572" s="20"/>
      <c r="AL1572" s="67"/>
      <c r="AM1572" s="67"/>
      <c r="AO1572" s="67"/>
      <c r="AP1572" s="67"/>
    </row>
    <row r="1573" spans="1:42">
      <c r="D1573" s="96"/>
      <c r="Z1573" s="83"/>
      <c r="AI1573" s="27"/>
      <c r="AJ1573" s="82"/>
      <c r="AK1573" s="82"/>
      <c r="AL1573" s="82"/>
      <c r="AM1573" s="82"/>
      <c r="AN1573" s="82"/>
    </row>
    <row r="1574" spans="1:42">
      <c r="A1574" s="7"/>
      <c r="B1574" s="7"/>
      <c r="D1574" s="96"/>
      <c r="Z1574" s="83"/>
      <c r="AI1574" s="27"/>
      <c r="AJ1574" s="82"/>
      <c r="AK1574" s="82"/>
      <c r="AL1574" s="82"/>
      <c r="AM1574" s="82"/>
      <c r="AN1574" s="82"/>
    </row>
    <row r="1575" spans="1:42">
      <c r="D1575" s="96"/>
      <c r="Z1575" s="83"/>
      <c r="AI1575" s="27"/>
      <c r="AJ1575" s="82"/>
      <c r="AK1575" s="82"/>
      <c r="AL1575" s="82"/>
      <c r="AM1575" s="82"/>
      <c r="AN1575" s="82"/>
    </row>
    <row r="1576" spans="1:42">
      <c r="A1576" s="7"/>
      <c r="B1576" s="7"/>
      <c r="D1576" s="96"/>
      <c r="Z1576" s="83"/>
      <c r="AJ1576" s="82"/>
      <c r="AK1576" s="82"/>
      <c r="AL1576" s="82"/>
      <c r="AM1576" s="82"/>
      <c r="AN1576" s="82"/>
    </row>
    <row r="1577" spans="1:42">
      <c r="D1577" s="96"/>
      <c r="Z1577" s="90"/>
      <c r="AJ1577" s="76"/>
      <c r="AK1577" s="76"/>
      <c r="AL1577" s="76"/>
      <c r="AM1577" s="76"/>
      <c r="AN1577" s="76"/>
    </row>
    <row r="1578" spans="1:42">
      <c r="A1578" s="7"/>
      <c r="B1578" s="7"/>
      <c r="D1578" s="96"/>
    </row>
    <row r="1579" spans="1:42">
      <c r="A1579" s="7"/>
      <c r="B1579" s="7"/>
      <c r="D1579" s="96"/>
      <c r="AI1579" s="27"/>
      <c r="AJ1579" s="20"/>
      <c r="AK1579" s="20"/>
      <c r="AL1579" s="20"/>
      <c r="AM1579" s="20"/>
      <c r="AN1579" s="82"/>
    </row>
    <row r="1580" spans="1:42">
      <c r="D1580" s="96"/>
      <c r="Z1580" s="83"/>
      <c r="AI1580" s="67"/>
      <c r="AJ1580" s="67"/>
      <c r="AK1580" s="20"/>
      <c r="AL1580" s="67"/>
      <c r="AM1580" s="67"/>
      <c r="AO1580" s="67"/>
      <c r="AP1580" s="67"/>
    </row>
    <row r="1581" spans="1:42">
      <c r="A1581" s="7"/>
      <c r="B1581" s="7"/>
      <c r="D1581" s="96"/>
      <c r="Z1581" s="83"/>
      <c r="AI1581" s="27"/>
      <c r="AJ1581" s="82"/>
      <c r="AK1581" s="82"/>
      <c r="AL1581" s="82"/>
      <c r="AM1581" s="82"/>
      <c r="AN1581" s="82"/>
    </row>
    <row r="1582" spans="1:42">
      <c r="A1582" s="7"/>
      <c r="B1582" s="7"/>
      <c r="D1582" s="96"/>
      <c r="Z1582" s="83"/>
      <c r="AI1582" s="27"/>
      <c r="AJ1582" s="82"/>
      <c r="AK1582" s="82"/>
      <c r="AL1582" s="82"/>
      <c r="AM1582" s="82"/>
      <c r="AN1582" s="82"/>
    </row>
    <row r="1583" spans="1:42">
      <c r="A1583" s="7"/>
      <c r="B1583" s="7"/>
      <c r="D1583" s="96"/>
      <c r="Z1583" s="83"/>
      <c r="AI1583" s="27"/>
      <c r="AJ1583" s="82"/>
      <c r="AK1583" s="82"/>
      <c r="AL1583" s="82"/>
      <c r="AM1583" s="82"/>
      <c r="AN1583" s="82"/>
    </row>
    <row r="1584" spans="1:42">
      <c r="A1584" s="7"/>
      <c r="B1584" s="7"/>
      <c r="D1584" s="96"/>
      <c r="Z1584" s="83"/>
      <c r="AJ1584" s="82"/>
      <c r="AK1584" s="82"/>
      <c r="AL1584" s="82"/>
      <c r="AM1584" s="82"/>
      <c r="AN1584" s="82"/>
    </row>
    <row r="1585" spans="1:42">
      <c r="A1585" s="7"/>
      <c r="B1585" s="7"/>
      <c r="D1585" s="96"/>
      <c r="Z1585" s="90"/>
      <c r="AJ1585" s="76"/>
      <c r="AK1585" s="76"/>
      <c r="AL1585" s="76"/>
      <c r="AM1585" s="76"/>
      <c r="AN1585" s="76"/>
    </row>
    <row r="1586" spans="1:42">
      <c r="D1586" s="96"/>
    </row>
    <row r="1587" spans="1:42">
      <c r="D1587" s="96"/>
      <c r="AI1587" s="27"/>
      <c r="AJ1587" s="20"/>
      <c r="AK1587" s="20"/>
      <c r="AL1587" s="20"/>
      <c r="AM1587" s="20"/>
      <c r="AN1587" s="82"/>
    </row>
    <row r="1588" spans="1:42">
      <c r="A1588" s="7"/>
      <c r="B1588" s="7"/>
      <c r="D1588" s="96"/>
      <c r="Z1588" s="83"/>
      <c r="AI1588" s="67"/>
      <c r="AJ1588" s="67"/>
      <c r="AK1588" s="20"/>
      <c r="AL1588" s="67"/>
      <c r="AM1588" s="67"/>
      <c r="AO1588" s="67"/>
      <c r="AP1588" s="67"/>
    </row>
    <row r="1589" spans="1:42">
      <c r="D1589" s="96"/>
      <c r="Z1589" s="83"/>
      <c r="AI1589" s="27"/>
      <c r="AJ1589" s="82"/>
      <c r="AK1589" s="82"/>
      <c r="AL1589" s="82"/>
      <c r="AM1589" s="82"/>
      <c r="AN1589" s="82"/>
    </row>
    <row r="1590" spans="1:42">
      <c r="A1590" s="7"/>
      <c r="B1590" s="7"/>
      <c r="D1590" s="96"/>
      <c r="Z1590" s="83"/>
      <c r="AI1590" s="27"/>
      <c r="AJ1590" s="82"/>
      <c r="AK1590" s="82"/>
      <c r="AL1590" s="82"/>
      <c r="AM1590" s="82"/>
      <c r="AN1590" s="82"/>
    </row>
    <row r="1591" spans="1:42">
      <c r="D1591" s="96"/>
      <c r="Z1591" s="83"/>
      <c r="AI1591" s="27"/>
      <c r="AJ1591" s="82"/>
      <c r="AK1591" s="82"/>
      <c r="AL1591" s="82"/>
      <c r="AM1591" s="82"/>
      <c r="AN1591" s="82"/>
    </row>
    <row r="1592" spans="1:42">
      <c r="A1592" s="7"/>
      <c r="B1592" s="7"/>
      <c r="D1592" s="96"/>
      <c r="Z1592" s="83"/>
      <c r="AJ1592" s="82"/>
      <c r="AK1592" s="82"/>
      <c r="AL1592" s="82"/>
      <c r="AM1592" s="82"/>
      <c r="AN1592" s="82"/>
    </row>
    <row r="1593" spans="1:42">
      <c r="D1593" s="96"/>
      <c r="Z1593" s="90"/>
      <c r="AJ1593" s="76"/>
      <c r="AK1593" s="76"/>
      <c r="AL1593" s="76"/>
      <c r="AM1593" s="76"/>
      <c r="AN1593" s="76"/>
    </row>
    <row r="1594" spans="1:42">
      <c r="A1594" s="7"/>
      <c r="B1594" s="7"/>
      <c r="D1594" s="96"/>
    </row>
    <row r="1595" spans="1:42">
      <c r="A1595" s="7"/>
      <c r="B1595" s="7"/>
      <c r="D1595" s="96"/>
      <c r="AI1595" s="27"/>
      <c r="AJ1595" s="20"/>
      <c r="AK1595" s="20"/>
      <c r="AL1595" s="20"/>
      <c r="AM1595" s="20"/>
      <c r="AN1595" s="82"/>
    </row>
    <row r="1596" spans="1:42">
      <c r="A1596" s="7"/>
      <c r="B1596" s="7"/>
      <c r="D1596" s="96"/>
      <c r="Z1596" s="83"/>
      <c r="AI1596" s="67"/>
      <c r="AJ1596" s="67"/>
      <c r="AK1596" s="20"/>
      <c r="AL1596" s="67"/>
      <c r="AM1596" s="67"/>
      <c r="AO1596" s="67"/>
      <c r="AP1596" s="67"/>
    </row>
    <row r="1597" spans="1:42">
      <c r="A1597" s="7"/>
      <c r="B1597" s="7"/>
      <c r="D1597" s="96"/>
      <c r="Z1597" s="83"/>
      <c r="AI1597" s="27"/>
      <c r="AJ1597" s="82"/>
      <c r="AK1597" s="82"/>
      <c r="AL1597" s="82"/>
      <c r="AM1597" s="82"/>
      <c r="AN1597" s="82"/>
    </row>
    <row r="1598" spans="1:42">
      <c r="A1598" s="7"/>
      <c r="B1598" s="7"/>
      <c r="D1598" s="96"/>
      <c r="Z1598" s="83"/>
      <c r="AI1598" s="27"/>
      <c r="AJ1598" s="82"/>
      <c r="AK1598" s="82"/>
      <c r="AL1598" s="82"/>
      <c r="AM1598" s="82"/>
      <c r="AN1598" s="82"/>
    </row>
    <row r="1599" spans="1:42">
      <c r="A1599" s="7"/>
      <c r="B1599" s="7"/>
      <c r="D1599" s="96"/>
      <c r="Z1599" s="83"/>
      <c r="AI1599" s="27"/>
      <c r="AJ1599" s="82"/>
      <c r="AK1599" s="82"/>
      <c r="AL1599" s="82"/>
      <c r="AM1599" s="82"/>
      <c r="AN1599" s="82"/>
    </row>
    <row r="1600" spans="1:42">
      <c r="A1600" s="7"/>
      <c r="B1600" s="7"/>
      <c r="D1600" s="96"/>
      <c r="Z1600" s="83"/>
      <c r="AJ1600" s="82"/>
      <c r="AK1600" s="82"/>
      <c r="AL1600" s="82"/>
      <c r="AM1600" s="82"/>
      <c r="AN1600" s="82"/>
    </row>
    <row r="1601" spans="1:42">
      <c r="D1601" s="96"/>
      <c r="Z1601" s="90"/>
      <c r="AJ1601" s="76"/>
      <c r="AK1601" s="76"/>
      <c r="AL1601" s="76"/>
      <c r="AM1601" s="76"/>
      <c r="AN1601" s="76"/>
    </row>
    <row r="1602" spans="1:42">
      <c r="D1602" s="96"/>
    </row>
    <row r="1603" spans="1:42">
      <c r="A1603" s="7"/>
      <c r="B1603" s="7"/>
      <c r="D1603" s="96"/>
      <c r="AI1603" s="27"/>
      <c r="AJ1603" s="20"/>
      <c r="AK1603" s="20"/>
      <c r="AL1603" s="20"/>
      <c r="AM1603" s="20"/>
      <c r="AN1603" s="82"/>
    </row>
    <row r="1604" spans="1:42">
      <c r="D1604" s="96"/>
      <c r="Z1604" s="83"/>
      <c r="AI1604" s="67"/>
      <c r="AJ1604" s="67"/>
      <c r="AK1604" s="20"/>
      <c r="AL1604" s="67"/>
      <c r="AM1604" s="67"/>
      <c r="AO1604" s="67"/>
      <c r="AP1604" s="67"/>
    </row>
    <row r="1605" spans="1:42">
      <c r="A1605" s="7"/>
      <c r="B1605" s="7"/>
      <c r="D1605" s="96"/>
      <c r="Z1605" s="83"/>
      <c r="AI1605" s="27"/>
      <c r="AJ1605" s="82"/>
      <c r="AK1605" s="82"/>
      <c r="AL1605" s="82"/>
      <c r="AM1605" s="82"/>
      <c r="AN1605" s="82"/>
    </row>
    <row r="1606" spans="1:42">
      <c r="A1606" s="7"/>
      <c r="B1606" s="7"/>
      <c r="D1606" s="96"/>
      <c r="Z1606" s="83"/>
      <c r="AI1606" s="27"/>
      <c r="AJ1606" s="82"/>
      <c r="AK1606" s="82"/>
      <c r="AL1606" s="82"/>
      <c r="AM1606" s="82"/>
      <c r="AN1606" s="82"/>
    </row>
    <row r="1607" spans="1:42">
      <c r="A1607" s="7"/>
      <c r="B1607" s="7"/>
      <c r="D1607" s="96"/>
      <c r="Z1607" s="83"/>
      <c r="AI1607" s="27"/>
      <c r="AJ1607" s="82"/>
      <c r="AK1607" s="82"/>
      <c r="AL1607" s="82"/>
      <c r="AM1607" s="82"/>
      <c r="AN1607" s="82"/>
    </row>
    <row r="1608" spans="1:42">
      <c r="D1608" s="96"/>
      <c r="Z1608" s="83"/>
      <c r="AJ1608" s="82"/>
      <c r="AK1608" s="82"/>
      <c r="AL1608" s="82"/>
      <c r="AM1608" s="82"/>
      <c r="AN1608" s="82"/>
    </row>
    <row r="1609" spans="1:42">
      <c r="D1609" s="96"/>
      <c r="Z1609" s="90"/>
      <c r="AJ1609" s="76"/>
      <c r="AK1609" s="76"/>
      <c r="AL1609" s="76"/>
      <c r="AM1609" s="76"/>
      <c r="AN1609" s="76"/>
    </row>
    <row r="1610" spans="1:42">
      <c r="A1610" s="7"/>
      <c r="B1610" s="7"/>
      <c r="D1610" s="96"/>
    </row>
    <row r="1611" spans="1:42">
      <c r="A1611" s="7"/>
      <c r="B1611" s="7"/>
      <c r="D1611" s="96"/>
      <c r="AI1611" s="27"/>
      <c r="AJ1611" s="20"/>
      <c r="AK1611" s="20"/>
      <c r="AL1611" s="20"/>
      <c r="AM1611" s="20"/>
      <c r="AN1611" s="82"/>
    </row>
    <row r="1612" spans="1:42">
      <c r="A1612" s="7"/>
      <c r="B1612" s="7"/>
      <c r="D1612" s="96"/>
      <c r="Z1612" s="83"/>
      <c r="AI1612" s="67"/>
      <c r="AJ1612" s="67"/>
      <c r="AK1612" s="20"/>
      <c r="AL1612" s="67"/>
      <c r="AM1612" s="67"/>
      <c r="AO1612" s="67"/>
      <c r="AP1612" s="67"/>
    </row>
    <row r="1613" spans="1:42">
      <c r="A1613" s="7"/>
      <c r="B1613" s="7"/>
      <c r="D1613" s="96"/>
      <c r="Z1613" s="83"/>
      <c r="AI1613" s="27"/>
      <c r="AJ1613" s="82"/>
      <c r="AK1613" s="82"/>
      <c r="AL1613" s="82"/>
      <c r="AM1613" s="82"/>
      <c r="AN1613" s="82"/>
    </row>
    <row r="1614" spans="1:42">
      <c r="A1614" s="7"/>
      <c r="B1614" s="7"/>
      <c r="D1614" s="96"/>
      <c r="Z1614" s="83"/>
      <c r="AI1614" s="27"/>
      <c r="AJ1614" s="82"/>
      <c r="AK1614" s="82"/>
      <c r="AL1614" s="82"/>
      <c r="AM1614" s="82"/>
      <c r="AN1614" s="82"/>
    </row>
    <row r="1615" spans="1:42">
      <c r="A1615" s="7"/>
      <c r="B1615" s="7"/>
      <c r="D1615" s="96"/>
      <c r="Z1615" s="83"/>
      <c r="AI1615" s="27"/>
      <c r="AJ1615" s="82"/>
      <c r="AK1615" s="82"/>
      <c r="AL1615" s="82"/>
      <c r="AM1615" s="82"/>
      <c r="AN1615" s="82"/>
    </row>
    <row r="1616" spans="1:42">
      <c r="D1616" s="96"/>
      <c r="Z1616" s="83"/>
      <c r="AJ1616" s="82"/>
      <c r="AK1616" s="82"/>
      <c r="AL1616" s="82"/>
      <c r="AM1616" s="82"/>
      <c r="AN1616" s="82"/>
    </row>
    <row r="1617" spans="1:42">
      <c r="A1617" s="7"/>
      <c r="B1617" s="7"/>
      <c r="D1617" s="96"/>
      <c r="Z1617" s="90"/>
      <c r="AJ1617" s="76"/>
      <c r="AK1617" s="76"/>
      <c r="AL1617" s="76"/>
      <c r="AM1617" s="76"/>
      <c r="AN1617" s="76"/>
    </row>
    <row r="1618" spans="1:42">
      <c r="D1618" s="96"/>
    </row>
    <row r="1619" spans="1:42">
      <c r="A1619" s="7"/>
      <c r="B1619" s="7"/>
      <c r="D1619" s="96"/>
      <c r="AI1619" s="27"/>
      <c r="AJ1619" s="20"/>
      <c r="AK1619" s="20"/>
      <c r="AL1619" s="20"/>
      <c r="AM1619" s="20"/>
      <c r="AN1619" s="82"/>
    </row>
    <row r="1620" spans="1:42">
      <c r="D1620" s="96"/>
      <c r="Z1620" s="83"/>
      <c r="AI1620" s="67"/>
      <c r="AJ1620" s="67"/>
      <c r="AK1620" s="20"/>
      <c r="AL1620" s="67"/>
      <c r="AM1620" s="67"/>
      <c r="AO1620" s="67"/>
      <c r="AP1620" s="67"/>
    </row>
    <row r="1621" spans="1:42">
      <c r="A1621" s="7"/>
      <c r="B1621" s="7"/>
      <c r="D1621" s="96"/>
      <c r="Z1621" s="83"/>
      <c r="AI1621" s="27"/>
      <c r="AJ1621" s="82"/>
      <c r="AK1621" s="82"/>
      <c r="AL1621" s="82"/>
      <c r="AM1621" s="82"/>
      <c r="AN1621" s="82"/>
    </row>
    <row r="1622" spans="1:42">
      <c r="D1622" s="96"/>
      <c r="Z1622" s="83"/>
      <c r="AI1622" s="27"/>
      <c r="AJ1622" s="82"/>
      <c r="AK1622" s="82"/>
      <c r="AL1622" s="82"/>
      <c r="AM1622" s="82"/>
      <c r="AN1622" s="82"/>
    </row>
    <row r="1623" spans="1:42">
      <c r="A1623" s="7"/>
      <c r="B1623" s="7"/>
      <c r="D1623" s="96"/>
      <c r="Z1623" s="83"/>
      <c r="AI1623" s="27"/>
      <c r="AJ1623" s="82"/>
      <c r="AK1623" s="82"/>
      <c r="AL1623" s="82"/>
      <c r="AM1623" s="82"/>
      <c r="AN1623" s="82"/>
    </row>
    <row r="1624" spans="1:42">
      <c r="A1624" s="7"/>
      <c r="B1624" s="7"/>
      <c r="D1624" s="96"/>
      <c r="Z1624" s="83"/>
      <c r="AJ1624" s="82"/>
      <c r="AK1624" s="82"/>
      <c r="AL1624" s="82"/>
      <c r="AM1624" s="82"/>
      <c r="AN1624" s="82"/>
    </row>
    <row r="1625" spans="1:42">
      <c r="D1625" s="96"/>
      <c r="Z1625" s="90"/>
      <c r="AJ1625" s="76"/>
      <c r="AK1625" s="76"/>
      <c r="AL1625" s="76"/>
      <c r="AM1625" s="76"/>
      <c r="AN1625" s="76"/>
    </row>
    <row r="1626" spans="1:42">
      <c r="A1626" s="7"/>
      <c r="B1626" s="7"/>
      <c r="D1626" s="96"/>
    </row>
    <row r="1627" spans="1:42">
      <c r="A1627" s="7"/>
      <c r="B1627" s="7"/>
      <c r="D1627" s="96"/>
      <c r="AI1627" s="27"/>
      <c r="AJ1627" s="20"/>
      <c r="AK1627" s="20"/>
      <c r="AL1627" s="20"/>
      <c r="AM1627" s="20"/>
      <c r="AN1627" s="82"/>
    </row>
    <row r="1628" spans="1:42">
      <c r="A1628" s="7"/>
      <c r="B1628" s="7"/>
      <c r="D1628" s="96"/>
      <c r="Z1628" s="83"/>
      <c r="AI1628" s="67"/>
      <c r="AJ1628" s="67"/>
      <c r="AK1628" s="20"/>
      <c r="AL1628" s="67"/>
      <c r="AM1628" s="67"/>
      <c r="AO1628" s="67"/>
      <c r="AP1628" s="67"/>
    </row>
    <row r="1629" spans="1:42">
      <c r="A1629" s="7"/>
      <c r="B1629" s="7"/>
      <c r="D1629" s="96"/>
      <c r="Z1629" s="83"/>
      <c r="AI1629" s="27"/>
      <c r="AJ1629" s="82"/>
      <c r="AK1629" s="82"/>
      <c r="AL1629" s="82"/>
      <c r="AM1629" s="82"/>
      <c r="AN1629" s="82"/>
    </row>
    <row r="1630" spans="1:42">
      <c r="A1630" s="7"/>
      <c r="B1630" s="7"/>
      <c r="D1630" s="96"/>
      <c r="Z1630" s="83"/>
      <c r="AI1630" s="27"/>
      <c r="AJ1630" s="82"/>
      <c r="AK1630" s="82"/>
      <c r="AL1630" s="82"/>
      <c r="AM1630" s="82"/>
      <c r="AN1630" s="82"/>
    </row>
    <row r="1631" spans="1:42">
      <c r="D1631" s="96"/>
      <c r="Z1631" s="83"/>
      <c r="AI1631" s="27"/>
      <c r="AJ1631" s="82"/>
      <c r="AK1631" s="82"/>
      <c r="AL1631" s="82"/>
      <c r="AM1631" s="82"/>
      <c r="AN1631" s="82"/>
    </row>
    <row r="1632" spans="1:42">
      <c r="D1632" s="96"/>
      <c r="Z1632" s="83"/>
      <c r="AJ1632" s="82"/>
      <c r="AK1632" s="82"/>
      <c r="AL1632" s="82"/>
      <c r="AM1632" s="82"/>
      <c r="AN1632" s="82"/>
    </row>
    <row r="1633" spans="1:42">
      <c r="A1633" s="7"/>
      <c r="B1633" s="7"/>
      <c r="D1633" s="96"/>
      <c r="Z1633" s="90"/>
      <c r="AJ1633" s="76"/>
      <c r="AK1633" s="76"/>
      <c r="AL1633" s="76"/>
      <c r="AM1633" s="76"/>
      <c r="AN1633" s="76"/>
    </row>
    <row r="1634" spans="1:42">
      <c r="D1634" s="96"/>
    </row>
    <row r="1635" spans="1:42">
      <c r="A1635" s="7"/>
      <c r="B1635" s="7"/>
      <c r="D1635" s="96"/>
      <c r="AI1635" s="27"/>
      <c r="AJ1635" s="20"/>
      <c r="AK1635" s="20"/>
      <c r="AL1635" s="20"/>
      <c r="AM1635" s="20"/>
      <c r="AN1635" s="82"/>
    </row>
    <row r="1636" spans="1:42">
      <c r="D1636" s="96"/>
      <c r="Z1636" s="83"/>
      <c r="AI1636" s="67"/>
      <c r="AJ1636" s="67"/>
      <c r="AK1636" s="20"/>
      <c r="AL1636" s="67"/>
      <c r="AM1636" s="67"/>
      <c r="AO1636" s="67"/>
      <c r="AP1636" s="67"/>
    </row>
    <row r="1637" spans="1:42">
      <c r="A1637" s="7"/>
      <c r="B1637" s="7"/>
      <c r="D1637" s="96"/>
      <c r="Z1637" s="83"/>
      <c r="AI1637" s="27"/>
      <c r="AJ1637" s="82"/>
      <c r="AK1637" s="82"/>
      <c r="AL1637" s="82"/>
      <c r="AM1637" s="82"/>
      <c r="AN1637" s="82"/>
    </row>
    <row r="1638" spans="1:42">
      <c r="D1638" s="96"/>
      <c r="Z1638" s="83"/>
      <c r="AI1638" s="27"/>
      <c r="AJ1638" s="82"/>
      <c r="AK1638" s="82"/>
      <c r="AL1638" s="82"/>
      <c r="AM1638" s="82"/>
      <c r="AN1638" s="82"/>
    </row>
    <row r="1639" spans="1:42">
      <c r="A1639" s="7"/>
      <c r="B1639" s="7"/>
      <c r="D1639" s="96"/>
      <c r="Z1639" s="83"/>
      <c r="AI1639" s="27"/>
      <c r="AJ1639" s="82"/>
      <c r="AK1639" s="82"/>
      <c r="AL1639" s="82"/>
      <c r="AM1639" s="82"/>
      <c r="AN1639" s="82"/>
    </row>
    <row r="1640" spans="1:42">
      <c r="A1640" s="7"/>
      <c r="B1640" s="7"/>
      <c r="D1640" s="96"/>
      <c r="Z1640" s="83"/>
      <c r="AJ1640" s="82"/>
      <c r="AK1640" s="82"/>
      <c r="AL1640" s="82"/>
      <c r="AM1640" s="82"/>
      <c r="AN1640" s="82"/>
    </row>
    <row r="1641" spans="1:42">
      <c r="A1641" s="7"/>
      <c r="B1641" s="7"/>
      <c r="D1641" s="96"/>
      <c r="Z1641" s="90"/>
      <c r="AJ1641" s="76"/>
      <c r="AK1641" s="76"/>
      <c r="AL1641" s="76"/>
      <c r="AM1641" s="76"/>
      <c r="AN1641" s="76"/>
    </row>
    <row r="1642" spans="1:42">
      <c r="A1642" s="7"/>
      <c r="B1642" s="7"/>
      <c r="D1642" s="96"/>
    </row>
    <row r="1643" spans="1:42">
      <c r="A1643" s="7"/>
      <c r="B1643" s="7"/>
      <c r="D1643" s="96"/>
      <c r="AI1643" s="27"/>
      <c r="AJ1643" s="20"/>
      <c r="AK1643" s="20"/>
      <c r="AL1643" s="20"/>
      <c r="AM1643" s="20"/>
      <c r="AN1643" s="82"/>
    </row>
    <row r="1644" spans="1:42">
      <c r="A1644" s="7"/>
      <c r="B1644" s="7"/>
      <c r="D1644" s="96"/>
      <c r="Z1644" s="83"/>
      <c r="AI1644" s="67"/>
      <c r="AJ1644" s="67"/>
      <c r="AK1644" s="20"/>
      <c r="AL1644" s="67"/>
      <c r="AM1644" s="67"/>
      <c r="AO1644" s="67"/>
      <c r="AP1644" s="67"/>
    </row>
    <row r="1645" spans="1:42">
      <c r="A1645" s="7"/>
      <c r="B1645" s="7"/>
      <c r="D1645" s="96"/>
      <c r="Z1645" s="83"/>
      <c r="AI1645" s="27"/>
      <c r="AJ1645" s="82"/>
      <c r="AK1645" s="82"/>
      <c r="AL1645" s="82"/>
      <c r="AM1645" s="82"/>
      <c r="AN1645" s="82"/>
    </row>
    <row r="1646" spans="1:42">
      <c r="D1646" s="96"/>
      <c r="Z1646" s="83"/>
      <c r="AI1646" s="27"/>
      <c r="AJ1646" s="82"/>
      <c r="AK1646" s="82"/>
      <c r="AL1646" s="82"/>
      <c r="AM1646" s="82"/>
      <c r="AN1646" s="82"/>
    </row>
    <row r="1647" spans="1:42">
      <c r="D1647" s="96"/>
      <c r="Z1647" s="83"/>
      <c r="AI1647" s="27"/>
      <c r="AJ1647" s="82"/>
      <c r="AK1647" s="82"/>
      <c r="AL1647" s="82"/>
      <c r="AM1647" s="82"/>
      <c r="AN1647" s="82"/>
    </row>
    <row r="1648" spans="1:42">
      <c r="D1648" s="96"/>
      <c r="Z1648" s="83"/>
      <c r="AJ1648" s="82"/>
      <c r="AK1648" s="82"/>
      <c r="AL1648" s="82"/>
      <c r="AM1648" s="82"/>
      <c r="AN1648" s="82"/>
    </row>
    <row r="1649" spans="1:42">
      <c r="A1649" s="7"/>
      <c r="B1649" s="7"/>
      <c r="D1649" s="96"/>
      <c r="Z1649" s="90"/>
      <c r="AJ1649" s="76"/>
      <c r="AK1649" s="76"/>
      <c r="AL1649" s="76"/>
      <c r="AM1649" s="76"/>
      <c r="AN1649" s="76"/>
    </row>
    <row r="1650" spans="1:42">
      <c r="D1650" s="96"/>
    </row>
    <row r="1651" spans="1:42">
      <c r="A1651" s="7"/>
      <c r="B1651" s="7"/>
      <c r="D1651" s="96"/>
      <c r="AI1651" s="27"/>
      <c r="AJ1651" s="20"/>
      <c r="AK1651" s="20"/>
      <c r="AL1651" s="20"/>
      <c r="AM1651" s="20"/>
      <c r="AN1651" s="82"/>
    </row>
    <row r="1652" spans="1:42">
      <c r="D1652" s="96"/>
      <c r="Z1652" s="83"/>
      <c r="AI1652" s="67"/>
      <c r="AJ1652" s="67"/>
      <c r="AK1652" s="20"/>
      <c r="AL1652" s="67"/>
      <c r="AM1652" s="67"/>
      <c r="AO1652" s="67"/>
      <c r="AP1652" s="67"/>
    </row>
    <row r="1653" spans="1:42">
      <c r="A1653" s="7"/>
      <c r="B1653" s="7"/>
      <c r="D1653" s="96"/>
      <c r="Z1653" s="83"/>
      <c r="AI1653" s="27"/>
      <c r="AJ1653" s="82"/>
      <c r="AK1653" s="82"/>
      <c r="AL1653" s="82"/>
      <c r="AM1653" s="82"/>
      <c r="AN1653" s="82"/>
    </row>
    <row r="1654" spans="1:42">
      <c r="D1654" s="96"/>
      <c r="Z1654" s="83"/>
      <c r="AI1654" s="27"/>
      <c r="AJ1654" s="82"/>
      <c r="AK1654" s="82"/>
      <c r="AL1654" s="82"/>
      <c r="AM1654" s="82"/>
      <c r="AN1654" s="82"/>
    </row>
    <row r="1655" spans="1:42">
      <c r="A1655" s="7"/>
      <c r="B1655" s="7"/>
      <c r="D1655" s="96"/>
      <c r="Z1655" s="83"/>
      <c r="AI1655" s="27"/>
      <c r="AJ1655" s="82"/>
      <c r="AK1655" s="82"/>
      <c r="AL1655" s="82"/>
      <c r="AM1655" s="82"/>
      <c r="AN1655" s="82"/>
    </row>
    <row r="1656" spans="1:42">
      <c r="A1656" s="7"/>
      <c r="B1656" s="7"/>
      <c r="D1656" s="96"/>
      <c r="Z1656" s="83"/>
      <c r="AJ1656" s="82"/>
      <c r="AK1656" s="82"/>
      <c r="AL1656" s="82"/>
      <c r="AM1656" s="82"/>
      <c r="AN1656" s="82"/>
    </row>
    <row r="1657" spans="1:42">
      <c r="A1657" s="7"/>
      <c r="B1657" s="7"/>
      <c r="D1657" s="96"/>
      <c r="Z1657" s="90"/>
      <c r="AJ1657" s="76"/>
      <c r="AK1657" s="76"/>
      <c r="AL1657" s="76"/>
      <c r="AM1657" s="76"/>
      <c r="AN1657" s="76"/>
    </row>
    <row r="1658" spans="1:42">
      <c r="A1658" s="7"/>
      <c r="B1658" s="7"/>
      <c r="D1658" s="96"/>
    </row>
    <row r="1659" spans="1:42">
      <c r="A1659" s="7"/>
      <c r="B1659" s="7"/>
      <c r="D1659" s="96"/>
      <c r="AI1659" s="27"/>
      <c r="AJ1659" s="20"/>
      <c r="AK1659" s="20"/>
      <c r="AL1659" s="20"/>
      <c r="AM1659" s="20"/>
      <c r="AN1659" s="82"/>
    </row>
    <row r="1660" spans="1:42">
      <c r="A1660" s="7"/>
      <c r="B1660" s="7"/>
      <c r="D1660" s="96"/>
      <c r="Z1660" s="83"/>
      <c r="AI1660" s="67"/>
      <c r="AJ1660" s="67"/>
      <c r="AK1660" s="20"/>
      <c r="AL1660" s="67"/>
      <c r="AM1660" s="67"/>
      <c r="AO1660" s="67"/>
      <c r="AP1660" s="67"/>
    </row>
    <row r="1661" spans="1:42">
      <c r="D1661" s="96"/>
      <c r="Z1661" s="83"/>
      <c r="AI1661" s="27"/>
      <c r="AJ1661" s="82"/>
      <c r="AK1661" s="82"/>
      <c r="AL1661" s="82"/>
      <c r="AM1661" s="82"/>
      <c r="AN1661" s="82"/>
    </row>
    <row r="1662" spans="1:42">
      <c r="A1662" s="7"/>
      <c r="B1662" s="7"/>
      <c r="D1662" s="96"/>
      <c r="Z1662" s="83"/>
      <c r="AI1662" s="27"/>
      <c r="AJ1662" s="82"/>
      <c r="AK1662" s="82"/>
      <c r="AL1662" s="82"/>
      <c r="AM1662" s="82"/>
      <c r="AN1662" s="82"/>
    </row>
    <row r="1663" spans="1:42">
      <c r="D1663" s="96"/>
      <c r="Z1663" s="83"/>
      <c r="AI1663" s="27"/>
      <c r="AJ1663" s="82"/>
      <c r="AK1663" s="82"/>
      <c r="AL1663" s="82"/>
      <c r="AM1663" s="82"/>
      <c r="AN1663" s="82"/>
    </row>
    <row r="1664" spans="1:42">
      <c r="A1664" s="7"/>
      <c r="B1664" s="7"/>
      <c r="D1664" s="96"/>
      <c r="Z1664" s="83"/>
      <c r="AJ1664" s="82"/>
      <c r="AK1664" s="82"/>
      <c r="AL1664" s="82"/>
      <c r="AM1664" s="82"/>
      <c r="AN1664" s="82"/>
    </row>
    <row r="1665" spans="1:42">
      <c r="D1665" s="96"/>
      <c r="Z1665" s="90"/>
      <c r="AJ1665" s="76"/>
      <c r="AK1665" s="76"/>
      <c r="AL1665" s="76"/>
      <c r="AM1665" s="76"/>
      <c r="AN1665" s="76"/>
    </row>
    <row r="1666" spans="1:42">
      <c r="A1666" s="7"/>
      <c r="B1666" s="7"/>
      <c r="D1666" s="96"/>
    </row>
    <row r="1667" spans="1:42">
      <c r="D1667" s="96"/>
      <c r="AI1667" s="27"/>
      <c r="AJ1667" s="20"/>
      <c r="AK1667" s="20"/>
      <c r="AL1667" s="20"/>
      <c r="AM1667" s="20"/>
      <c r="AN1667" s="82"/>
    </row>
    <row r="1668" spans="1:42">
      <c r="A1668" s="7"/>
      <c r="B1668" s="7"/>
      <c r="D1668" s="96"/>
      <c r="Z1668" s="83"/>
      <c r="AI1668" s="67"/>
      <c r="AJ1668" s="67"/>
      <c r="AK1668" s="20"/>
      <c r="AL1668" s="67"/>
      <c r="AM1668" s="67"/>
      <c r="AO1668" s="67"/>
      <c r="AP1668" s="67"/>
    </row>
    <row r="1669" spans="1:42">
      <c r="A1669" s="7"/>
      <c r="B1669" s="7"/>
      <c r="D1669" s="96"/>
      <c r="Z1669" s="83"/>
      <c r="AI1669" s="27"/>
      <c r="AJ1669" s="82"/>
      <c r="AK1669" s="82"/>
      <c r="AL1669" s="82"/>
      <c r="AM1669" s="82"/>
      <c r="AN1669" s="82"/>
    </row>
    <row r="1670" spans="1:42">
      <c r="D1670" s="96"/>
      <c r="Z1670" s="83"/>
      <c r="AI1670" s="27"/>
      <c r="AJ1670" s="82"/>
      <c r="AK1670" s="82"/>
      <c r="AL1670" s="82"/>
      <c r="AM1670" s="82"/>
      <c r="AN1670" s="82"/>
    </row>
    <row r="1671" spans="1:42">
      <c r="A1671" s="7"/>
      <c r="B1671" s="7"/>
      <c r="D1671" s="96"/>
      <c r="Z1671" s="83"/>
      <c r="AI1671" s="27"/>
      <c r="AJ1671" s="82"/>
      <c r="AK1671" s="82"/>
      <c r="AL1671" s="82"/>
      <c r="AM1671" s="82"/>
      <c r="AN1671" s="82"/>
    </row>
    <row r="1672" spans="1:42">
      <c r="A1672" s="7"/>
      <c r="B1672" s="7"/>
      <c r="D1672" s="96"/>
      <c r="Z1672" s="83"/>
      <c r="AJ1672" s="82"/>
      <c r="AK1672" s="82"/>
      <c r="AL1672" s="82"/>
      <c r="AM1672" s="82"/>
      <c r="AN1672" s="82"/>
    </row>
    <row r="1673" spans="1:42">
      <c r="A1673" s="7"/>
      <c r="B1673" s="7"/>
      <c r="D1673" s="96"/>
      <c r="Z1673" s="90"/>
      <c r="AJ1673" s="76"/>
      <c r="AK1673" s="76"/>
      <c r="AL1673" s="76"/>
      <c r="AM1673" s="76"/>
      <c r="AN1673" s="76"/>
    </row>
    <row r="1674" spans="1:42">
      <c r="A1674" s="7"/>
      <c r="B1674" s="7"/>
      <c r="D1674" s="96"/>
    </row>
    <row r="1675" spans="1:42">
      <c r="A1675" s="7"/>
      <c r="B1675" s="7"/>
      <c r="D1675" s="96"/>
      <c r="AI1675" s="27"/>
      <c r="AJ1675" s="20"/>
      <c r="AK1675" s="20"/>
      <c r="AL1675" s="20"/>
      <c r="AM1675" s="20"/>
      <c r="AN1675" s="82"/>
    </row>
    <row r="1676" spans="1:42">
      <c r="D1676" s="96"/>
      <c r="Z1676" s="83"/>
      <c r="AI1676" s="67"/>
      <c r="AJ1676" s="67"/>
      <c r="AK1676" s="20"/>
      <c r="AL1676" s="67"/>
      <c r="AM1676" s="67"/>
      <c r="AO1676" s="67"/>
      <c r="AP1676" s="67"/>
    </row>
    <row r="1677" spans="1:42">
      <c r="D1677" s="96"/>
      <c r="Z1677" s="83"/>
      <c r="AI1677" s="27"/>
      <c r="AJ1677" s="82"/>
      <c r="AK1677" s="82"/>
      <c r="AL1677" s="82"/>
      <c r="AM1677" s="82"/>
      <c r="AN1677" s="82"/>
    </row>
    <row r="1678" spans="1:42">
      <c r="A1678" s="7"/>
      <c r="B1678" s="7"/>
      <c r="D1678" s="96"/>
      <c r="Z1678" s="83"/>
      <c r="AI1678" s="27"/>
      <c r="AJ1678" s="82"/>
      <c r="AK1678" s="82"/>
      <c r="AL1678" s="82"/>
      <c r="AM1678" s="82"/>
      <c r="AN1678" s="82"/>
    </row>
    <row r="1679" spans="1:42">
      <c r="D1679" s="96"/>
      <c r="Z1679" s="83"/>
      <c r="AI1679" s="27"/>
      <c r="AJ1679" s="82"/>
      <c r="AK1679" s="82"/>
      <c r="AL1679" s="82"/>
      <c r="AM1679" s="82"/>
      <c r="AN1679" s="82"/>
    </row>
    <row r="1680" spans="1:42">
      <c r="A1680" s="7"/>
      <c r="B1680" s="7"/>
      <c r="D1680" s="96"/>
      <c r="Z1680" s="83"/>
      <c r="AJ1680" s="82"/>
      <c r="AK1680" s="82"/>
      <c r="AL1680" s="82"/>
      <c r="AM1680" s="82"/>
      <c r="AN1680" s="82"/>
    </row>
    <row r="1681" spans="1:42">
      <c r="D1681" s="96"/>
      <c r="Z1681" s="90"/>
      <c r="AJ1681" s="76"/>
      <c r="AK1681" s="76"/>
      <c r="AL1681" s="76"/>
      <c r="AM1681" s="76"/>
      <c r="AN1681" s="76"/>
    </row>
    <row r="1682" spans="1:42">
      <c r="A1682" s="7"/>
      <c r="B1682" s="7"/>
      <c r="D1682" s="96"/>
    </row>
    <row r="1683" spans="1:42">
      <c r="D1683" s="96"/>
      <c r="AI1683" s="27"/>
      <c r="AJ1683" s="20"/>
      <c r="AK1683" s="20"/>
      <c r="AL1683" s="20"/>
      <c r="AM1683" s="20"/>
      <c r="AN1683" s="82"/>
    </row>
    <row r="1684" spans="1:42">
      <c r="A1684" s="7"/>
      <c r="B1684" s="7"/>
      <c r="D1684" s="96"/>
      <c r="Z1684" s="83"/>
      <c r="AI1684" s="67"/>
      <c r="AJ1684" s="67"/>
      <c r="AK1684" s="20"/>
      <c r="AL1684" s="67"/>
      <c r="AM1684" s="67"/>
      <c r="AO1684" s="67"/>
      <c r="AP1684" s="67"/>
    </row>
    <row r="1685" spans="1:42">
      <c r="A1685" s="7"/>
      <c r="B1685" s="7"/>
      <c r="D1685" s="96"/>
      <c r="Z1685" s="83"/>
      <c r="AI1685" s="27"/>
      <c r="AJ1685" s="82"/>
      <c r="AK1685" s="82"/>
      <c r="AL1685" s="82"/>
      <c r="AM1685" s="82"/>
      <c r="AN1685" s="82"/>
    </row>
    <row r="1686" spans="1:42">
      <c r="A1686" s="7"/>
      <c r="B1686" s="7"/>
      <c r="D1686" s="96"/>
      <c r="Z1686" s="83"/>
      <c r="AI1686" s="27"/>
      <c r="AJ1686" s="82"/>
      <c r="AK1686" s="82"/>
      <c r="AL1686" s="82"/>
      <c r="AM1686" s="82"/>
      <c r="AN1686" s="82"/>
    </row>
    <row r="1687" spans="1:42">
      <c r="A1687" s="7"/>
      <c r="B1687" s="7"/>
      <c r="D1687" s="96"/>
      <c r="Z1687" s="83"/>
      <c r="AI1687" s="27"/>
      <c r="AJ1687" s="82"/>
      <c r="AK1687" s="82"/>
      <c r="AL1687" s="82"/>
      <c r="AM1687" s="82"/>
      <c r="AN1687" s="82"/>
    </row>
    <row r="1688" spans="1:42">
      <c r="A1688" s="7"/>
      <c r="B1688" s="7"/>
      <c r="D1688" s="96"/>
      <c r="Z1688" s="83"/>
      <c r="AJ1688" s="82"/>
      <c r="AK1688" s="82"/>
      <c r="AL1688" s="82"/>
      <c r="AM1688" s="82"/>
      <c r="AN1688" s="82"/>
    </row>
    <row r="1689" spans="1:42">
      <c r="A1689" s="7"/>
      <c r="B1689" s="7"/>
      <c r="D1689" s="96"/>
      <c r="Z1689" s="90"/>
    </row>
    <row r="1690" spans="1:42">
      <c r="A1690" s="7"/>
      <c r="B1690" s="7"/>
      <c r="D1690" s="96"/>
    </row>
    <row r="1691" spans="1:42">
      <c r="D1691" s="96"/>
    </row>
    <row r="1692" spans="1:42">
      <c r="D1692" s="96"/>
      <c r="Z1692" s="83"/>
    </row>
    <row r="1693" spans="1:42">
      <c r="A1693" s="7"/>
      <c r="B1693" s="7"/>
      <c r="D1693" s="96"/>
      <c r="Z1693" s="83"/>
    </row>
    <row r="1694" spans="1:42">
      <c r="D1694" s="96"/>
      <c r="Z1694" s="83"/>
    </row>
    <row r="1695" spans="1:42">
      <c r="A1695" s="7"/>
      <c r="B1695" s="7"/>
      <c r="D1695" s="96"/>
      <c r="Z1695" s="83"/>
    </row>
    <row r="1696" spans="1:42">
      <c r="A1696" s="7"/>
      <c r="B1696" s="7"/>
      <c r="D1696" s="96"/>
      <c r="Z1696" s="83"/>
    </row>
    <row r="1697" spans="1:26">
      <c r="A1697" s="7"/>
      <c r="B1697" s="7"/>
      <c r="D1697" s="96"/>
      <c r="Z1697" s="90"/>
    </row>
    <row r="1698" spans="1:26">
      <c r="D1698" s="96"/>
    </row>
    <row r="1699" spans="1:26">
      <c r="D1699" s="96"/>
    </row>
    <row r="1700" spans="1:26">
      <c r="A1700" s="7"/>
      <c r="B1700" s="7"/>
      <c r="D1700" s="96"/>
      <c r="Z1700" s="83"/>
    </row>
    <row r="1701" spans="1:26">
      <c r="A1701" s="7"/>
      <c r="B1701" s="7"/>
      <c r="D1701" s="96"/>
      <c r="Z1701" s="83"/>
    </row>
    <row r="1702" spans="1:26">
      <c r="A1702" s="7"/>
      <c r="B1702" s="7"/>
      <c r="D1702" s="96"/>
      <c r="Z1702" s="83"/>
    </row>
    <row r="1703" spans="1:26">
      <c r="A1703" s="7"/>
      <c r="B1703" s="7"/>
      <c r="D1703" s="96"/>
      <c r="Z1703" s="83"/>
    </row>
    <row r="1704" spans="1:26">
      <c r="A1704" s="7"/>
      <c r="B1704" s="7"/>
      <c r="D1704" s="96"/>
      <c r="Z1704" s="83"/>
    </row>
    <row r="1705" spans="1:26">
      <c r="A1705" s="7"/>
      <c r="B1705" s="7"/>
      <c r="D1705" s="96"/>
      <c r="Z1705" s="90"/>
    </row>
    <row r="1706" spans="1:26">
      <c r="D1706" s="96"/>
    </row>
    <row r="1707" spans="1:26">
      <c r="A1707" s="7"/>
      <c r="B1707" s="7"/>
      <c r="D1707" s="96"/>
    </row>
    <row r="1708" spans="1:26">
      <c r="D1708" s="96"/>
      <c r="Z1708" s="83"/>
    </row>
    <row r="1709" spans="1:26">
      <c r="A1709" s="7"/>
      <c r="B1709" s="7"/>
      <c r="D1709" s="96"/>
      <c r="Z1709" s="83"/>
    </row>
    <row r="1710" spans="1:26">
      <c r="D1710" s="96"/>
      <c r="Z1710" s="83"/>
    </row>
    <row r="1711" spans="1:26">
      <c r="A1711" s="7"/>
      <c r="B1711" s="7"/>
      <c r="D1711" s="96"/>
      <c r="Z1711" s="83"/>
    </row>
    <row r="1712" spans="1:26">
      <c r="D1712" s="96"/>
      <c r="Z1712" s="83"/>
    </row>
    <row r="1713" spans="1:26">
      <c r="A1713" s="7"/>
      <c r="B1713" s="7"/>
      <c r="D1713" s="96"/>
      <c r="Z1713" s="90"/>
    </row>
    <row r="1714" spans="1:26">
      <c r="A1714" s="7"/>
      <c r="B1714" s="7"/>
      <c r="D1714" s="96"/>
    </row>
    <row r="1715" spans="1:26">
      <c r="D1715" s="96"/>
    </row>
    <row r="1716" spans="1:26">
      <c r="A1716" s="7"/>
      <c r="B1716" s="7"/>
      <c r="D1716" s="96"/>
      <c r="Z1716" s="83"/>
    </row>
    <row r="1717" spans="1:26">
      <c r="A1717" s="7"/>
      <c r="B1717" s="7"/>
      <c r="D1717" s="96"/>
      <c r="Z1717" s="83"/>
    </row>
    <row r="1718" spans="1:26">
      <c r="A1718" s="7"/>
      <c r="B1718" s="7"/>
      <c r="D1718" s="96"/>
      <c r="Z1718" s="83"/>
    </row>
    <row r="1719" spans="1:26">
      <c r="A1719" s="7"/>
      <c r="B1719" s="7"/>
      <c r="D1719" s="96"/>
      <c r="Z1719" s="83"/>
    </row>
    <row r="1720" spans="1:26">
      <c r="A1720" s="7"/>
      <c r="B1720" s="7"/>
      <c r="D1720" s="96"/>
      <c r="Z1720" s="83"/>
    </row>
    <row r="1721" spans="1:26">
      <c r="D1721" s="96"/>
      <c r="Z1721" s="90"/>
    </row>
    <row r="1722" spans="1:26">
      <c r="D1722" s="96"/>
    </row>
    <row r="1723" spans="1:26">
      <c r="A1723" s="7"/>
      <c r="B1723" s="7"/>
      <c r="D1723" s="96"/>
    </row>
    <row r="1724" spans="1:26">
      <c r="D1724" s="96"/>
      <c r="Z1724" s="83"/>
    </row>
    <row r="1725" spans="1:26">
      <c r="A1725" s="7"/>
      <c r="B1725" s="7"/>
      <c r="D1725" s="96"/>
      <c r="Z1725" s="83"/>
    </row>
    <row r="1726" spans="1:26">
      <c r="D1726" s="96"/>
      <c r="Z1726" s="83"/>
    </row>
    <row r="1727" spans="1:26">
      <c r="A1727" s="7"/>
      <c r="B1727" s="7"/>
      <c r="D1727" s="96"/>
      <c r="Z1727" s="83"/>
    </row>
    <row r="1728" spans="1:26">
      <c r="D1728" s="96"/>
      <c r="Z1728" s="83"/>
    </row>
    <row r="1729" spans="1:26">
      <c r="A1729" s="7"/>
      <c r="B1729" s="7"/>
      <c r="D1729" s="96"/>
      <c r="Z1729" s="90"/>
    </row>
    <row r="1730" spans="1:26">
      <c r="A1730" s="7"/>
      <c r="B1730" s="7"/>
      <c r="D1730" s="96"/>
    </row>
    <row r="1731" spans="1:26">
      <c r="A1731" s="7"/>
      <c r="B1731" s="7"/>
      <c r="D1731" s="96"/>
    </row>
    <row r="1732" spans="1:26">
      <c r="A1732" s="7"/>
      <c r="B1732" s="7"/>
      <c r="D1732" s="96"/>
      <c r="Z1732" s="83"/>
    </row>
    <row r="1733" spans="1:26">
      <c r="A1733" s="7"/>
      <c r="B1733" s="7"/>
      <c r="D1733" s="96"/>
      <c r="Z1733" s="83"/>
    </row>
    <row r="1734" spans="1:26">
      <c r="A1734" s="7"/>
      <c r="B1734" s="7"/>
      <c r="D1734" s="96"/>
      <c r="Z1734" s="83"/>
    </row>
    <row r="1735" spans="1:26">
      <c r="A1735" s="7"/>
      <c r="B1735" s="7"/>
      <c r="D1735" s="96"/>
      <c r="Z1735" s="83"/>
    </row>
    <row r="1736" spans="1:26">
      <c r="D1736" s="96"/>
      <c r="Z1736" s="83"/>
    </row>
    <row r="1737" spans="1:26">
      <c r="D1737" s="96"/>
      <c r="Z1737" s="90"/>
    </row>
    <row r="1738" spans="1:26">
      <c r="D1738" s="96"/>
    </row>
    <row r="1739" spans="1:26">
      <c r="A1739" s="7"/>
      <c r="B1739" s="7"/>
      <c r="D1739" s="96"/>
    </row>
    <row r="1740" spans="1:26">
      <c r="D1740" s="96"/>
      <c r="Z1740" s="83"/>
    </row>
    <row r="1741" spans="1:26">
      <c r="A1741" s="7"/>
      <c r="B1741" s="7"/>
      <c r="D1741" s="96"/>
      <c r="Z1741" s="83"/>
    </row>
    <row r="1742" spans="1:26">
      <c r="D1742" s="96"/>
      <c r="Z1742" s="83"/>
    </row>
    <row r="1743" spans="1:26">
      <c r="A1743" s="7"/>
      <c r="B1743" s="7"/>
      <c r="D1743" s="96"/>
      <c r="Z1743" s="83"/>
    </row>
    <row r="1744" spans="1:26">
      <c r="D1744" s="96"/>
      <c r="Z1744" s="83"/>
    </row>
    <row r="1745" spans="1:26">
      <c r="A1745" s="7"/>
      <c r="B1745" s="7"/>
      <c r="D1745" s="96"/>
      <c r="Z1745" s="90"/>
    </row>
    <row r="1746" spans="1:26">
      <c r="A1746" s="7"/>
      <c r="B1746" s="7"/>
      <c r="D1746" s="96"/>
    </row>
    <row r="1747" spans="1:26">
      <c r="A1747" s="7"/>
      <c r="B1747" s="7"/>
      <c r="D1747" s="96"/>
    </row>
    <row r="1748" spans="1:26">
      <c r="A1748" s="7"/>
      <c r="B1748" s="7"/>
      <c r="D1748" s="96"/>
      <c r="Z1748" s="83"/>
    </row>
    <row r="1749" spans="1:26">
      <c r="A1749" s="7"/>
      <c r="B1749" s="7"/>
      <c r="D1749" s="96"/>
      <c r="Z1749" s="83"/>
    </row>
    <row r="1750" spans="1:26">
      <c r="A1750" s="7"/>
      <c r="B1750" s="7"/>
      <c r="D1750" s="96"/>
      <c r="Z1750" s="83"/>
    </row>
    <row r="1751" spans="1:26">
      <c r="D1751" s="96"/>
      <c r="Z1751" s="83"/>
    </row>
    <row r="1752" spans="1:26">
      <c r="A1752" s="7"/>
      <c r="B1752" s="7"/>
      <c r="D1752" s="96"/>
      <c r="Z1752" s="83"/>
    </row>
    <row r="1753" spans="1:26">
      <c r="D1753" s="96"/>
      <c r="Z1753" s="90"/>
    </row>
    <row r="1754" spans="1:26">
      <c r="A1754" s="7"/>
      <c r="B1754" s="7"/>
      <c r="D1754" s="96"/>
    </row>
    <row r="1755" spans="1:26">
      <c r="D1755" s="96"/>
    </row>
    <row r="1756" spans="1:26">
      <c r="A1756" s="7"/>
      <c r="B1756" s="7"/>
      <c r="D1756" s="96"/>
      <c r="Z1756" s="83"/>
    </row>
    <row r="1757" spans="1:26">
      <c r="D1757" s="96"/>
      <c r="Z1757" s="83"/>
    </row>
    <row r="1758" spans="1:26">
      <c r="A1758" s="7"/>
      <c r="B1758" s="7"/>
      <c r="D1758" s="96"/>
      <c r="Z1758" s="83"/>
    </row>
    <row r="1759" spans="1:26">
      <c r="A1759" s="7"/>
      <c r="B1759" s="7"/>
      <c r="D1759" s="96"/>
      <c r="Z1759" s="83"/>
    </row>
    <row r="1760" spans="1:26">
      <c r="D1760" s="96"/>
      <c r="Z1760" s="83"/>
    </row>
    <row r="1761" spans="1:26">
      <c r="A1761" s="7"/>
      <c r="B1761" s="7"/>
      <c r="D1761" s="96"/>
      <c r="Z1761" s="90"/>
    </row>
    <row r="1762" spans="1:26">
      <c r="A1762" s="7"/>
      <c r="B1762" s="7"/>
      <c r="D1762" s="96"/>
    </row>
    <row r="1763" spans="1:26">
      <c r="A1763" s="7"/>
      <c r="B1763" s="7"/>
      <c r="D1763" s="96"/>
    </row>
    <row r="1764" spans="1:26">
      <c r="A1764" s="7"/>
      <c r="B1764" s="7"/>
      <c r="D1764" s="96"/>
      <c r="Z1764" s="83"/>
    </row>
    <row r="1765" spans="1:26">
      <c r="A1765" s="7"/>
      <c r="B1765" s="7"/>
      <c r="D1765" s="96"/>
      <c r="Z1765" s="83"/>
    </row>
    <row r="1766" spans="1:26">
      <c r="D1766" s="96"/>
      <c r="Z1766" s="83"/>
    </row>
    <row r="1767" spans="1:26">
      <c r="D1767" s="96"/>
      <c r="Z1767" s="83"/>
    </row>
    <row r="1768" spans="1:26">
      <c r="A1768" s="7"/>
      <c r="B1768" s="7"/>
      <c r="D1768" s="96"/>
      <c r="Z1768" s="83"/>
    </row>
    <row r="1769" spans="1:26">
      <c r="D1769" s="96"/>
      <c r="Z1769" s="90"/>
    </row>
    <row r="1770" spans="1:26">
      <c r="A1770" s="7"/>
      <c r="B1770" s="7"/>
      <c r="D1770" s="96"/>
    </row>
    <row r="1771" spans="1:26">
      <c r="D1771" s="96"/>
    </row>
    <row r="1772" spans="1:26">
      <c r="A1772" s="7"/>
      <c r="B1772" s="7"/>
      <c r="D1772" s="96"/>
      <c r="Z1772" s="83"/>
    </row>
    <row r="1773" spans="1:26">
      <c r="D1773" s="96"/>
      <c r="Z1773" s="83"/>
    </row>
    <row r="1774" spans="1:26">
      <c r="A1774" s="7"/>
      <c r="B1774" s="7"/>
      <c r="D1774" s="96"/>
      <c r="Z1774" s="83"/>
    </row>
    <row r="1775" spans="1:26">
      <c r="A1775" s="7"/>
      <c r="B1775" s="7"/>
      <c r="D1775" s="96"/>
      <c r="Z1775" s="83"/>
    </row>
    <row r="1776" spans="1:26">
      <c r="A1776" s="7"/>
      <c r="B1776" s="7"/>
      <c r="D1776" s="96"/>
      <c r="Z1776" s="83"/>
    </row>
    <row r="1777" spans="1:26">
      <c r="A1777" s="7"/>
      <c r="B1777" s="7"/>
      <c r="D1777" s="96"/>
      <c r="Z1777" s="90"/>
    </row>
    <row r="1778" spans="1:26">
      <c r="A1778" s="7"/>
      <c r="B1778" s="7"/>
      <c r="D1778" s="96"/>
    </row>
    <row r="1779" spans="1:26">
      <c r="A1779" s="7"/>
      <c r="B1779" s="7"/>
      <c r="D1779" s="96"/>
    </row>
    <row r="1780" spans="1:26">
      <c r="A1780" s="7"/>
      <c r="B1780" s="7"/>
      <c r="D1780" s="96"/>
      <c r="Z1780" s="83"/>
    </row>
    <row r="1781" spans="1:26">
      <c r="D1781" s="96"/>
      <c r="Z1781" s="83"/>
    </row>
    <row r="1782" spans="1:26">
      <c r="D1782" s="96"/>
      <c r="Z1782" s="83"/>
    </row>
    <row r="1783" spans="1:26">
      <c r="D1783" s="96"/>
      <c r="Z1783" s="83"/>
    </row>
    <row r="1784" spans="1:26">
      <c r="D1784" s="96"/>
      <c r="Z1784" s="83"/>
    </row>
    <row r="1785" spans="1:26">
      <c r="D1785" s="96"/>
      <c r="Z1785" s="90"/>
    </row>
    <row r="1786" spans="1:26">
      <c r="D1786" s="96"/>
    </row>
    <row r="1787" spans="1:26">
      <c r="D1787" s="96"/>
    </row>
    <row r="1788" spans="1:26">
      <c r="D1788" s="96"/>
      <c r="Z1788" s="83"/>
    </row>
    <row r="1789" spans="1:26">
      <c r="D1789" s="96"/>
      <c r="Z1789" s="83"/>
    </row>
    <row r="1790" spans="1:26">
      <c r="D1790" s="96"/>
      <c r="Z1790" s="83"/>
    </row>
    <row r="1791" spans="1:26">
      <c r="D1791" s="96"/>
      <c r="Z1791" s="83"/>
    </row>
    <row r="1792" spans="1:26">
      <c r="D1792" s="96"/>
      <c r="Z1792" s="83"/>
    </row>
    <row r="1793" spans="4:26">
      <c r="D1793" s="96"/>
      <c r="Z1793" s="90"/>
    </row>
    <row r="1794" spans="4:26">
      <c r="D1794" s="96"/>
    </row>
    <row r="1795" spans="4:26">
      <c r="D1795" s="96"/>
    </row>
    <row r="1796" spans="4:26">
      <c r="D1796" s="96"/>
      <c r="Z1796" s="83"/>
    </row>
    <row r="1797" spans="4:26">
      <c r="D1797" s="96"/>
      <c r="Z1797" s="83"/>
    </row>
    <row r="1798" spans="4:26">
      <c r="D1798" s="96"/>
      <c r="Z1798" s="83"/>
    </row>
    <row r="1799" spans="4:26">
      <c r="D1799" s="96"/>
      <c r="Z1799" s="83"/>
    </row>
    <row r="1800" spans="4:26">
      <c r="D1800" s="96"/>
      <c r="Z1800" s="83"/>
    </row>
    <row r="1801" spans="4:26">
      <c r="D1801" s="96"/>
      <c r="Z1801" s="90"/>
    </row>
    <row r="1802" spans="4:26">
      <c r="D1802" s="96"/>
    </row>
    <row r="1803" spans="4:26">
      <c r="D1803" s="96"/>
    </row>
    <row r="1804" spans="4:26">
      <c r="D1804" s="96"/>
      <c r="Z1804" s="83"/>
    </row>
    <row r="1805" spans="4:26">
      <c r="D1805" s="96"/>
      <c r="Z1805" s="83"/>
    </row>
    <row r="1806" spans="4:26">
      <c r="D1806" s="96"/>
      <c r="Z1806" s="83"/>
    </row>
    <row r="1807" spans="4:26">
      <c r="D1807" s="96"/>
      <c r="Z1807" s="83"/>
    </row>
    <row r="1808" spans="4:26">
      <c r="D1808" s="96"/>
      <c r="Z1808" s="83"/>
    </row>
    <row r="1809" spans="4:26">
      <c r="D1809" s="96"/>
      <c r="Z1809" s="90"/>
    </row>
    <row r="1810" spans="4:26">
      <c r="D1810" s="96"/>
    </row>
    <row r="1811" spans="4:26">
      <c r="D1811" s="96"/>
    </row>
    <row r="1812" spans="4:26">
      <c r="D1812" s="96"/>
      <c r="Z1812" s="83"/>
    </row>
    <row r="1813" spans="4:26">
      <c r="D1813" s="96"/>
      <c r="Z1813" s="83"/>
    </row>
    <row r="1814" spans="4:26">
      <c r="D1814" s="96"/>
      <c r="Z1814" s="83"/>
    </row>
    <row r="1815" spans="4:26">
      <c r="D1815" s="96"/>
      <c r="Z1815" s="83"/>
    </row>
    <row r="1816" spans="4:26">
      <c r="D1816" s="96"/>
      <c r="Z1816" s="83"/>
    </row>
    <row r="1817" spans="4:26">
      <c r="D1817" s="96"/>
      <c r="Z1817" s="90"/>
    </row>
    <row r="1818" spans="4:26">
      <c r="D1818" s="96"/>
    </row>
    <row r="1819" spans="4:26">
      <c r="D1819" s="96"/>
    </row>
    <row r="1820" spans="4:26">
      <c r="D1820" s="96"/>
      <c r="Z1820" s="83"/>
    </row>
    <row r="1821" spans="4:26">
      <c r="D1821" s="96"/>
      <c r="Z1821" s="83"/>
    </row>
    <row r="1822" spans="4:26">
      <c r="D1822" s="96"/>
      <c r="Z1822" s="83"/>
    </row>
    <row r="1823" spans="4:26">
      <c r="D1823" s="96"/>
      <c r="Z1823" s="83"/>
    </row>
    <row r="1824" spans="4:26">
      <c r="D1824" s="96"/>
      <c r="Z1824" s="83"/>
    </row>
    <row r="1825" spans="4:26">
      <c r="D1825" s="96"/>
      <c r="Z1825" s="90"/>
    </row>
    <row r="1826" spans="4:26">
      <c r="D1826" s="96"/>
    </row>
    <row r="1827" spans="4:26">
      <c r="D1827" s="96"/>
    </row>
    <row r="1828" spans="4:26">
      <c r="D1828" s="96"/>
      <c r="Z1828" s="83"/>
    </row>
    <row r="1829" spans="4:26">
      <c r="D1829" s="96"/>
      <c r="Z1829" s="83"/>
    </row>
    <row r="1830" spans="4:26">
      <c r="D1830" s="96"/>
      <c r="Z1830" s="83"/>
    </row>
    <row r="1831" spans="4:26">
      <c r="D1831" s="96"/>
      <c r="Z1831" s="83"/>
    </row>
    <row r="1832" spans="4:26">
      <c r="D1832" s="96"/>
      <c r="Z1832" s="83"/>
    </row>
    <row r="1833" spans="4:26">
      <c r="D1833" s="96"/>
      <c r="Z1833" s="90"/>
    </row>
    <row r="1834" spans="4:26">
      <c r="D1834" s="96"/>
    </row>
    <row r="1835" spans="4:26">
      <c r="D1835" s="96"/>
    </row>
    <row r="1836" spans="4:26">
      <c r="D1836" s="96"/>
      <c r="Z1836" s="83"/>
    </row>
    <row r="1837" spans="4:26">
      <c r="D1837" s="96"/>
      <c r="Z1837" s="83"/>
    </row>
    <row r="1838" spans="4:26">
      <c r="D1838" s="96"/>
      <c r="Z1838" s="83"/>
    </row>
    <row r="1839" spans="4:26">
      <c r="D1839" s="96"/>
      <c r="Z1839" s="83"/>
    </row>
    <row r="1840" spans="4:26">
      <c r="D1840" s="96"/>
      <c r="Z1840" s="83"/>
    </row>
    <row r="1841" spans="4:26">
      <c r="D1841" s="96"/>
      <c r="Z1841" s="90"/>
    </row>
    <row r="1842" spans="4:26">
      <c r="D1842" s="96"/>
    </row>
    <row r="1843" spans="4:26">
      <c r="D1843" s="96"/>
    </row>
    <row r="1844" spans="4:26">
      <c r="D1844" s="96"/>
      <c r="Z1844" s="83"/>
    </row>
    <row r="1845" spans="4:26">
      <c r="D1845" s="96"/>
      <c r="Z1845" s="83"/>
    </row>
    <row r="1846" spans="4:26">
      <c r="D1846" s="96"/>
      <c r="Z1846" s="83"/>
    </row>
    <row r="1847" spans="4:26">
      <c r="D1847" s="96"/>
      <c r="Z1847" s="83"/>
    </row>
    <row r="1848" spans="4:26">
      <c r="D1848" s="96"/>
      <c r="Z1848" s="83"/>
    </row>
    <row r="1849" spans="4:26">
      <c r="D1849" s="96"/>
      <c r="Z1849" s="90"/>
    </row>
    <row r="1850" spans="4:26">
      <c r="D1850" s="96"/>
    </row>
    <row r="1851" spans="4:26">
      <c r="D1851" s="96"/>
    </row>
    <row r="1852" spans="4:26">
      <c r="D1852" s="96"/>
      <c r="Z1852" s="83"/>
    </row>
    <row r="1853" spans="4:26">
      <c r="D1853" s="96"/>
      <c r="Z1853" s="83"/>
    </row>
    <row r="1854" spans="4:26">
      <c r="D1854" s="96"/>
      <c r="Z1854" s="83"/>
    </row>
    <row r="1855" spans="4:26">
      <c r="D1855" s="96"/>
      <c r="Z1855" s="83"/>
    </row>
    <row r="1856" spans="4:26">
      <c r="D1856" s="96"/>
      <c r="Z1856" s="83"/>
    </row>
    <row r="1857" spans="4:26">
      <c r="D1857" s="96"/>
      <c r="Z1857" s="90"/>
    </row>
    <row r="1858" spans="4:26">
      <c r="D1858" s="96"/>
    </row>
    <row r="1859" spans="4:26">
      <c r="D1859" s="96"/>
    </row>
    <row r="1860" spans="4:26">
      <c r="D1860" s="96"/>
      <c r="Z1860" s="83"/>
    </row>
    <row r="1861" spans="4:26">
      <c r="D1861" s="96"/>
      <c r="Z1861" s="83"/>
    </row>
    <row r="1862" spans="4:26">
      <c r="D1862" s="96"/>
      <c r="Z1862" s="83"/>
    </row>
    <row r="1863" spans="4:26">
      <c r="D1863" s="96"/>
      <c r="Z1863" s="83"/>
    </row>
    <row r="1864" spans="4:26">
      <c r="D1864" s="96"/>
      <c r="Z1864" s="83"/>
    </row>
    <row r="1865" spans="4:26">
      <c r="D1865" s="96"/>
      <c r="Z1865" s="90"/>
    </row>
    <row r="1866" spans="4:26">
      <c r="D1866" s="96"/>
    </row>
    <row r="1867" spans="4:26">
      <c r="D1867" s="96"/>
    </row>
    <row r="1868" spans="4:26">
      <c r="D1868" s="96"/>
      <c r="Z1868" s="83"/>
    </row>
    <row r="1869" spans="4:26">
      <c r="D1869" s="96"/>
      <c r="Z1869" s="83"/>
    </row>
    <row r="1870" spans="4:26">
      <c r="D1870" s="96"/>
      <c r="Z1870" s="83"/>
    </row>
    <row r="1871" spans="4:26">
      <c r="D1871" s="96"/>
      <c r="Z1871" s="83"/>
    </row>
    <row r="1872" spans="4:26">
      <c r="D1872" s="96"/>
      <c r="Z1872" s="83"/>
    </row>
    <row r="1873" spans="4:26">
      <c r="D1873" s="96"/>
      <c r="Z1873" s="90"/>
    </row>
    <row r="1874" spans="4:26">
      <c r="D1874" s="96"/>
    </row>
    <row r="1875" spans="4:26">
      <c r="D1875" s="96"/>
    </row>
    <row r="1876" spans="4:26">
      <c r="D1876" s="96"/>
      <c r="Z1876" s="83"/>
    </row>
    <row r="1877" spans="4:26">
      <c r="D1877" s="96"/>
      <c r="Z1877" s="83"/>
    </row>
    <row r="1878" spans="4:26">
      <c r="D1878" s="96"/>
      <c r="Z1878" s="83"/>
    </row>
    <row r="1879" spans="4:26">
      <c r="D1879" s="96"/>
      <c r="Z1879" s="83"/>
    </row>
    <row r="1880" spans="4:26">
      <c r="D1880" s="96"/>
      <c r="Z1880" s="83"/>
    </row>
    <row r="1881" spans="4:26">
      <c r="D1881" s="96"/>
      <c r="Z1881" s="90"/>
    </row>
    <row r="1882" spans="4:26">
      <c r="D1882" s="96"/>
    </row>
    <row r="1883" spans="4:26">
      <c r="D1883" s="96"/>
    </row>
    <row r="1884" spans="4:26">
      <c r="D1884" s="96"/>
      <c r="Z1884" s="83"/>
    </row>
    <row r="1885" spans="4:26">
      <c r="D1885" s="96"/>
      <c r="Z1885" s="83"/>
    </row>
    <row r="1886" spans="4:26">
      <c r="D1886" s="96"/>
      <c r="Z1886" s="83"/>
    </row>
    <row r="1887" spans="4:26">
      <c r="D1887" s="96"/>
      <c r="Z1887" s="83"/>
    </row>
    <row r="1888" spans="4:26">
      <c r="D1888" s="96"/>
      <c r="Z1888" s="83"/>
    </row>
    <row r="1889" spans="4:26">
      <c r="D1889" s="96"/>
      <c r="Z1889" s="90"/>
    </row>
    <row r="1890" spans="4:26">
      <c r="D1890" s="96"/>
    </row>
    <row r="1891" spans="4:26">
      <c r="D1891" s="96"/>
    </row>
    <row r="1892" spans="4:26">
      <c r="D1892" s="96"/>
      <c r="Z1892" s="83"/>
    </row>
    <row r="1893" spans="4:26">
      <c r="D1893" s="96"/>
      <c r="Z1893" s="83"/>
    </row>
    <row r="1894" spans="4:26">
      <c r="D1894" s="96"/>
      <c r="Z1894" s="83"/>
    </row>
    <row r="1895" spans="4:26">
      <c r="D1895" s="96"/>
      <c r="Z1895" s="83"/>
    </row>
    <row r="1896" spans="4:26">
      <c r="D1896" s="96"/>
      <c r="Z1896" s="83"/>
    </row>
    <row r="1897" spans="4:26">
      <c r="D1897" s="96"/>
      <c r="Z1897" s="90"/>
    </row>
    <row r="1898" spans="4:26">
      <c r="D1898" s="96"/>
    </row>
    <row r="1899" spans="4:26">
      <c r="D1899" s="96"/>
    </row>
    <row r="1900" spans="4:26">
      <c r="D1900" s="96"/>
      <c r="Z1900" s="83"/>
    </row>
    <row r="1901" spans="4:26">
      <c r="D1901" s="96"/>
      <c r="Z1901" s="83"/>
    </row>
    <row r="1902" spans="4:26">
      <c r="D1902" s="96"/>
      <c r="Z1902" s="83"/>
    </row>
    <row r="1903" spans="4:26">
      <c r="D1903" s="96"/>
      <c r="Z1903" s="83"/>
    </row>
    <row r="1904" spans="4:26">
      <c r="D1904" s="96"/>
      <c r="Z1904" s="83"/>
    </row>
    <row r="1905" spans="4:26">
      <c r="D1905" s="96"/>
      <c r="Z1905" s="90"/>
    </row>
    <row r="1906" spans="4:26">
      <c r="D1906" s="96"/>
    </row>
    <row r="1907" spans="4:26">
      <c r="D1907" s="96"/>
    </row>
    <row r="1908" spans="4:26">
      <c r="D1908" s="96"/>
      <c r="Z1908" s="83"/>
    </row>
    <row r="1909" spans="4:26">
      <c r="D1909" s="96"/>
      <c r="Z1909" s="83"/>
    </row>
    <row r="1910" spans="4:26">
      <c r="D1910" s="96"/>
      <c r="Z1910" s="83"/>
    </row>
    <row r="1911" spans="4:26">
      <c r="D1911" s="96"/>
      <c r="Z1911" s="83"/>
    </row>
    <row r="1912" spans="4:26">
      <c r="D1912" s="96"/>
      <c r="Z1912" s="83"/>
    </row>
    <row r="1913" spans="4:26">
      <c r="D1913" s="96"/>
      <c r="Z1913" s="90"/>
    </row>
    <row r="1914" spans="4:26">
      <c r="D1914" s="96"/>
    </row>
    <row r="1915" spans="4:26">
      <c r="D1915" s="96"/>
    </row>
    <row r="1916" spans="4:26">
      <c r="D1916" s="96"/>
      <c r="Z1916" s="83"/>
    </row>
    <row r="1917" spans="4:26">
      <c r="D1917" s="96"/>
      <c r="Z1917" s="83"/>
    </row>
    <row r="1918" spans="4:26">
      <c r="D1918" s="96"/>
      <c r="Z1918" s="83"/>
    </row>
    <row r="1919" spans="4:26">
      <c r="D1919" s="96"/>
      <c r="Z1919" s="83"/>
    </row>
    <row r="1920" spans="4:26">
      <c r="D1920" s="96"/>
      <c r="Z1920" s="83"/>
    </row>
    <row r="1921" spans="4:26">
      <c r="D1921" s="96"/>
      <c r="Z1921" s="90"/>
    </row>
    <row r="1922" spans="4:26">
      <c r="D1922" s="96"/>
    </row>
    <row r="1923" spans="4:26">
      <c r="D1923" s="96"/>
    </row>
    <row r="1924" spans="4:26">
      <c r="D1924" s="96"/>
      <c r="Z1924" s="83"/>
    </row>
    <row r="1925" spans="4:26">
      <c r="D1925" s="96"/>
      <c r="Z1925" s="83"/>
    </row>
    <row r="1926" spans="4:26">
      <c r="D1926" s="96"/>
      <c r="Z1926" s="83"/>
    </row>
    <row r="1927" spans="4:26">
      <c r="D1927" s="96"/>
      <c r="Z1927" s="83"/>
    </row>
    <row r="1928" spans="4:26">
      <c r="D1928" s="96"/>
      <c r="Z1928" s="83"/>
    </row>
    <row r="1929" spans="4:26">
      <c r="D1929" s="96"/>
    </row>
    <row r="1930" spans="4:26">
      <c r="D1930" s="96"/>
    </row>
    <row r="1931" spans="4:26">
      <c r="D1931" s="96"/>
    </row>
    <row r="1932" spans="4:26">
      <c r="D1932" s="96"/>
    </row>
    <row r="1933" spans="4:26">
      <c r="D1933" s="96"/>
    </row>
    <row r="1934" spans="4:26">
      <c r="D1934" s="96"/>
    </row>
    <row r="1935" spans="4:26">
      <c r="D1935" s="96"/>
    </row>
    <row r="1936" spans="4:26">
      <c r="D1936" s="96"/>
    </row>
    <row r="1937" spans="4:4">
      <c r="D1937" s="96"/>
    </row>
    <row r="1938" spans="4:4">
      <c r="D1938" s="96"/>
    </row>
    <row r="1939" spans="4:4">
      <c r="D1939" s="96"/>
    </row>
    <row r="1940" spans="4:4">
      <c r="D1940" s="96"/>
    </row>
    <row r="1941" spans="4:4">
      <c r="D1941" s="96"/>
    </row>
    <row r="1942" spans="4:4">
      <c r="D1942" s="96"/>
    </row>
    <row r="1943" spans="4:4">
      <c r="D1943" s="96"/>
    </row>
    <row r="1944" spans="4:4">
      <c r="D1944" s="96"/>
    </row>
    <row r="1945" spans="4:4">
      <c r="D1945" s="96"/>
    </row>
    <row r="1946" spans="4:4">
      <c r="D1946" s="96"/>
    </row>
    <row r="1947" spans="4:4">
      <c r="D1947" s="96"/>
    </row>
    <row r="1948" spans="4:4">
      <c r="D1948" s="96"/>
    </row>
    <row r="1949" spans="4:4">
      <c r="D1949" s="96"/>
    </row>
    <row r="1950" spans="4:4">
      <c r="D1950" s="96"/>
    </row>
    <row r="1951" spans="4:4">
      <c r="D1951" s="96"/>
    </row>
    <row r="1952" spans="4:4">
      <c r="D1952" s="96"/>
    </row>
    <row r="1953" spans="4:4">
      <c r="D1953" s="96"/>
    </row>
    <row r="1954" spans="4:4">
      <c r="D1954" s="96"/>
    </row>
    <row r="1955" spans="4:4">
      <c r="D1955" s="96"/>
    </row>
    <row r="1956" spans="4:4">
      <c r="D1956" s="96"/>
    </row>
    <row r="1957" spans="4:4">
      <c r="D1957" s="96"/>
    </row>
    <row r="1958" spans="4:4">
      <c r="D1958" s="96"/>
    </row>
    <row r="1959" spans="4:4">
      <c r="D1959" s="96"/>
    </row>
    <row r="1960" spans="4:4">
      <c r="D1960" s="96"/>
    </row>
    <row r="1961" spans="4:4">
      <c r="D1961" s="96"/>
    </row>
    <row r="1962" spans="4:4">
      <c r="D1962" s="96"/>
    </row>
    <row r="1963" spans="4:4">
      <c r="D1963" s="96"/>
    </row>
    <row r="1964" spans="4:4">
      <c r="D1964" s="96"/>
    </row>
    <row r="1965" spans="4:4">
      <c r="D1965" s="96"/>
    </row>
    <row r="1966" spans="4:4">
      <c r="D1966" s="96"/>
    </row>
    <row r="1967" spans="4:4">
      <c r="D1967" s="96"/>
    </row>
    <row r="1968" spans="4:4">
      <c r="D1968" s="96"/>
    </row>
    <row r="1969" spans="4:4">
      <c r="D1969" s="96"/>
    </row>
    <row r="1970" spans="4:4">
      <c r="D1970" s="96"/>
    </row>
    <row r="1971" spans="4:4">
      <c r="D1971" s="96"/>
    </row>
    <row r="1972" spans="4:4">
      <c r="D1972" s="96"/>
    </row>
    <row r="1973" spans="4:4">
      <c r="D1973" s="96"/>
    </row>
    <row r="1974" spans="4:4">
      <c r="D1974" s="96"/>
    </row>
    <row r="1975" spans="4:4">
      <c r="D1975" s="96"/>
    </row>
    <row r="1976" spans="4:4">
      <c r="D1976" s="96"/>
    </row>
    <row r="1977" spans="4:4">
      <c r="D1977" s="96"/>
    </row>
    <row r="1978" spans="4:4">
      <c r="D1978" s="96"/>
    </row>
    <row r="1979" spans="4:4">
      <c r="D1979" s="96"/>
    </row>
    <row r="1980" spans="4:4">
      <c r="D1980" s="96"/>
    </row>
    <row r="1981" spans="4:4">
      <c r="D1981" s="96"/>
    </row>
    <row r="1982" spans="4:4">
      <c r="D1982" s="96"/>
    </row>
    <row r="1983" spans="4:4">
      <c r="D1983" s="96"/>
    </row>
    <row r="1984" spans="4:4">
      <c r="D1984" s="96"/>
    </row>
    <row r="1985" spans="4:4">
      <c r="D1985" s="96"/>
    </row>
    <row r="1986" spans="4:4">
      <c r="D1986" s="96"/>
    </row>
    <row r="1987" spans="4:4">
      <c r="D1987" s="96"/>
    </row>
    <row r="1988" spans="4:4">
      <c r="D1988" s="96"/>
    </row>
    <row r="1989" spans="4:4">
      <c r="D1989" s="96"/>
    </row>
    <row r="1990" spans="4:4">
      <c r="D1990" s="96"/>
    </row>
    <row r="1991" spans="4:4">
      <c r="D1991" s="96"/>
    </row>
    <row r="1992" spans="4:4">
      <c r="D1992" s="96"/>
    </row>
    <row r="1993" spans="4:4">
      <c r="D1993" s="96"/>
    </row>
    <row r="1994" spans="4:4">
      <c r="D1994" s="96"/>
    </row>
    <row r="1995" spans="4:4">
      <c r="D1995" s="96"/>
    </row>
    <row r="1996" spans="4:4">
      <c r="D1996" s="96"/>
    </row>
    <row r="1997" spans="4:4">
      <c r="D1997" s="96"/>
    </row>
    <row r="1998" spans="4:4">
      <c r="D1998" s="96"/>
    </row>
    <row r="1999" spans="4:4">
      <c r="D1999" s="96"/>
    </row>
    <row r="2000" spans="4:4">
      <c r="D2000" s="96"/>
    </row>
    <row r="2001" spans="4:4">
      <c r="D2001" s="96"/>
    </row>
    <row r="2002" spans="4:4">
      <c r="D2002" s="96"/>
    </row>
    <row r="2003" spans="4:4">
      <c r="D2003" s="96"/>
    </row>
    <row r="2004" spans="4:4">
      <c r="D2004" s="96"/>
    </row>
    <row r="2005" spans="4:4">
      <c r="D2005" s="96"/>
    </row>
    <row r="2006" spans="4:4">
      <c r="D2006" s="96"/>
    </row>
    <row r="2007" spans="4:4">
      <c r="D2007" s="96"/>
    </row>
    <row r="2008" spans="4:4">
      <c r="D2008" s="96"/>
    </row>
    <row r="2009" spans="4:4">
      <c r="D2009" s="96"/>
    </row>
    <row r="2010" spans="4:4">
      <c r="D2010" s="96"/>
    </row>
    <row r="2011" spans="4:4">
      <c r="D2011" s="96"/>
    </row>
    <row r="2012" spans="4:4">
      <c r="D2012" s="96"/>
    </row>
    <row r="2013" spans="4:4">
      <c r="D2013" s="96"/>
    </row>
    <row r="2014" spans="4:4">
      <c r="D2014" s="96"/>
    </row>
    <row r="2015" spans="4:4">
      <c r="D2015" s="96"/>
    </row>
    <row r="2016" spans="4:4">
      <c r="D2016" s="96"/>
    </row>
    <row r="2017" spans="4:4">
      <c r="D2017" s="96"/>
    </row>
    <row r="2018" spans="4:4">
      <c r="D2018" s="96"/>
    </row>
    <row r="2019" spans="4:4">
      <c r="D2019" s="96"/>
    </row>
    <row r="2020" spans="4:4">
      <c r="D2020" s="96"/>
    </row>
    <row r="2021" spans="4:4">
      <c r="D2021" s="96"/>
    </row>
    <row r="2022" spans="4:4">
      <c r="D2022" s="96"/>
    </row>
    <row r="2023" spans="4:4">
      <c r="D2023" s="96"/>
    </row>
    <row r="2024" spans="4:4">
      <c r="D2024" s="96"/>
    </row>
    <row r="2025" spans="4:4">
      <c r="D2025" s="96"/>
    </row>
    <row r="2026" spans="4:4">
      <c r="D2026" s="96"/>
    </row>
    <row r="2027" spans="4:4">
      <c r="D2027" s="96"/>
    </row>
    <row r="2028" spans="4:4">
      <c r="D2028" s="96"/>
    </row>
    <row r="2029" spans="4:4">
      <c r="D2029" s="96"/>
    </row>
    <row r="2030" spans="4:4">
      <c r="D2030" s="96"/>
    </row>
    <row r="2031" spans="4:4">
      <c r="D2031" s="96"/>
    </row>
    <row r="2032" spans="4:4">
      <c r="D2032" s="96"/>
    </row>
    <row r="2033" spans="4:4">
      <c r="D2033" s="96"/>
    </row>
    <row r="2034" spans="4:4">
      <c r="D2034" s="96"/>
    </row>
    <row r="2035" spans="4:4">
      <c r="D2035" s="96"/>
    </row>
    <row r="2036" spans="4:4">
      <c r="D2036" s="96"/>
    </row>
    <row r="2037" spans="4:4">
      <c r="D2037" s="96"/>
    </row>
    <row r="2038" spans="4:4">
      <c r="D2038" s="96"/>
    </row>
    <row r="2039" spans="4:4">
      <c r="D2039" s="96"/>
    </row>
    <row r="2040" spans="4:4">
      <c r="D2040" s="96"/>
    </row>
    <row r="2041" spans="4:4">
      <c r="D2041" s="96"/>
    </row>
    <row r="2042" spans="4:4">
      <c r="D2042" s="96"/>
    </row>
    <row r="2043" spans="4:4">
      <c r="D2043" s="96"/>
    </row>
    <row r="2044" spans="4:4">
      <c r="D2044" s="96"/>
    </row>
    <row r="2045" spans="4:4">
      <c r="D2045" s="96"/>
    </row>
    <row r="2046" spans="4:4">
      <c r="D2046" s="96"/>
    </row>
    <row r="2047" spans="4:4">
      <c r="D2047" s="96"/>
    </row>
    <row r="2048" spans="4:4">
      <c r="D2048" s="96"/>
    </row>
    <row r="2049" spans="4:4">
      <c r="D2049" s="96"/>
    </row>
    <row r="2050" spans="4:4">
      <c r="D2050" s="96"/>
    </row>
    <row r="2051" spans="4:4">
      <c r="D2051" s="96"/>
    </row>
    <row r="2052" spans="4:4">
      <c r="D2052" s="96"/>
    </row>
    <row r="2053" spans="4:4">
      <c r="D2053" s="96"/>
    </row>
    <row r="2054" spans="4:4">
      <c r="D2054" s="96"/>
    </row>
    <row r="2055" spans="4:4">
      <c r="D2055" s="96"/>
    </row>
    <row r="2056" spans="4:4">
      <c r="D2056" s="96"/>
    </row>
    <row r="2057" spans="4:4">
      <c r="D2057" s="96"/>
    </row>
    <row r="2058" spans="4:4">
      <c r="D2058" s="96"/>
    </row>
  </sheetData>
  <phoneticPr fontId="9" type="noConversion"/>
  <pageMargins left="0.75" right="0.75" top="1" bottom="1" header="0.5" footer="0.5"/>
  <pageSetup orientation="portrait" horizont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1"/>
  <sheetViews>
    <sheetView workbookViewId="0">
      <selection activeCell="K11" sqref="K11"/>
    </sheetView>
  </sheetViews>
  <sheetFormatPr defaultColWidth="9.6640625" defaultRowHeight="11.55"/>
  <cols>
    <col min="1" max="3" width="9.6640625" style="86"/>
    <col min="4" max="9" width="9.6640625" style="5"/>
    <col min="10" max="10" width="9.6640625" style="86"/>
    <col min="11" max="28" width="9.6640625" style="5"/>
    <col min="29" max="29" width="10.5546875" style="5" bestFit="1" customWidth="1"/>
    <col min="30" max="30" width="9.88671875" style="5" bestFit="1" customWidth="1"/>
    <col min="31" max="16384" width="9.6640625" style="5"/>
  </cols>
  <sheetData>
    <row r="1" spans="1:55" ht="12.1">
      <c r="A1" s="152" t="s">
        <v>93</v>
      </c>
      <c r="AV1" s="22" t="s">
        <v>73</v>
      </c>
    </row>
    <row r="2" spans="1:55" ht="14.4">
      <c r="A2" s="12" t="s">
        <v>85</v>
      </c>
      <c r="AB2" s="2" t="s">
        <v>78</v>
      </c>
      <c r="AC2" s="2"/>
      <c r="AD2" s="4"/>
      <c r="AE2" s="4"/>
      <c r="AG2" s="2" t="s">
        <v>79</v>
      </c>
      <c r="AH2" s="4"/>
      <c r="AI2" s="4"/>
      <c r="AU2" s="148"/>
      <c r="AV2" s="4" t="s">
        <v>29</v>
      </c>
      <c r="AW2" s="4" t="s">
        <v>26</v>
      </c>
      <c r="AX2" s="4" t="s">
        <v>27</v>
      </c>
      <c r="AY2" s="4" t="s">
        <v>28</v>
      </c>
    </row>
    <row r="3" spans="1:55" ht="14.4">
      <c r="A3" s="18" t="s">
        <v>45</v>
      </c>
      <c r="AB3" s="27" t="s">
        <v>37</v>
      </c>
      <c r="AC3" s="110">
        <v>89.904698760000002</v>
      </c>
      <c r="AD3" s="62" t="s">
        <v>68</v>
      </c>
      <c r="AE3" s="59">
        <v>86.908877496000002</v>
      </c>
      <c r="AG3" s="9"/>
      <c r="AH3" s="19" t="s">
        <v>8</v>
      </c>
      <c r="AI3" s="19"/>
      <c r="AU3" s="149" t="s">
        <v>64</v>
      </c>
      <c r="AV3" s="111">
        <f>AVERAGE(AV16:AV34)</f>
        <v>6.2057962632544594E-2</v>
      </c>
      <c r="AW3" s="111">
        <f>AVERAGE(AW16:AW34)</f>
        <v>0.11357113886052428</v>
      </c>
      <c r="AX3" s="111">
        <f>AVERAGE(AX16:AX34)</f>
        <v>0.23502798566479299</v>
      </c>
      <c r="AY3" s="111">
        <f>AVERAGE(AY16:AY34)</f>
        <v>0.3234575362528691</v>
      </c>
      <c r="AZ3" s="151" t="s">
        <v>76</v>
      </c>
    </row>
    <row r="4" spans="1:55" ht="14.4">
      <c r="AA4" s="112"/>
      <c r="AB4" s="27" t="s">
        <v>38</v>
      </c>
      <c r="AC4" s="110">
        <v>90.905640219999995</v>
      </c>
      <c r="AD4" s="62" t="s">
        <v>32</v>
      </c>
      <c r="AE4" s="59">
        <v>87.905612255999998</v>
      </c>
      <c r="AG4" s="79" t="s">
        <v>80</v>
      </c>
      <c r="AH4" s="39">
        <v>0.21787000000000001</v>
      </c>
      <c r="AI4" s="39"/>
      <c r="AU4" s="150"/>
      <c r="AV4" s="147">
        <f>STDEV(AV16:AV34)</f>
        <v>1.1172142957012885E-2</v>
      </c>
      <c r="AW4" s="147">
        <f>STDEV(AW16:AW34)</f>
        <v>1.8666967397790224E-2</v>
      </c>
      <c r="AX4" s="147">
        <f>STDEV(AX16:AX34)</f>
        <v>3.2020381302819673E-2</v>
      </c>
      <c r="AY4" s="147">
        <f>STDEV(AY16:AY34)</f>
        <v>3.9271089987449326E-2</v>
      </c>
      <c r="AZ4" s="151" t="s">
        <v>74</v>
      </c>
    </row>
    <row r="5" spans="1:55" ht="14.4">
      <c r="X5" s="78"/>
      <c r="AB5" s="27" t="s">
        <v>39</v>
      </c>
      <c r="AC5" s="110">
        <v>91.905035319999996</v>
      </c>
      <c r="AD5" s="113"/>
      <c r="AE5" s="86"/>
      <c r="AG5" s="79" t="s">
        <v>42</v>
      </c>
      <c r="AH5" s="59">
        <v>0.33306999999999998</v>
      </c>
      <c r="AI5" s="59"/>
      <c r="AT5" s="114"/>
      <c r="AU5" s="149" t="s">
        <v>66</v>
      </c>
      <c r="AV5" s="111">
        <f>AVERAGE(AV39:AV61)</f>
        <v>1.7582084022310148E-2</v>
      </c>
      <c r="AW5" s="111">
        <f>AVERAGE(AW39:AW61)</f>
        <v>3.5352970544900615E-2</v>
      </c>
      <c r="AX5" s="111">
        <f>AVERAGE(AX39:AX61)</f>
        <v>6.3872865305312429E-2</v>
      </c>
      <c r="AY5" s="111">
        <f>AVERAGE(AY39:AY61)</f>
        <v>8.5502392598221538E-2</v>
      </c>
      <c r="AZ5" s="151" t="s">
        <v>77</v>
      </c>
    </row>
    <row r="6" spans="1:55" ht="14.4">
      <c r="AB6" s="27" t="s">
        <v>40</v>
      </c>
      <c r="AC6" s="110">
        <v>93.90631252</v>
      </c>
      <c r="AD6" s="113"/>
      <c r="AE6" s="86"/>
      <c r="AG6" s="79" t="s">
        <v>43</v>
      </c>
      <c r="AH6" s="59">
        <v>0.33718999999999999</v>
      </c>
      <c r="AI6" s="59"/>
      <c r="AT6" s="115"/>
      <c r="AU6" s="150"/>
      <c r="AV6" s="147">
        <f>STDEV(AV40:AV60)</f>
        <v>1.0090444758286644E-2</v>
      </c>
      <c r="AW6" s="147">
        <f>STDEV(AW40:AW60)</f>
        <v>1.6172275074475873E-2</v>
      </c>
      <c r="AX6" s="147">
        <f>STDEV(AX40:AX60)</f>
        <v>2.9154777370786689E-2</v>
      </c>
      <c r="AY6" s="147">
        <f>STDEV(AY40:AY60)</f>
        <v>5.1798164103758773E-2</v>
      </c>
      <c r="AZ6" s="151" t="s">
        <v>75</v>
      </c>
    </row>
    <row r="7" spans="1:55" ht="14.4">
      <c r="X7" s="104"/>
      <c r="Y7" s="104"/>
      <c r="Z7" s="104"/>
      <c r="AB7" s="27" t="s">
        <v>41</v>
      </c>
      <c r="AC7" s="110">
        <v>95.908277620000007</v>
      </c>
      <c r="AD7" s="113"/>
      <c r="AE7" s="86"/>
      <c r="AG7" s="79" t="s">
        <v>44</v>
      </c>
      <c r="AH7" s="59">
        <v>5.4080000000000003E-2</v>
      </c>
      <c r="AI7" s="59"/>
      <c r="AU7" s="149" t="s">
        <v>67</v>
      </c>
      <c r="AV7" s="111">
        <f>AVERAGE(AV66:AV85)</f>
        <v>4.844390642595453E-2</v>
      </c>
      <c r="AW7" s="111">
        <f>AVERAGE(AW66:AW85)</f>
        <v>9.4100490516835222E-2</v>
      </c>
      <c r="AX7" s="111">
        <f>AVERAGE(AX66:AX85)</f>
        <v>0.1880542053951606</v>
      </c>
      <c r="AY7" s="111">
        <f>AVERAGE(AY66:AY85)</f>
        <v>0.26822144948919213</v>
      </c>
      <c r="AZ7" s="151" t="s">
        <v>76</v>
      </c>
    </row>
    <row r="8" spans="1:55">
      <c r="X8" s="102"/>
      <c r="Y8" s="102"/>
      <c r="Z8" s="102"/>
      <c r="AD8" s="116"/>
      <c r="AH8" s="112"/>
      <c r="AI8" s="112"/>
      <c r="AU8" s="150"/>
      <c r="AV8" s="147">
        <f>STDEV(AV66:AV84)</f>
        <v>1.2946251304192184E-2</v>
      </c>
      <c r="AW8" s="147">
        <f>STDEV(AW66:AW84)</f>
        <v>1.495849755794864E-2</v>
      </c>
      <c r="AX8" s="147">
        <f>STDEV(AX66:AX84)</f>
        <v>2.939893313409599E-2</v>
      </c>
      <c r="AY8" s="147">
        <f>STDEV(AY66:AY84)</f>
        <v>5.1093157580482926E-2</v>
      </c>
      <c r="AZ8" s="151" t="s">
        <v>74</v>
      </c>
    </row>
    <row r="10" spans="1:55" ht="12.1">
      <c r="D10" s="21" t="s">
        <v>13</v>
      </c>
      <c r="M10" s="22" t="s">
        <v>69</v>
      </c>
      <c r="V10" s="22" t="s">
        <v>55</v>
      </c>
      <c r="AB10" s="22" t="s">
        <v>71</v>
      </c>
      <c r="AV10" s="22" t="s">
        <v>72</v>
      </c>
    </row>
    <row r="11" spans="1:55" ht="14.4">
      <c r="A11" s="3" t="s">
        <v>10</v>
      </c>
      <c r="B11" s="3" t="s">
        <v>11</v>
      </c>
      <c r="C11" s="3" t="s">
        <v>62</v>
      </c>
      <c r="D11" s="4" t="s">
        <v>68</v>
      </c>
      <c r="E11" s="4" t="s">
        <v>32</v>
      </c>
      <c r="F11" s="4" t="s">
        <v>20</v>
      </c>
      <c r="G11" s="4" t="s">
        <v>21</v>
      </c>
      <c r="H11" s="4" t="s">
        <v>22</v>
      </c>
      <c r="I11" s="4" t="s">
        <v>23</v>
      </c>
      <c r="J11" s="4" t="s">
        <v>24</v>
      </c>
      <c r="K11" s="4" t="s">
        <v>25</v>
      </c>
      <c r="M11" s="4" t="s">
        <v>70</v>
      </c>
      <c r="N11" s="4" t="s">
        <v>29</v>
      </c>
      <c r="O11" s="4" t="s">
        <v>26</v>
      </c>
      <c r="P11" s="4" t="s">
        <v>27</v>
      </c>
      <c r="Q11" s="4" t="s">
        <v>28</v>
      </c>
      <c r="R11" s="153" t="s">
        <v>86</v>
      </c>
      <c r="S11" s="153" t="s">
        <v>87</v>
      </c>
      <c r="T11" s="153" t="s">
        <v>88</v>
      </c>
      <c r="V11" s="4" t="s">
        <v>70</v>
      </c>
      <c r="W11" s="4" t="s">
        <v>29</v>
      </c>
      <c r="X11" s="4" t="s">
        <v>26</v>
      </c>
      <c r="Y11" s="4" t="s">
        <v>27</v>
      </c>
      <c r="Z11" s="4" t="s">
        <v>28</v>
      </c>
      <c r="AB11" s="117" t="s">
        <v>81</v>
      </c>
      <c r="AC11" s="4" t="s">
        <v>70</v>
      </c>
      <c r="AD11" s="117" t="s">
        <v>81</v>
      </c>
      <c r="AE11" s="4" t="s">
        <v>29</v>
      </c>
      <c r="AF11" s="4"/>
      <c r="AG11" s="117" t="s">
        <v>82</v>
      </c>
      <c r="AH11" s="4" t="s">
        <v>70</v>
      </c>
      <c r="AI11" s="117" t="s">
        <v>82</v>
      </c>
      <c r="AJ11" s="4" t="s">
        <v>26</v>
      </c>
      <c r="AK11" s="4"/>
      <c r="AL11" s="117" t="s">
        <v>83</v>
      </c>
      <c r="AM11" s="4" t="s">
        <v>70</v>
      </c>
      <c r="AN11" s="117" t="s">
        <v>83</v>
      </c>
      <c r="AO11" s="4" t="s">
        <v>27</v>
      </c>
      <c r="AP11" s="4"/>
      <c r="AQ11" s="117" t="s">
        <v>84</v>
      </c>
      <c r="AR11" s="4" t="s">
        <v>70</v>
      </c>
      <c r="AS11" s="117" t="s">
        <v>84</v>
      </c>
      <c r="AT11" s="4" t="s">
        <v>28</v>
      </c>
      <c r="AV11" s="4" t="s">
        <v>29</v>
      </c>
      <c r="AW11" s="4" t="s">
        <v>26</v>
      </c>
      <c r="AX11" s="4" t="s">
        <v>27</v>
      </c>
      <c r="AY11" s="4" t="s">
        <v>28</v>
      </c>
    </row>
    <row r="12" spans="1:55" ht="12.1">
      <c r="D12" s="62"/>
      <c r="E12" s="62"/>
      <c r="F12" s="27"/>
      <c r="G12" s="27"/>
      <c r="H12" s="27"/>
      <c r="I12" s="27"/>
      <c r="J12" s="27"/>
      <c r="K12" s="27"/>
      <c r="M12" s="62"/>
      <c r="N12" s="79"/>
      <c r="O12" s="79"/>
      <c r="P12" s="79"/>
      <c r="Q12" s="79"/>
      <c r="R12" s="79"/>
      <c r="S12" s="79"/>
      <c r="T12" s="79"/>
      <c r="U12" s="27"/>
      <c r="V12" s="27"/>
      <c r="W12" s="27"/>
      <c r="X12" s="27"/>
      <c r="Y12" s="27"/>
      <c r="Z12" s="27"/>
      <c r="AB12" s="118"/>
      <c r="AC12" s="62"/>
      <c r="AD12" s="118"/>
      <c r="AE12" s="79"/>
      <c r="AF12" s="79"/>
      <c r="AG12" s="118"/>
      <c r="AH12" s="62"/>
      <c r="AI12" s="118"/>
      <c r="AJ12" s="79"/>
      <c r="AK12" s="79"/>
      <c r="AL12" s="118"/>
      <c r="AM12" s="62"/>
      <c r="AN12" s="118"/>
      <c r="AO12" s="79"/>
      <c r="AP12" s="79"/>
      <c r="AQ12" s="118"/>
      <c r="AR12" s="62"/>
      <c r="AS12" s="118"/>
      <c r="AT12" s="79"/>
      <c r="AV12" s="79"/>
      <c r="AW12" s="79"/>
      <c r="AX12" s="79"/>
      <c r="AY12" s="79"/>
      <c r="BB12" s="119"/>
      <c r="BC12" s="119"/>
    </row>
    <row r="13" spans="1:55" ht="12.1">
      <c r="A13" s="109">
        <v>1</v>
      </c>
      <c r="B13" s="31">
        <v>43706</v>
      </c>
      <c r="C13" s="109" t="s">
        <v>65</v>
      </c>
      <c r="D13" s="120">
        <v>4.9854757999999997E-4</v>
      </c>
      <c r="E13" s="120">
        <v>5.8410987000000001E-3</v>
      </c>
      <c r="F13" s="120">
        <v>2.6841027000000002E-4</v>
      </c>
      <c r="G13" s="120">
        <v>3.9797628999999999E-5</v>
      </c>
      <c r="H13" s="120">
        <v>8.6556882000000002E-5</v>
      </c>
      <c r="I13" s="120">
        <v>7.3608282000000002E-5</v>
      </c>
      <c r="J13" s="123">
        <v>-1.401787E-5</v>
      </c>
      <c r="K13" s="120">
        <v>2.3281712E-4</v>
      </c>
      <c r="L13" s="120"/>
      <c r="M13" s="120"/>
      <c r="N13" s="57"/>
      <c r="O13" s="120"/>
      <c r="P13" s="120"/>
      <c r="Q13" s="120"/>
      <c r="R13" s="120"/>
      <c r="S13" s="120"/>
      <c r="T13" s="120"/>
      <c r="U13" s="120"/>
      <c r="V13" s="121"/>
      <c r="W13" s="120"/>
      <c r="X13" s="120"/>
      <c r="Y13" s="120"/>
      <c r="Z13" s="120"/>
      <c r="AA13" s="120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BC13" s="85"/>
    </row>
    <row r="14" spans="1:55" ht="12.1">
      <c r="A14" s="109">
        <v>1</v>
      </c>
      <c r="C14" s="109" t="s">
        <v>7</v>
      </c>
      <c r="D14" s="120"/>
      <c r="E14" s="120"/>
      <c r="F14" s="120"/>
      <c r="G14" s="120"/>
      <c r="H14" s="120"/>
      <c r="I14" s="120"/>
      <c r="J14" s="123">
        <v>3.4656563999999999</v>
      </c>
      <c r="K14" s="120"/>
      <c r="L14" s="120"/>
      <c r="M14" s="120"/>
      <c r="N14" s="120"/>
      <c r="O14" s="120"/>
      <c r="P14" s="120"/>
      <c r="Q14" s="120"/>
      <c r="R14" s="120">
        <v>0.86652536000000002</v>
      </c>
      <c r="S14" s="120">
        <v>0.56691749000000002</v>
      </c>
      <c r="T14" s="120">
        <v>1.072236</v>
      </c>
      <c r="U14" s="120"/>
      <c r="V14" s="121"/>
      <c r="W14" s="120"/>
      <c r="X14" s="120"/>
      <c r="Y14" s="120"/>
      <c r="Z14" s="120"/>
      <c r="AA14" s="120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BC14" s="85"/>
    </row>
    <row r="15" spans="1:55" ht="12.1">
      <c r="A15" s="109">
        <v>1</v>
      </c>
      <c r="C15" s="109" t="s">
        <v>63</v>
      </c>
      <c r="D15" s="120">
        <v>2.3317861999999998</v>
      </c>
      <c r="E15" s="120">
        <v>28.156230000000001</v>
      </c>
      <c r="F15" s="32">
        <v>43.373615999999998</v>
      </c>
      <c r="G15" s="32">
        <v>9.6820278000000002</v>
      </c>
      <c r="H15" s="32">
        <v>15.169525999999999</v>
      </c>
      <c r="I15" s="32">
        <v>16.124222</v>
      </c>
      <c r="J15" s="32">
        <v>1.7240290999999999E-4</v>
      </c>
      <c r="K15" s="32">
        <v>2.7163023000000002</v>
      </c>
      <c r="L15" s="32"/>
      <c r="M15" s="124">
        <v>12.074965000000001</v>
      </c>
      <c r="N15" s="66">
        <v>0.22322397999999999</v>
      </c>
      <c r="O15" s="66">
        <v>0.34974111000000002</v>
      </c>
      <c r="P15" s="66">
        <v>0.37175234000000001</v>
      </c>
      <c r="Q15" s="66">
        <v>6.2625794999999998E-2</v>
      </c>
      <c r="R15" s="66"/>
      <c r="S15" s="66"/>
      <c r="T15" s="66"/>
      <c r="U15" s="123"/>
      <c r="V15" s="128">
        <f t="shared" ref="V15:V35" si="0">M15</f>
        <v>12.074965000000001</v>
      </c>
      <c r="W15" s="83">
        <f t="shared" ref="W15:W35" si="1">N15</f>
        <v>0.22322397999999999</v>
      </c>
      <c r="X15" s="83">
        <f>(H15-$R$14*J15)/F15</f>
        <v>0.34973742121261803</v>
      </c>
      <c r="Y15" s="83">
        <f>(I15-$S$14*J15)/F15</f>
        <v>0.37174959684650216</v>
      </c>
      <c r="Z15" s="83">
        <f>(K15-$T$14*J15)/F15</f>
        <v>6.2621420436640401E-2</v>
      </c>
      <c r="AA15" s="83"/>
      <c r="AB15" s="99">
        <f>LN($AH$4/W15)/LN($AC$4/$AC$3)</f>
        <v>-2.1926892572399308</v>
      </c>
      <c r="AC15" s="59">
        <f>V15*($AE$4/$AE$3)^AB15</f>
        <v>11.776782908638262</v>
      </c>
      <c r="AD15" s="125"/>
      <c r="AE15" s="122"/>
      <c r="AF15" s="122"/>
      <c r="AG15" s="99">
        <f>LN($AH$5/X15)/LN($AC$5/$AC$3)</f>
        <v>-2.2189779839526911</v>
      </c>
      <c r="AH15" s="59">
        <f>V15*($AE$4/$AE$3)^AG15</f>
        <v>11.773252963101138</v>
      </c>
      <c r="AI15" s="125"/>
      <c r="AJ15" s="122"/>
      <c r="AK15" s="122"/>
      <c r="AL15" s="99">
        <f>LN($AH$6/Y15)/LN($AC$6/$AC$3)</f>
        <v>-2.2406371850376496</v>
      </c>
      <c r="AM15" s="59">
        <f>V15*($AE$4/$AE$3)^AL15</f>
        <v>11.770345446817052</v>
      </c>
      <c r="AN15" s="125"/>
      <c r="AO15" s="122"/>
      <c r="AP15" s="122"/>
      <c r="AQ15" s="99">
        <f>LN($AH$7/Z15)/LN($AC$7/$AC$3)</f>
        <v>-2.2685370310613595</v>
      </c>
      <c r="AR15" s="59">
        <f>V15*($AE$4/$AE$3)^AQ15</f>
        <v>11.766601248791204</v>
      </c>
      <c r="AS15" s="125"/>
      <c r="AT15" s="122"/>
      <c r="AU15" s="122"/>
      <c r="AV15" s="122"/>
      <c r="AW15" s="122"/>
      <c r="AX15" s="122"/>
      <c r="AY15" s="122"/>
      <c r="BC15" s="85"/>
    </row>
    <row r="16" spans="1:55" ht="12.1">
      <c r="A16" s="109">
        <v>1</v>
      </c>
      <c r="C16" s="109" t="s">
        <v>64</v>
      </c>
      <c r="D16" s="120">
        <v>2.4084838</v>
      </c>
      <c r="E16" s="120">
        <v>29.084430000000001</v>
      </c>
      <c r="F16" s="32">
        <v>44.216631999999997</v>
      </c>
      <c r="G16" s="32">
        <v>9.8715582000000008</v>
      </c>
      <c r="H16" s="32">
        <v>15.468318999999999</v>
      </c>
      <c r="I16" s="32">
        <v>16.446214000000001</v>
      </c>
      <c r="J16" s="32">
        <v>1.7116949000000001E-4</v>
      </c>
      <c r="K16" s="32">
        <v>2.7709771999999999</v>
      </c>
      <c r="L16" s="32"/>
      <c r="M16" s="124">
        <v>12.075828</v>
      </c>
      <c r="N16" s="66">
        <v>0.22325449</v>
      </c>
      <c r="O16" s="66">
        <v>0.34983054000000002</v>
      </c>
      <c r="P16" s="66">
        <v>0.37194676999999998</v>
      </c>
      <c r="Q16" s="66">
        <v>6.266832E-2</v>
      </c>
      <c r="R16" s="66"/>
      <c r="S16" s="66"/>
      <c r="T16" s="66"/>
      <c r="U16" s="126"/>
      <c r="V16" s="128">
        <f t="shared" si="0"/>
        <v>12.075828</v>
      </c>
      <c r="W16" s="83">
        <f t="shared" si="1"/>
        <v>0.22325449</v>
      </c>
      <c r="X16" s="83">
        <f t="shared" ref="X16:X35" si="2">(H16-$R$14*J16)/F16</f>
        <v>0.34982697635803778</v>
      </c>
      <c r="Y16" s="83">
        <f t="shared" ref="Y16:Y35" si="3">(I16-$S$14*J16)/F16</f>
        <v>0.37194413543352572</v>
      </c>
      <c r="Z16" s="83">
        <f t="shared" ref="Z16:Z35" si="4">(K16-$T$14*J16)/F16</f>
        <v>6.2664059666749844E-2</v>
      </c>
      <c r="AA16" s="83"/>
      <c r="AB16" s="99"/>
      <c r="AC16" s="125"/>
      <c r="AD16" s="60">
        <f>LN(AVERAGE(AC15,AC17)/V16)/LN($AE$4/$AE$3)</f>
        <v>-2.1987693473917762</v>
      </c>
      <c r="AE16" s="59">
        <f>W16*($AC$4/$AC$3)^AD16</f>
        <v>0.21788511018565337</v>
      </c>
      <c r="AF16" s="59"/>
      <c r="AG16" s="99"/>
      <c r="AH16" s="125"/>
      <c r="AI16" s="59">
        <f>LN(AVERAGE(AH15,AH17)/V16)/LN($AE$4/$AE$3)</f>
        <v>-2.2247721533734679</v>
      </c>
      <c r="AJ16" s="59">
        <f>X16*($AC$5/$AC$3)^AI16</f>
        <v>0.33311281121361541</v>
      </c>
      <c r="AK16" s="59"/>
      <c r="AL16" s="99"/>
      <c r="AM16" s="125"/>
      <c r="AN16" s="59">
        <f>LN(AVERAGE(AM15,AM17)/V16)/LN($AE$4/$AE$3)</f>
        <v>-2.2465393746353151</v>
      </c>
      <c r="AO16" s="59">
        <f>Y16*($AC$6/$AC$3)^AN16</f>
        <v>0.33727975288142803</v>
      </c>
      <c r="AP16" s="59"/>
      <c r="AQ16" s="99"/>
      <c r="AR16" s="125"/>
      <c r="AS16" s="59">
        <f>LN(AVERAGE(AR15,AR17)/V16)/LN($AE$4/$AE$3)</f>
        <v>-2.2739984724678974</v>
      </c>
      <c r="AT16" s="59">
        <f>Z16*($AC$7/$AC$3)^AS16</f>
        <v>5.4097721359913656E-2</v>
      </c>
      <c r="AU16" s="59"/>
      <c r="AV16" s="127">
        <f>(AE16/$AH$4-1)*1000</f>
        <v>6.935413619757469E-2</v>
      </c>
      <c r="AW16" s="127">
        <f>(AJ16/$AH$5-1)*1000</f>
        <v>0.12853518364130956</v>
      </c>
      <c r="AX16" s="127">
        <f>(AO16/$AH$6-1)*1000</f>
        <v>0.26617895378877598</v>
      </c>
      <c r="AY16" s="127">
        <f>(AT16/$AH$7-1)*1000</f>
        <v>0.32768786822590101</v>
      </c>
      <c r="BC16" s="85"/>
    </row>
    <row r="17" spans="1:55" ht="12.1">
      <c r="A17" s="109">
        <v>1</v>
      </c>
      <c r="C17" s="109" t="s">
        <v>63</v>
      </c>
      <c r="D17" s="120">
        <v>2.3130111000000002</v>
      </c>
      <c r="E17" s="120">
        <v>27.92831</v>
      </c>
      <c r="F17" s="32">
        <v>43.161633000000002</v>
      </c>
      <c r="G17" s="32">
        <v>9.6342616999999997</v>
      </c>
      <c r="H17" s="32">
        <v>15.093813000000001</v>
      </c>
      <c r="I17" s="32">
        <v>16.042251</v>
      </c>
      <c r="J17" s="32">
        <v>1.7665665999999999E-4</v>
      </c>
      <c r="K17" s="32">
        <v>2.7020859000000002</v>
      </c>
      <c r="L17" s="32"/>
      <c r="M17" s="124">
        <v>12.074441</v>
      </c>
      <c r="N17" s="66">
        <v>0.22321365000000001</v>
      </c>
      <c r="O17" s="66">
        <v>0.34970468999999998</v>
      </c>
      <c r="P17" s="66">
        <v>0.37167907</v>
      </c>
      <c r="Q17" s="66">
        <v>6.2604029000000005E-2</v>
      </c>
      <c r="R17" s="66"/>
      <c r="S17" s="66"/>
      <c r="T17" s="66"/>
      <c r="U17" s="123"/>
      <c r="V17" s="128">
        <f t="shared" si="0"/>
        <v>12.074441</v>
      </c>
      <c r="W17" s="83">
        <f t="shared" si="1"/>
        <v>0.22321365000000001</v>
      </c>
      <c r="X17" s="83">
        <f t="shared" si="2"/>
        <v>0.34970085405536205</v>
      </c>
      <c r="Y17" s="83">
        <f t="shared" si="3"/>
        <v>0.37167617940335396</v>
      </c>
      <c r="Z17" s="83">
        <f t="shared" si="4"/>
        <v>6.2599496232441168E-2</v>
      </c>
      <c r="AA17" s="83"/>
      <c r="AB17" s="99">
        <f>LN($AH$4/W17)/LN($AC$4/$AC$3)</f>
        <v>-2.1885095133360668</v>
      </c>
      <c r="AC17" s="59">
        <f>V17*($AE$4/$AE$3)^AB17</f>
        <v>11.776833160934487</v>
      </c>
      <c r="AD17" s="128"/>
      <c r="AE17" s="120"/>
      <c r="AF17" s="120"/>
      <c r="AG17" s="99">
        <f>LN($AH$5/X17)/LN($AC$5/$AC$3)</f>
        <v>-2.2142264007389656</v>
      </c>
      <c r="AH17" s="59">
        <f>V17*($AE$4/$AE$3)^AG17</f>
        <v>11.773379973709416</v>
      </c>
      <c r="AI17" s="125"/>
      <c r="AJ17" s="120"/>
      <c r="AK17" s="120"/>
      <c r="AL17" s="99">
        <f>LN($AH$6/Y17)/LN($AC$6/$AC$3)</f>
        <v>-2.2361016411454462</v>
      </c>
      <c r="AM17" s="59">
        <f>V17*($AE$4/$AE$3)^AL17</f>
        <v>11.770443428392877</v>
      </c>
      <c r="AN17" s="125"/>
      <c r="AO17" s="120"/>
      <c r="AP17" s="120"/>
      <c r="AQ17" s="99">
        <f>LN($AH$7/Z17)/LN($AC$7/$AC$3)</f>
        <v>-2.2631199966710396</v>
      </c>
      <c r="AR17" s="59">
        <f>V17*($AE$4/$AE$3)^AQ17</f>
        <v>11.766817479207548</v>
      </c>
      <c r="AS17" s="125"/>
      <c r="AT17" s="120"/>
      <c r="AU17" s="120"/>
      <c r="AV17" s="129"/>
      <c r="AW17" s="129"/>
      <c r="AX17" s="129"/>
      <c r="AY17" s="129"/>
      <c r="BB17" s="94"/>
      <c r="BC17" s="103"/>
    </row>
    <row r="18" spans="1:55" ht="12.1">
      <c r="A18" s="109">
        <v>1</v>
      </c>
      <c r="C18" s="109" t="s">
        <v>64</v>
      </c>
      <c r="D18" s="120">
        <v>2.4051855999999998</v>
      </c>
      <c r="E18" s="120">
        <v>29.043997999999998</v>
      </c>
      <c r="F18" s="32">
        <v>44.223260000000003</v>
      </c>
      <c r="G18" s="32">
        <v>9.8727853999999997</v>
      </c>
      <c r="H18" s="32">
        <v>15.469953</v>
      </c>
      <c r="I18" s="32">
        <v>16.447028</v>
      </c>
      <c r="J18" s="32">
        <v>1.7505736E-4</v>
      </c>
      <c r="K18" s="32">
        <v>2.7708940000000002</v>
      </c>
      <c r="L18" s="32"/>
      <c r="M18" s="124">
        <v>12.075576999999999</v>
      </c>
      <c r="N18" s="66">
        <v>0.22324875999999999</v>
      </c>
      <c r="O18" s="66">
        <v>0.34981509</v>
      </c>
      <c r="P18" s="66">
        <v>0.3719095</v>
      </c>
      <c r="Q18" s="66">
        <v>6.2657057000000002E-2</v>
      </c>
      <c r="R18" s="66"/>
      <c r="S18" s="66"/>
      <c r="T18" s="66"/>
      <c r="U18" s="126"/>
      <c r="V18" s="128">
        <f t="shared" si="0"/>
        <v>12.075576999999999</v>
      </c>
      <c r="W18" s="83">
        <f t="shared" si="1"/>
        <v>0.22324875999999999</v>
      </c>
      <c r="X18" s="83">
        <f t="shared" si="2"/>
        <v>0.34981141843360497</v>
      </c>
      <c r="Y18" s="83">
        <f t="shared" si="3"/>
        <v>0.37190674674189239</v>
      </c>
      <c r="Z18" s="83">
        <f t="shared" si="4"/>
        <v>6.2652692207597158E-2</v>
      </c>
      <c r="AA18" s="83"/>
      <c r="AB18" s="99"/>
      <c r="AC18" s="125"/>
      <c r="AD18" s="60">
        <f>LN(AVERAGE(AC17,AC19)/V18)/LN($AE$4/$AE$3)</f>
        <v>-2.1969015589511627</v>
      </c>
      <c r="AE18" s="59">
        <f>W18*($AC$4/$AC$3)^AD18</f>
        <v>0.21788402375884763</v>
      </c>
      <c r="AF18" s="59"/>
      <c r="AG18" s="99"/>
      <c r="AH18" s="125"/>
      <c r="AI18" s="59">
        <f>LN(AVERAGE(AH17,AH19)/V18)/LN($AE$4/$AE$3)</f>
        <v>-2.2229300997410197</v>
      </c>
      <c r="AJ18" s="59">
        <f>X18*($AC$5/$AC$3)^AI18</f>
        <v>0.3331114991952257</v>
      </c>
      <c r="AK18" s="59"/>
      <c r="AL18" s="99"/>
      <c r="AM18" s="125"/>
      <c r="AN18" s="59">
        <f>LN(AVERAGE(AM17,AM19)/V18)/LN($AE$4/$AE$3)</f>
        <v>-2.2447814709525193</v>
      </c>
      <c r="AO18" s="59">
        <f>Y18*($AC$6/$AC$3)^AN18</f>
        <v>0.33727166661418606</v>
      </c>
      <c r="AP18" s="59"/>
      <c r="AQ18" s="99"/>
      <c r="AR18" s="125"/>
      <c r="AS18" s="59">
        <f>LN(AVERAGE(AR17,AR19)/V18)/LN($AE$4/$AE$3)</f>
        <v>-2.2715164446351541</v>
      </c>
      <c r="AT18" s="59">
        <f>Z18*($AC$7/$AC$3)^AS18</f>
        <v>5.4096586608888539E-2</v>
      </c>
      <c r="AU18" s="59"/>
      <c r="AV18" s="127">
        <f>(AE18/$AH$4-1)*1000</f>
        <v>6.4367553346711404E-2</v>
      </c>
      <c r="AW18" s="127">
        <f>(AJ18/$AH$5-1)*1000</f>
        <v>0.12459601653014296</v>
      </c>
      <c r="AX18" s="127">
        <f>(AO18/$AH$6-1)*1000</f>
        <v>0.24219761613952784</v>
      </c>
      <c r="AY18" s="127">
        <f>(AT18/$AH$7-1)*1000</f>
        <v>0.30670504601593152</v>
      </c>
      <c r="BB18" s="94"/>
      <c r="BC18" s="85"/>
    </row>
    <row r="19" spans="1:55" ht="12.1">
      <c r="A19" s="109">
        <v>1</v>
      </c>
      <c r="C19" s="109" t="s">
        <v>63</v>
      </c>
      <c r="D19" s="120">
        <v>2.3474854000000001</v>
      </c>
      <c r="E19" s="120">
        <v>28.344017999999998</v>
      </c>
      <c r="F19" s="32">
        <v>43.704951999999999</v>
      </c>
      <c r="G19" s="32">
        <v>9.7553870000000007</v>
      </c>
      <c r="H19" s="32">
        <v>15.28355</v>
      </c>
      <c r="I19" s="32">
        <v>16.243601999999999</v>
      </c>
      <c r="J19" s="32">
        <v>1.7877381999999999E-4</v>
      </c>
      <c r="K19" s="32">
        <v>2.7358522000000001</v>
      </c>
      <c r="L19" s="32"/>
      <c r="M19" s="124">
        <v>12.074208</v>
      </c>
      <c r="N19" s="66">
        <v>0.22321017000000001</v>
      </c>
      <c r="O19" s="66">
        <v>0.34969856999999999</v>
      </c>
      <c r="P19" s="66">
        <v>0.37166552000000003</v>
      </c>
      <c r="Q19" s="66">
        <v>6.2598345E-2</v>
      </c>
      <c r="R19" s="66"/>
      <c r="S19" s="66"/>
      <c r="T19" s="66"/>
      <c r="U19" s="123"/>
      <c r="V19" s="128">
        <f t="shared" si="0"/>
        <v>12.074208</v>
      </c>
      <c r="W19" s="83">
        <f t="shared" si="1"/>
        <v>0.22321017000000001</v>
      </c>
      <c r="X19" s="83">
        <f t="shared" si="2"/>
        <v>0.34969481462767116</v>
      </c>
      <c r="Y19" s="83">
        <f t="shared" si="3"/>
        <v>0.37166270426277292</v>
      </c>
      <c r="Z19" s="83">
        <f t="shared" si="4"/>
        <v>6.2593834041376792E-2</v>
      </c>
      <c r="AA19" s="83"/>
      <c r="AB19" s="99">
        <f>LN($AH$4/W19)/LN($AC$4/$AC$3)</f>
        <v>-2.187101385674445</v>
      </c>
      <c r="AC19" s="59">
        <f>V19*($AE$4/$AE$3)^AB19</f>
        <v>11.77679500865449</v>
      </c>
      <c r="AD19" s="128"/>
      <c r="AE19" s="130"/>
      <c r="AF19" s="130"/>
      <c r="AG19" s="99">
        <f>LN($AH$5/X19)/LN($AC$5/$AC$3)</f>
        <v>-2.2134415819684672</v>
      </c>
      <c r="AH19" s="59">
        <f>V19*($AE$4/$AE$3)^AG19</f>
        <v>11.773258149390916</v>
      </c>
      <c r="AI19" s="125"/>
      <c r="AJ19" s="130"/>
      <c r="AK19" s="130"/>
      <c r="AL19" s="99">
        <f>LN($AH$6/Y19)/LN($AC$6/$AC$3)</f>
        <v>-2.2352690837445479</v>
      </c>
      <c r="AM19" s="59">
        <f>V19*($AE$4/$AE$3)^AL19</f>
        <v>11.770328042058475</v>
      </c>
      <c r="AN19" s="125"/>
      <c r="AO19" s="130"/>
      <c r="AP19" s="130"/>
      <c r="AQ19" s="99">
        <f>LN($AH$7/Z19)/LN($AC$7/$AC$3)</f>
        <v>-2.2617206737219515</v>
      </c>
      <c r="AR19" s="59">
        <f>V19*($AE$4/$AE$3)^AQ19</f>
        <v>11.766778177939896</v>
      </c>
      <c r="AS19" s="125"/>
      <c r="AT19" s="130"/>
      <c r="AU19" s="130"/>
      <c r="AV19" s="127"/>
      <c r="AW19" s="127"/>
      <c r="AX19" s="127"/>
      <c r="AY19" s="127"/>
      <c r="BB19" s="94"/>
      <c r="BC19" s="85"/>
    </row>
    <row r="20" spans="1:55" s="94" customFormat="1" ht="12.1">
      <c r="A20" s="109">
        <v>1</v>
      </c>
      <c r="B20" s="131"/>
      <c r="C20" s="109" t="s">
        <v>64</v>
      </c>
      <c r="D20" s="120">
        <v>2.4151101000000001</v>
      </c>
      <c r="E20" s="120">
        <v>29.162876000000001</v>
      </c>
      <c r="F20" s="32">
        <v>44.402932</v>
      </c>
      <c r="G20" s="32">
        <v>9.9125905000000003</v>
      </c>
      <c r="H20" s="32">
        <v>15.531910999999999</v>
      </c>
      <c r="I20" s="32">
        <v>16.512225000000001</v>
      </c>
      <c r="J20" s="32">
        <v>1.7935189999999999E-4</v>
      </c>
      <c r="K20" s="32">
        <v>2.7817634999999998</v>
      </c>
      <c r="L20" s="32"/>
      <c r="M20" s="124">
        <v>12.075177999999999</v>
      </c>
      <c r="N20" s="66">
        <v>0.22324188</v>
      </c>
      <c r="O20" s="66">
        <v>0.34979496999999998</v>
      </c>
      <c r="P20" s="66">
        <v>0.37187290000000001</v>
      </c>
      <c r="Q20" s="66">
        <v>6.2648315999999996E-2</v>
      </c>
      <c r="R20" s="66"/>
      <c r="S20" s="66"/>
      <c r="T20" s="66"/>
      <c r="U20" s="132"/>
      <c r="V20" s="128">
        <f t="shared" si="0"/>
        <v>12.075177999999999</v>
      </c>
      <c r="W20" s="83">
        <f t="shared" si="1"/>
        <v>0.22324188</v>
      </c>
      <c r="X20" s="83">
        <f t="shared" si="2"/>
        <v>0.3497912161978467</v>
      </c>
      <c r="Y20" s="83">
        <f t="shared" si="3"/>
        <v>0.37187011259236274</v>
      </c>
      <c r="Z20" s="83">
        <f t="shared" si="4"/>
        <v>6.2643863077243442E-2</v>
      </c>
      <c r="AA20" s="83"/>
      <c r="AB20" s="99"/>
      <c r="AC20" s="133"/>
      <c r="AD20" s="60">
        <f>LN(AVERAGE(AC19,AC21)/V20)/LN($AE$4/$AE$3)</f>
        <v>-2.1949750671047918</v>
      </c>
      <c r="AE20" s="59">
        <f>W20*($AC$4/$AC$3)^AD20</f>
        <v>0.2178819564189429</v>
      </c>
      <c r="AF20" s="59"/>
      <c r="AG20" s="99"/>
      <c r="AH20" s="125"/>
      <c r="AI20" s="59">
        <f>LN(AVERAGE(AH19,AH21)/V20)/LN($AE$4/$AE$3)</f>
        <v>-2.2209951799922263</v>
      </c>
      <c r="AJ20" s="59">
        <f>X20*($AC$5/$AC$3)^AI20</f>
        <v>0.33310644447844973</v>
      </c>
      <c r="AK20" s="59"/>
      <c r="AL20" s="99"/>
      <c r="AM20" s="125"/>
      <c r="AN20" s="59">
        <f>LN(AVERAGE(AM19,AM21)/V20)/LN($AE$4/$AE$3)</f>
        <v>-2.2428031849349606</v>
      </c>
      <c r="AO20" s="59">
        <f>Y20*($AC$6/$AC$3)^AN20</f>
        <v>0.33726749822445123</v>
      </c>
      <c r="AP20" s="59"/>
      <c r="AQ20" s="99"/>
      <c r="AR20" s="125"/>
      <c r="AS20" s="59">
        <f>LN(AVERAGE(AR19,AR21)/V20)/LN($AE$4/$AE$3)</f>
        <v>-2.269069092128233</v>
      </c>
      <c r="AT20" s="59">
        <f>Z20*($AC$7/$AC$3)^AS20</f>
        <v>5.4097520877954018E-2</v>
      </c>
      <c r="AU20" s="59"/>
      <c r="AV20" s="127">
        <f>(AE20/$AH$4-1)*1000</f>
        <v>5.4878684274450862E-2</v>
      </c>
      <c r="AW20" s="127">
        <f>(AJ20/$AH$5-1)*1000</f>
        <v>0.10941987705215261</v>
      </c>
      <c r="AX20" s="127">
        <f>(AO20/$AH$6-1)*1000</f>
        <v>0.22983547688615324</v>
      </c>
      <c r="AY20" s="127">
        <f>(AT20/$AH$7-1)*1000</f>
        <v>0.32398073139816574</v>
      </c>
      <c r="BA20" s="5"/>
      <c r="BC20" s="85"/>
    </row>
    <row r="21" spans="1:55" ht="12.1">
      <c r="A21" s="109">
        <v>1</v>
      </c>
      <c r="C21" s="109" t="s">
        <v>63</v>
      </c>
      <c r="D21" s="120">
        <v>2.3292454</v>
      </c>
      <c r="E21" s="120">
        <v>28.122396999999999</v>
      </c>
      <c r="F21" s="32">
        <v>43.434648000000003</v>
      </c>
      <c r="G21" s="32">
        <v>9.6947645999999992</v>
      </c>
      <c r="H21" s="32">
        <v>15.187922</v>
      </c>
      <c r="I21" s="32">
        <v>16.140787</v>
      </c>
      <c r="J21" s="32">
        <v>1.8163162000000001E-4</v>
      </c>
      <c r="K21" s="32">
        <v>2.7182819999999999</v>
      </c>
      <c r="L21" s="32"/>
      <c r="M21" s="124">
        <v>12.073612000000001</v>
      </c>
      <c r="N21" s="66">
        <v>0.22320356999999999</v>
      </c>
      <c r="O21" s="66">
        <v>0.34967322000000001</v>
      </c>
      <c r="P21" s="66">
        <v>0.37161137</v>
      </c>
      <c r="Q21" s="66">
        <v>6.2583387000000004E-2</v>
      </c>
      <c r="R21" s="66"/>
      <c r="S21" s="66"/>
      <c r="T21" s="66"/>
      <c r="U21" s="123"/>
      <c r="V21" s="128">
        <f t="shared" si="0"/>
        <v>12.073612000000001</v>
      </c>
      <c r="W21" s="83">
        <f t="shared" si="1"/>
        <v>0.22320356999999999</v>
      </c>
      <c r="X21" s="83">
        <f t="shared" si="2"/>
        <v>0.34966933798093841</v>
      </c>
      <c r="Y21" s="83">
        <f t="shared" si="3"/>
        <v>0.37160849167829985</v>
      </c>
      <c r="Z21" s="83">
        <f t="shared" si="4"/>
        <v>6.2578779228009335E-2</v>
      </c>
      <c r="AA21" s="83"/>
      <c r="AB21" s="99">
        <f>LN($AH$4/W21)/LN($AC$4/$AC$3)</f>
        <v>-2.184430738428127</v>
      </c>
      <c r="AC21" s="59">
        <f>V21*($AE$4/$AE$3)^AB21</f>
        <v>11.776572335138187</v>
      </c>
      <c r="AD21" s="128"/>
      <c r="AE21" s="134"/>
      <c r="AF21" s="134"/>
      <c r="AG21" s="99">
        <f>LN($AH$5/X21)/LN($AC$5/$AC$3)</f>
        <v>-2.2101307630251261</v>
      </c>
      <c r="AH21" s="59">
        <f>V21*($AE$4/$AE$3)^AG21</f>
        <v>11.773121488297656</v>
      </c>
      <c r="AI21" s="125"/>
      <c r="AJ21" s="134"/>
      <c r="AK21" s="134"/>
      <c r="AL21" s="99">
        <f>LN($AH$6/Y21)/LN($AC$6/$AC$3)</f>
        <v>-2.2319192709124924</v>
      </c>
      <c r="AM21" s="59">
        <f>V21*($AE$4/$AE$3)^AL21</f>
        <v>11.770196648776292</v>
      </c>
      <c r="AN21" s="125"/>
      <c r="AO21" s="134"/>
      <c r="AP21" s="134"/>
      <c r="AQ21" s="99">
        <f>LN($AH$7/Z21)/LN($AC$7/$AC$3)</f>
        <v>-2.257999493642016</v>
      </c>
      <c r="AR21" s="59">
        <f>V21*($AE$4/$AE$3)^AQ21</f>
        <v>11.766696654655668</v>
      </c>
      <c r="AS21" s="125"/>
      <c r="AT21" s="134"/>
      <c r="AU21" s="134"/>
      <c r="AV21" s="127"/>
      <c r="AW21" s="127"/>
      <c r="AX21" s="127"/>
      <c r="AY21" s="127"/>
      <c r="BB21" s="94"/>
      <c r="BC21" s="85"/>
    </row>
    <row r="22" spans="1:55" ht="12.1">
      <c r="A22" s="109">
        <v>1</v>
      </c>
      <c r="C22" s="109" t="s">
        <v>64</v>
      </c>
      <c r="D22" s="120">
        <v>2.4067967000000001</v>
      </c>
      <c r="E22" s="120">
        <v>29.061972999999998</v>
      </c>
      <c r="F22" s="32">
        <v>44.217204000000002</v>
      </c>
      <c r="G22" s="32">
        <v>9.8710281999999996</v>
      </c>
      <c r="H22" s="32">
        <v>15.466665000000001</v>
      </c>
      <c r="I22" s="32">
        <v>16.442398000000001</v>
      </c>
      <c r="J22" s="32">
        <v>1.7214066000000001E-4</v>
      </c>
      <c r="K22" s="32">
        <v>2.7698287000000001</v>
      </c>
      <c r="L22" s="32"/>
      <c r="M22" s="124">
        <v>12.074963</v>
      </c>
      <c r="N22" s="66">
        <v>0.22323962</v>
      </c>
      <c r="O22" s="66">
        <v>0.34978864999999998</v>
      </c>
      <c r="P22" s="66">
        <v>0.37185576999999997</v>
      </c>
      <c r="Q22" s="66">
        <v>6.2641557E-2</v>
      </c>
      <c r="R22" s="66"/>
      <c r="S22" s="66"/>
      <c r="T22" s="66"/>
      <c r="U22" s="132"/>
      <c r="V22" s="128">
        <f t="shared" si="0"/>
        <v>12.074963</v>
      </c>
      <c r="W22" s="83">
        <f t="shared" si="1"/>
        <v>0.22323962</v>
      </c>
      <c r="X22" s="83">
        <f t="shared" si="2"/>
        <v>0.34978502565998121</v>
      </c>
      <c r="Y22" s="83">
        <f t="shared" si="3"/>
        <v>0.37185301020953532</v>
      </c>
      <c r="Z22" s="83">
        <f t="shared" si="4"/>
        <v>6.2637251432435315E-2</v>
      </c>
      <c r="AA22" s="83"/>
      <c r="AB22" s="99"/>
      <c r="AC22" s="133"/>
      <c r="AD22" s="60">
        <f>LN(AVERAGE(AC21,AC23)/V22)/LN($AE$4/$AE$3)</f>
        <v>-2.1929864707747213</v>
      </c>
      <c r="AE22" s="59">
        <f>W22*($AC$4/$AC$3)^AD22</f>
        <v>0.21788454788380851</v>
      </c>
      <c r="AF22" s="59"/>
      <c r="AG22" s="99"/>
      <c r="AH22" s="125"/>
      <c r="AI22" s="59">
        <f>LN(AVERAGE(AH21,AH23)/V22)/LN($AE$4/$AE$3)</f>
        <v>-2.219090917789639</v>
      </c>
      <c r="AJ22" s="59">
        <f>X22*($AC$5/$AC$3)^AI22</f>
        <v>0.33311450791430564</v>
      </c>
      <c r="AK22" s="59"/>
      <c r="AL22" s="99"/>
      <c r="AM22" s="125"/>
      <c r="AN22" s="59">
        <f>LN(AVERAGE(AM21,AM23)/V22)/LN($AE$4/$AE$3)</f>
        <v>-2.2410010463299197</v>
      </c>
      <c r="AO22" s="59">
        <f>Y22*($AC$6/$AC$3)^AN22</f>
        <v>0.33727845527699601</v>
      </c>
      <c r="AP22" s="59"/>
      <c r="AQ22" s="99"/>
      <c r="AR22" s="125"/>
      <c r="AS22" s="59">
        <f>LN(AVERAGE(AR21,AR23)/V22)/LN($AE$4/$AE$3)</f>
        <v>-2.2667964669664045</v>
      </c>
      <c r="AT22" s="59">
        <f>Z22*($AC$7/$AC$3)^AS22</f>
        <v>5.4099758304980407E-2</v>
      </c>
      <c r="AU22" s="59"/>
      <c r="AV22" s="127">
        <f>(AE22/$AH$4-1)*1000</f>
        <v>6.6773230864791699E-2</v>
      </c>
      <c r="AW22" s="127">
        <f>(AJ22/$AH$5-1)*1000</f>
        <v>0.13362931007199208</v>
      </c>
      <c r="AX22" s="127">
        <f>(AO22/$AH$6-1)*1000</f>
        <v>0.26233066519187886</v>
      </c>
      <c r="AY22" s="127">
        <f>(AT22/$AH$7-1)*1000</f>
        <v>0.36535327256670413</v>
      </c>
      <c r="BB22" s="94"/>
      <c r="BC22" s="85"/>
    </row>
    <row r="23" spans="1:55" ht="12.1">
      <c r="A23" s="109">
        <v>1</v>
      </c>
      <c r="C23" s="109" t="s">
        <v>63</v>
      </c>
      <c r="D23" s="120">
        <v>2.3237521999999999</v>
      </c>
      <c r="E23" s="120">
        <v>28.055854</v>
      </c>
      <c r="F23" s="32">
        <v>43.356974999999998</v>
      </c>
      <c r="G23" s="32">
        <v>9.6770835999999996</v>
      </c>
      <c r="H23" s="32">
        <v>15.159957</v>
      </c>
      <c r="I23" s="32">
        <v>16.110403000000002</v>
      </c>
      <c r="J23" s="32">
        <v>1.7962389999999999E-4</v>
      </c>
      <c r="K23" s="32">
        <v>2.7129395999999999</v>
      </c>
      <c r="L23" s="32"/>
      <c r="M23" s="124">
        <v>12.073515</v>
      </c>
      <c r="N23" s="66">
        <v>0.22319562000000001</v>
      </c>
      <c r="O23" s="66">
        <v>0.34965466000000001</v>
      </c>
      <c r="P23" s="66">
        <v>0.37157632000000002</v>
      </c>
      <c r="Q23" s="66">
        <v>6.2572295E-2</v>
      </c>
      <c r="R23" s="66"/>
      <c r="S23" s="66"/>
      <c r="T23" s="66"/>
      <c r="U23" s="123"/>
      <c r="V23" s="128">
        <f t="shared" si="0"/>
        <v>12.073515</v>
      </c>
      <c r="W23" s="83">
        <f t="shared" si="1"/>
        <v>0.22319562000000001</v>
      </c>
      <c r="X23" s="83">
        <f t="shared" si="2"/>
        <v>0.34965080823409356</v>
      </c>
      <c r="Y23" s="83">
        <f t="shared" si="3"/>
        <v>0.37157345889720095</v>
      </c>
      <c r="Z23" s="83">
        <f t="shared" si="4"/>
        <v>6.2567718361070154E-2</v>
      </c>
      <c r="AA23" s="83"/>
      <c r="AB23" s="99">
        <f>LN($AH$4/W23)/LN($AC$4/$AC$3)</f>
        <v>-2.1812137175741548</v>
      </c>
      <c r="AC23" s="59">
        <f>V23*($AE$4/$AE$3)^AB23</f>
        <v>11.776909751799487</v>
      </c>
      <c r="AD23" s="128"/>
      <c r="AE23" s="134"/>
      <c r="AF23" s="134"/>
      <c r="AG23" s="99">
        <f>LN($AH$5/X23)/LN($AC$5/$AC$3)</f>
        <v>-2.2077225772850717</v>
      </c>
      <c r="AH23" s="59">
        <f>V23*($AE$4/$AE$3)^AG23</f>
        <v>11.773350213809431</v>
      </c>
      <c r="AI23" s="125"/>
      <c r="AJ23" s="134"/>
      <c r="AK23" s="134"/>
      <c r="AL23" s="99">
        <f>LN($AH$6/Y23)/LN($AC$6/$AC$3)</f>
        <v>-2.2297543242841344</v>
      </c>
      <c r="AM23" s="59">
        <f>V23*($AE$4/$AE$3)^AL23</f>
        <v>11.770392669069549</v>
      </c>
      <c r="AN23" s="125"/>
      <c r="AO23" s="134"/>
      <c r="AP23" s="134"/>
      <c r="AQ23" s="99">
        <f>LN($AH$7/Z23)/LN($AC$7/$AC$3)</f>
        <v>-2.2552649484955225</v>
      </c>
      <c r="AR23" s="59">
        <f>V23*($AE$4/$AE$3)^AQ23</f>
        <v>11.766969047552593</v>
      </c>
      <c r="AS23" s="125"/>
      <c r="AT23" s="134"/>
      <c r="AU23" s="134"/>
      <c r="AV23" s="127"/>
      <c r="AW23" s="127"/>
      <c r="AX23" s="127"/>
      <c r="AY23" s="127"/>
      <c r="BB23" s="94"/>
      <c r="BC23" s="85"/>
    </row>
    <row r="24" spans="1:55" ht="12.1">
      <c r="A24" s="109">
        <v>1</v>
      </c>
      <c r="C24" s="109" t="s">
        <v>64</v>
      </c>
      <c r="D24" s="120">
        <v>2.4002495000000001</v>
      </c>
      <c r="E24" s="120">
        <v>28.982032</v>
      </c>
      <c r="F24" s="32">
        <v>44.159270999999997</v>
      </c>
      <c r="G24" s="32">
        <v>9.8577612999999999</v>
      </c>
      <c r="H24" s="32">
        <v>15.445262</v>
      </c>
      <c r="I24" s="32">
        <v>16.418647</v>
      </c>
      <c r="J24" s="32">
        <v>1.7057233999999999E-4</v>
      </c>
      <c r="K24" s="32">
        <v>2.765673</v>
      </c>
      <c r="L24" s="32"/>
      <c r="M24" s="124">
        <v>12.074593999999999</v>
      </c>
      <c r="N24" s="66">
        <v>0.22323206000000001</v>
      </c>
      <c r="O24" s="66">
        <v>0.34976287</v>
      </c>
      <c r="P24" s="66">
        <v>0.37180575999999999</v>
      </c>
      <c r="Q24" s="66">
        <v>6.2629642999999999E-2</v>
      </c>
      <c r="R24" s="66"/>
      <c r="S24" s="66"/>
      <c r="T24" s="66"/>
      <c r="U24" s="132"/>
      <c r="V24" s="128">
        <f t="shared" si="0"/>
        <v>12.074593999999999</v>
      </c>
      <c r="W24" s="83">
        <f t="shared" si="1"/>
        <v>0.22323206000000001</v>
      </c>
      <c r="X24" s="83">
        <f t="shared" si="2"/>
        <v>0.34975926560793263</v>
      </c>
      <c r="Y24" s="83">
        <f t="shared" si="3"/>
        <v>0.37180301956427553</v>
      </c>
      <c r="Z24" s="83">
        <f t="shared" si="4"/>
        <v>6.2625356885906203E-2</v>
      </c>
      <c r="AA24" s="83"/>
      <c r="AB24" s="99"/>
      <c r="AC24" s="125"/>
      <c r="AD24" s="60">
        <f>LN(AVERAGE(AC23,AC25)/V24)/LN($AE$4/$AE$3)</f>
        <v>-2.1900292698278681</v>
      </c>
      <c r="AE24" s="59">
        <f>W24*($AC$4/$AC$3)^AD24</f>
        <v>0.21788430300995174</v>
      </c>
      <c r="AF24" s="59"/>
      <c r="AG24" s="99"/>
      <c r="AH24" s="125"/>
      <c r="AI24" s="59">
        <f>LN(AVERAGE(AH23,AH25)/V24)/LN($AE$4/$AE$3)</f>
        <v>-2.2164623722507688</v>
      </c>
      <c r="AJ24" s="59">
        <f>X24*($AC$5/$AC$3)^AI24</f>
        <v>0.33310924296787708</v>
      </c>
      <c r="AK24" s="59"/>
      <c r="AL24" s="99"/>
      <c r="AM24" s="125"/>
      <c r="AN24" s="59">
        <f>LN(AVERAGE(AM23,AM25)/V24)/LN($AE$4/$AE$3)</f>
        <v>-2.2384416303388122</v>
      </c>
      <c r="AO24" s="59">
        <f>Y24*($AC$6/$AC$3)^AN24</f>
        <v>0.33727070143817039</v>
      </c>
      <c r="AP24" s="59"/>
      <c r="AQ24" s="99"/>
      <c r="AR24" s="125"/>
      <c r="AS24" s="59">
        <f>LN(AVERAGE(AR23,AR25)/V24)/LN($AE$4/$AE$3)</f>
        <v>-2.2641035180418636</v>
      </c>
      <c r="AT24" s="59">
        <f>Z24*($AC$7/$AC$3)^AS24</f>
        <v>5.409890159211192E-2</v>
      </c>
      <c r="AU24" s="59"/>
      <c r="AV24" s="127">
        <f>(AE24/$AH$4-1)*1000</f>
        <v>6.5649286050017963E-2</v>
      </c>
      <c r="AW24" s="127">
        <f>(AJ24/$AH$5-1)*1000</f>
        <v>0.11782198299781221</v>
      </c>
      <c r="AX24" s="127">
        <f>(AO24/$AH$6-1)*1000</f>
        <v>0.23933520617580584</v>
      </c>
      <c r="AY24" s="127">
        <f>(AT24/$AH$7-1)*1000</f>
        <v>0.34951168845998026</v>
      </c>
      <c r="BB24" s="94"/>
      <c r="BC24" s="85"/>
    </row>
    <row r="25" spans="1:55" ht="12.1">
      <c r="A25" s="109">
        <v>1</v>
      </c>
      <c r="C25" s="109" t="s">
        <v>63</v>
      </c>
      <c r="D25" s="120">
        <v>2.3100852999999999</v>
      </c>
      <c r="E25" s="120">
        <v>27.890124</v>
      </c>
      <c r="F25" s="32">
        <v>43.078347000000001</v>
      </c>
      <c r="G25" s="32">
        <v>9.6148621999999992</v>
      </c>
      <c r="H25" s="32">
        <v>15.062379</v>
      </c>
      <c r="I25" s="32">
        <v>16.006473</v>
      </c>
      <c r="J25" s="32">
        <v>1.7886940000000001E-4</v>
      </c>
      <c r="K25" s="32">
        <v>2.6954587000000001</v>
      </c>
      <c r="L25" s="32"/>
      <c r="M25" s="124">
        <v>12.073202</v>
      </c>
      <c r="N25" s="66">
        <v>0.22319484000000001</v>
      </c>
      <c r="O25" s="66">
        <v>0.34965095000000002</v>
      </c>
      <c r="P25" s="66">
        <v>0.37156682000000002</v>
      </c>
      <c r="Q25" s="66">
        <v>6.2571149000000006E-2</v>
      </c>
      <c r="R25" s="66"/>
      <c r="S25" s="66"/>
      <c r="T25" s="66"/>
      <c r="U25" s="123"/>
      <c r="V25" s="128">
        <f t="shared" si="0"/>
        <v>12.073202</v>
      </c>
      <c r="W25" s="83">
        <f t="shared" si="1"/>
        <v>0.22319484000000001</v>
      </c>
      <c r="X25" s="83">
        <f t="shared" si="2"/>
        <v>0.34964721383410491</v>
      </c>
      <c r="Y25" s="83">
        <f t="shared" si="3"/>
        <v>0.37156420128675577</v>
      </c>
      <c r="Z25" s="83">
        <f t="shared" si="4"/>
        <v>6.2566627957893126E-2</v>
      </c>
      <c r="AA25" s="83"/>
      <c r="AB25" s="99">
        <f>LN($AH$4/W25)/LN($AC$4/$AC$3)</f>
        <v>-2.1808980791666777</v>
      </c>
      <c r="AC25" s="59">
        <f>V25*($AE$4/$AE$3)^AB25</f>
        <v>11.776646829601644</v>
      </c>
      <c r="AD25" s="128"/>
      <c r="AE25" s="134"/>
      <c r="AF25" s="134"/>
      <c r="AG25" s="99">
        <f>LN($AH$5/X25)/LN($AC$5/$AC$3)</f>
        <v>-2.2072554226756664</v>
      </c>
      <c r="AH25" s="59">
        <f>V25*($AE$4/$AE$3)^AG25</f>
        <v>11.773107712753395</v>
      </c>
      <c r="AI25" s="125"/>
      <c r="AJ25" s="120"/>
      <c r="AK25" s="120"/>
      <c r="AL25" s="99">
        <f>LN($AH$6/Y25)/LN($AC$6/$AC$3)</f>
        <v>-2.2291821908029221</v>
      </c>
      <c r="AM25" s="59">
        <f>V25*($AE$4/$AE$3)^AL25</f>
        <v>11.770164319257571</v>
      </c>
      <c r="AN25" s="125"/>
      <c r="AO25" s="134"/>
      <c r="AP25" s="134"/>
      <c r="AQ25" s="99">
        <f>LN($AH$7/Z25)/LN($AC$7/$AC$3)</f>
        <v>-2.2549953451931768</v>
      </c>
      <c r="AR25" s="59">
        <f>V25*($AE$4/$AE$3)^AQ25</f>
        <v>11.766700170237467</v>
      </c>
      <c r="AS25" s="125"/>
      <c r="AT25" s="120"/>
      <c r="AU25" s="120"/>
      <c r="AV25" s="129"/>
      <c r="AW25" s="129"/>
      <c r="AX25" s="129"/>
      <c r="AY25" s="129"/>
      <c r="BB25" s="94"/>
      <c r="BC25" s="85"/>
    </row>
    <row r="26" spans="1:55" ht="12.1">
      <c r="A26" s="109">
        <v>1</v>
      </c>
      <c r="C26" s="109" t="s">
        <v>64</v>
      </c>
      <c r="D26" s="120">
        <v>2.3650831000000001</v>
      </c>
      <c r="E26" s="120">
        <v>28.557251999999998</v>
      </c>
      <c r="F26" s="32">
        <v>43.597867000000001</v>
      </c>
      <c r="G26" s="32">
        <v>9.7322588999999997</v>
      </c>
      <c r="H26" s="32">
        <v>15.248467</v>
      </c>
      <c r="I26" s="32">
        <v>16.208970999999998</v>
      </c>
      <c r="J26" s="32">
        <v>1.777893E-4</v>
      </c>
      <c r="K26" s="32">
        <v>2.7302867000000002</v>
      </c>
      <c r="L26" s="32"/>
      <c r="M26" s="124">
        <v>12.074524</v>
      </c>
      <c r="N26" s="66">
        <v>0.22322792</v>
      </c>
      <c r="O26" s="66">
        <v>0.34975268999999998</v>
      </c>
      <c r="P26" s="66">
        <v>0.37178380999999999</v>
      </c>
      <c r="Q26" s="66">
        <v>6.2624381000000007E-2</v>
      </c>
      <c r="R26" s="66"/>
      <c r="S26" s="66"/>
      <c r="T26" s="66"/>
      <c r="U26" s="132"/>
      <c r="V26" s="128">
        <f t="shared" si="0"/>
        <v>12.074524</v>
      </c>
      <c r="W26" s="83">
        <f t="shared" si="1"/>
        <v>0.22322792</v>
      </c>
      <c r="X26" s="83">
        <f t="shared" si="2"/>
        <v>0.34974905861937727</v>
      </c>
      <c r="Y26" s="83">
        <f t="shared" si="3"/>
        <v>0.37178126645820292</v>
      </c>
      <c r="Z26" s="83">
        <f t="shared" si="4"/>
        <v>6.2619945785699224E-2</v>
      </c>
      <c r="AA26" s="83"/>
      <c r="AB26" s="99"/>
      <c r="AC26" s="125"/>
      <c r="AD26" s="60">
        <f>LN(AVERAGE(AC25,AC27)/V26)/LN($AE$4/$AE$3)</f>
        <v>-2.1900062533332667</v>
      </c>
      <c r="AE26" s="59">
        <f>W26*($AC$4/$AC$3)^AD26</f>
        <v>0.21788031771149088</v>
      </c>
      <c r="AF26" s="59"/>
      <c r="AG26" s="99"/>
      <c r="AH26" s="125"/>
      <c r="AI26" s="59">
        <f>LN(AVERAGE(AH25,AH27)/V26)/LN($AE$4/$AE$3)</f>
        <v>-2.2164609455249931</v>
      </c>
      <c r="AJ26" s="59">
        <f>X26*($AC$5/$AC$3)^AI26</f>
        <v>0.3330995323331985</v>
      </c>
      <c r="AK26" s="59"/>
      <c r="AL26" s="99"/>
      <c r="AM26" s="125"/>
      <c r="AN26" s="59">
        <f>LN(AVERAGE(AM25,AM27)/V26)/LN($AE$4/$AE$3)</f>
        <v>-2.238404659100631</v>
      </c>
      <c r="AO26" s="59">
        <f>Y26*($AC$6/$AC$3)^AN26</f>
        <v>0.33725151169189976</v>
      </c>
      <c r="AP26" s="59"/>
      <c r="AQ26" s="99"/>
      <c r="AR26" s="125"/>
      <c r="AS26" s="59">
        <f>LN(AVERAGE(AR25,AR27)/V26)/LN($AE$4/$AE$3)</f>
        <v>-2.2641466022206838</v>
      </c>
      <c r="AT26" s="59">
        <f>Z26*($AC$7/$AC$3)^AS26</f>
        <v>5.4094076559333626E-2</v>
      </c>
      <c r="AU26" s="59"/>
      <c r="AV26" s="127">
        <f>(AE26/$AH$4-1)*1000</f>
        <v>4.7357192320518493E-2</v>
      </c>
      <c r="AW26" s="127">
        <f>(AJ26/$AH$5-1)*1000</f>
        <v>8.8667046562296292E-2</v>
      </c>
      <c r="AX26" s="127">
        <f>(AO26/$AH$6-1)*1000</f>
        <v>0.18242442510096879</v>
      </c>
      <c r="AY26" s="127">
        <f>(AT26/$AH$7-1)*1000</f>
        <v>0.26029140779626481</v>
      </c>
      <c r="BB26" s="94"/>
      <c r="BC26" s="85"/>
    </row>
    <row r="27" spans="1:55" ht="12.1">
      <c r="A27" s="109">
        <v>1</v>
      </c>
      <c r="C27" s="109" t="s">
        <v>63</v>
      </c>
      <c r="D27" s="120">
        <v>2.2979834000000001</v>
      </c>
      <c r="E27" s="120">
        <v>27.743597999999999</v>
      </c>
      <c r="F27" s="32">
        <v>42.918256999999997</v>
      </c>
      <c r="G27" s="32">
        <v>9.5788875000000004</v>
      </c>
      <c r="H27" s="32">
        <v>15.005708</v>
      </c>
      <c r="I27" s="32">
        <v>15.945553</v>
      </c>
      <c r="J27" s="32">
        <v>1.7587015999999999E-4</v>
      </c>
      <c r="K27" s="32">
        <v>2.6850559000000001</v>
      </c>
      <c r="L27" s="32"/>
      <c r="M27" s="124">
        <v>12.073022</v>
      </c>
      <c r="N27" s="66">
        <v>0.22318916999999999</v>
      </c>
      <c r="O27" s="66">
        <v>0.34963484</v>
      </c>
      <c r="P27" s="66">
        <v>0.37153354999999999</v>
      </c>
      <c r="Q27" s="66">
        <v>6.2562216000000004E-2</v>
      </c>
      <c r="R27" s="66"/>
      <c r="S27" s="66"/>
      <c r="T27" s="66"/>
      <c r="U27" s="123"/>
      <c r="V27" s="128">
        <f t="shared" si="0"/>
        <v>12.073022</v>
      </c>
      <c r="W27" s="83">
        <f t="shared" si="1"/>
        <v>0.22318916999999999</v>
      </c>
      <c r="X27" s="83">
        <f t="shared" si="2"/>
        <v>0.34963105803775524</v>
      </c>
      <c r="Y27" s="83">
        <f t="shared" si="3"/>
        <v>0.37153077526261907</v>
      </c>
      <c r="Z27" s="83">
        <f t="shared" si="4"/>
        <v>6.2557697198260459E-2</v>
      </c>
      <c r="AA27" s="83"/>
      <c r="AB27" s="99">
        <f>LN($AH$4/W27)/LN($AC$4/$AC$3)</f>
        <v>-2.1786035975894817</v>
      </c>
      <c r="AC27" s="59">
        <f>V27*($AE$4/$AE$3)^AB27</f>
        <v>11.776779386866922</v>
      </c>
      <c r="AD27" s="128"/>
      <c r="AE27" s="134"/>
      <c r="AF27" s="134"/>
      <c r="AG27" s="99">
        <f>LN($AH$5/X27)/LN($AC$5/$AC$3)</f>
        <v>-2.2051556374762429</v>
      </c>
      <c r="AH27" s="59">
        <f>V27*($AE$4/$AE$3)^AG27</f>
        <v>11.773214091103988</v>
      </c>
      <c r="AI27" s="125"/>
      <c r="AJ27" s="130"/>
      <c r="AK27" s="130"/>
      <c r="AL27" s="99">
        <f>LN($AH$6/Y27)/LN($AC$6/$AC$3)</f>
        <v>-2.2271162963504283</v>
      </c>
      <c r="AM27" s="59">
        <f>V27*($AE$4/$AE$3)^AL27</f>
        <v>11.770266122133512</v>
      </c>
      <c r="AN27" s="125"/>
      <c r="AO27" s="120"/>
      <c r="AP27" s="120"/>
      <c r="AQ27" s="99">
        <f>LN($AH$7/Z27)/LN($AC$7/$AC$3)</f>
        <v>-2.2527870288740193</v>
      </c>
      <c r="AR27" s="59">
        <f>V27*($AE$4/$AE$3)^AQ27</f>
        <v>11.766821053664337</v>
      </c>
      <c r="AS27" s="125"/>
      <c r="AT27" s="130"/>
      <c r="AU27" s="130"/>
      <c r="AV27" s="127"/>
      <c r="AW27" s="127"/>
      <c r="AX27" s="127"/>
      <c r="AY27" s="127"/>
      <c r="BB27" s="94"/>
      <c r="BC27" s="103"/>
    </row>
    <row r="28" spans="1:55" ht="12.1">
      <c r="A28" s="109">
        <v>1</v>
      </c>
      <c r="C28" s="109" t="s">
        <v>64</v>
      </c>
      <c r="D28" s="120">
        <v>2.3827303</v>
      </c>
      <c r="E28" s="120">
        <v>28.770924999999998</v>
      </c>
      <c r="F28" s="32">
        <v>43.832307</v>
      </c>
      <c r="G28" s="32">
        <v>9.7848456000000006</v>
      </c>
      <c r="H28" s="32">
        <v>15.331158</v>
      </c>
      <c r="I28" s="32">
        <v>16.297767</v>
      </c>
      <c r="J28" s="32">
        <v>1.6848722E-4</v>
      </c>
      <c r="K28" s="32">
        <v>2.7453732999999998</v>
      </c>
      <c r="L28" s="32"/>
      <c r="M28" s="124">
        <v>12.074771</v>
      </c>
      <c r="N28" s="66">
        <v>0.22323372</v>
      </c>
      <c r="O28" s="66">
        <v>0.34976868999999999</v>
      </c>
      <c r="P28" s="66">
        <v>0.37182140000000002</v>
      </c>
      <c r="Q28" s="66">
        <v>6.2633691000000005E-2</v>
      </c>
      <c r="R28" s="66"/>
      <c r="S28" s="66"/>
      <c r="T28" s="66"/>
      <c r="U28" s="132"/>
      <c r="V28" s="128">
        <f t="shared" si="0"/>
        <v>12.074771</v>
      </c>
      <c r="W28" s="83">
        <f t="shared" si="1"/>
        <v>0.22323372</v>
      </c>
      <c r="X28" s="83">
        <f t="shared" si="2"/>
        <v>0.34976511734942528</v>
      </c>
      <c r="Y28" s="83">
        <f t="shared" si="3"/>
        <v>0.37181870170895048</v>
      </c>
      <c r="Z28" s="83">
        <f t="shared" si="4"/>
        <v>6.2629435451279705E-2</v>
      </c>
      <c r="AA28" s="83"/>
      <c r="AB28" s="99"/>
      <c r="AC28" s="125"/>
      <c r="AD28" s="60">
        <f>LN(AVERAGE(AC27,AC29)/V28)/LN($AE$4/$AE$3)</f>
        <v>-2.1918245017675781</v>
      </c>
      <c r="AE28" s="59">
        <f>W28*($AC$4/$AC$3)^AD28</f>
        <v>0.21788159247138422</v>
      </c>
      <c r="AF28" s="59"/>
      <c r="AG28" s="99"/>
      <c r="AH28" s="125"/>
      <c r="AI28" s="59">
        <f>LN(AVERAGE(AH27,AH29)/V28)/LN($AE$4/$AE$3)</f>
        <v>-2.2186223938075118</v>
      </c>
      <c r="AJ28" s="59">
        <f>X28*($AC$5/$AC$3)^AI28</f>
        <v>0.33309898270553984</v>
      </c>
      <c r="AK28" s="59"/>
      <c r="AL28" s="99"/>
      <c r="AM28" s="125"/>
      <c r="AN28" s="59">
        <f>LN(AVERAGE(AM27,AM29)/V28)/LN($AE$4/$AE$3)</f>
        <v>-2.2403783495673584</v>
      </c>
      <c r="AO28" s="59">
        <f>Y28*($AC$6/$AC$3)^AN28</f>
        <v>0.33725648195131502</v>
      </c>
      <c r="AP28" s="59"/>
      <c r="AQ28" s="99"/>
      <c r="AR28" s="125"/>
      <c r="AS28" s="59">
        <f>LN(AVERAGE(AR27,AR29)/V28)/LN($AE$4/$AE$3)</f>
        <v>-2.2660963439718191</v>
      </c>
      <c r="AT28" s="59">
        <f>Z28*($AC$7/$AC$3)^AS28</f>
        <v>5.4095455811411224E-2</v>
      </c>
      <c r="AU28" s="59"/>
      <c r="AV28" s="127">
        <f>(AE28/$AH$4-1)*1000</f>
        <v>5.3208203902421758E-2</v>
      </c>
      <c r="AW28" s="127">
        <f>(AJ28/$AH$5-1)*1000</f>
        <v>8.7016859938948699E-2</v>
      </c>
      <c r="AX28" s="127">
        <f>(AO28/$AH$6-1)*1000</f>
        <v>0.19716465884234147</v>
      </c>
      <c r="AY28" s="127">
        <f>(AT28/$AH$7-1)*1000</f>
        <v>0.28579532934958074</v>
      </c>
      <c r="BB28" s="94"/>
      <c r="BC28" s="85"/>
    </row>
    <row r="29" spans="1:55" ht="12.1">
      <c r="A29" s="109">
        <v>1</v>
      </c>
      <c r="C29" s="109" t="s">
        <v>63</v>
      </c>
      <c r="D29" s="120">
        <v>2.2883483</v>
      </c>
      <c r="E29" s="120">
        <v>27.626086000000001</v>
      </c>
      <c r="F29" s="32">
        <v>42.791967999999997</v>
      </c>
      <c r="G29" s="32">
        <v>9.5504124000000008</v>
      </c>
      <c r="H29" s="32">
        <v>14.960823</v>
      </c>
      <c r="I29" s="32">
        <v>15.896808999999999</v>
      </c>
      <c r="J29" s="32">
        <v>1.7932368E-4</v>
      </c>
      <c r="K29" s="32">
        <v>2.6767192999999998</v>
      </c>
      <c r="L29" s="32"/>
      <c r="M29" s="124">
        <v>12.072505</v>
      </c>
      <c r="N29" s="66">
        <v>0.22318245</v>
      </c>
      <c r="O29" s="66">
        <v>0.34961780999999997</v>
      </c>
      <c r="P29" s="66">
        <v>0.37149102000000001</v>
      </c>
      <c r="Q29" s="66">
        <v>6.2552048999999998E-2</v>
      </c>
      <c r="R29" s="66"/>
      <c r="S29" s="66"/>
      <c r="T29" s="66"/>
      <c r="U29" s="123"/>
      <c r="V29" s="128">
        <f t="shared" si="0"/>
        <v>12.072505</v>
      </c>
      <c r="W29" s="83">
        <f t="shared" si="1"/>
        <v>0.22318245</v>
      </c>
      <c r="X29" s="83">
        <f t="shared" si="2"/>
        <v>0.34961391846908352</v>
      </c>
      <c r="Y29" s="83">
        <f t="shared" si="3"/>
        <v>0.37148811053208486</v>
      </c>
      <c r="Z29" s="83">
        <f t="shared" si="4"/>
        <v>6.2547415970554368E-2</v>
      </c>
      <c r="AA29" s="83"/>
      <c r="AB29" s="99">
        <f>LN($AH$4/W29)/LN($AC$4/$AC$3)</f>
        <v>-2.1758841365340951</v>
      </c>
      <c r="AC29" s="59">
        <f>V29*($AE$4/$AE$3)^AB29</f>
        <v>11.776640275842247</v>
      </c>
      <c r="AD29" s="128"/>
      <c r="AE29" s="134"/>
      <c r="AF29" s="134"/>
      <c r="AG29" s="99">
        <f>LN($AH$5/X29)/LN($AC$5/$AC$3)</f>
        <v>-2.2029278843205939</v>
      </c>
      <c r="AH29" s="59">
        <f>V29*($AE$4/$AE$3)^AG29</f>
        <v>11.773009008693826</v>
      </c>
      <c r="AI29" s="125"/>
      <c r="AJ29" s="134"/>
      <c r="AK29" s="134"/>
      <c r="AL29" s="99">
        <f>LN($AH$6/Y29)/LN($AC$6/$AC$3)</f>
        <v>-2.2244791338780838</v>
      </c>
      <c r="AM29" s="59">
        <f>V29*($AE$4/$AE$3)^AL29</f>
        <v>11.770116041914674</v>
      </c>
      <c r="AN29" s="125"/>
      <c r="AO29" s="130"/>
      <c r="AP29" s="130"/>
      <c r="AQ29" s="99">
        <f>LN($AH$7/Z29)/LN($AC$7/$AC$3)</f>
        <v>-2.2502443907914986</v>
      </c>
      <c r="AR29" s="59">
        <f>V29*($AE$4/$AE$3)^AQ29</f>
        <v>11.766658334018127</v>
      </c>
      <c r="AS29" s="125"/>
      <c r="AT29" s="134"/>
      <c r="AU29" s="134"/>
      <c r="AV29" s="127"/>
      <c r="AW29" s="127"/>
      <c r="AX29" s="127"/>
      <c r="AY29" s="127"/>
      <c r="BB29" s="94"/>
      <c r="BC29" s="85"/>
    </row>
    <row r="30" spans="1:55" ht="12.1">
      <c r="A30" s="109">
        <v>1</v>
      </c>
      <c r="C30" s="109" t="s">
        <v>64</v>
      </c>
      <c r="D30" s="120">
        <v>2.3672716</v>
      </c>
      <c r="E30" s="120">
        <v>28.583507000000001</v>
      </c>
      <c r="F30" s="32">
        <v>43.596324000000003</v>
      </c>
      <c r="G30" s="32">
        <v>9.7319340000000008</v>
      </c>
      <c r="H30" s="32">
        <v>15.248048000000001</v>
      </c>
      <c r="I30" s="32">
        <v>16.208662</v>
      </c>
      <c r="J30" s="32">
        <v>1.7510341000000001E-4</v>
      </c>
      <c r="K30" s="32">
        <v>2.7302249999999999</v>
      </c>
      <c r="L30" s="32"/>
      <c r="M30" s="124">
        <v>12.074455</v>
      </c>
      <c r="N30" s="66">
        <v>0.22322839</v>
      </c>
      <c r="O30" s="66">
        <v>0.34975560999999999</v>
      </c>
      <c r="P30" s="66">
        <v>0.37179010000000001</v>
      </c>
      <c r="Q30" s="66">
        <v>6.2625238999999999E-2</v>
      </c>
      <c r="R30" s="66"/>
      <c r="S30" s="66"/>
      <c r="T30" s="66"/>
      <c r="U30" s="132"/>
      <c r="V30" s="128">
        <f t="shared" si="0"/>
        <v>12.074455</v>
      </c>
      <c r="W30" s="83">
        <f t="shared" si="1"/>
        <v>0.22322839</v>
      </c>
      <c r="X30" s="83">
        <f t="shared" si="2"/>
        <v>0.34975187973313099</v>
      </c>
      <c r="Y30" s="83">
        <f t="shared" si="3"/>
        <v>0.37178737204573281</v>
      </c>
      <c r="Z30" s="83">
        <f t="shared" si="4"/>
        <v>6.2620812888262656E-2</v>
      </c>
      <c r="AA30" s="83"/>
      <c r="AB30" s="99"/>
      <c r="AC30" s="125"/>
      <c r="AD30" s="60">
        <f>LN(AVERAGE(AC29,AC31)/V30)/LN($AE$4/$AE$3)</f>
        <v>-2.1895650408896161</v>
      </c>
      <c r="AE30" s="59">
        <f>W30*($AC$4/$AC$3)^AD30</f>
        <v>0.21788184080989731</v>
      </c>
      <c r="AF30" s="59"/>
      <c r="AG30" s="99"/>
      <c r="AH30" s="125"/>
      <c r="AI30" s="59">
        <f>LN(AVERAGE(AH29,AH31)/V30)/LN($AE$4/$AE$3)</f>
        <v>-2.2163662794301837</v>
      </c>
      <c r="AJ30" s="59">
        <f>X30*($AC$5/$AC$3)^AI30</f>
        <v>0.33310291306447454</v>
      </c>
      <c r="AK30" s="59"/>
      <c r="AL30" s="99"/>
      <c r="AM30" s="125"/>
      <c r="AN30" s="59">
        <f>LN(AVERAGE(AM29,AM31)/V30)/LN($AE$4/$AE$3)</f>
        <v>-2.2379028260893938</v>
      </c>
      <c r="AO30" s="59">
        <f>Y30*($AC$6/$AC$3)^AN30</f>
        <v>0.33726442054938766</v>
      </c>
      <c r="AP30" s="59"/>
      <c r="AQ30" s="99"/>
      <c r="AR30" s="125"/>
      <c r="AS30" s="59">
        <f>LN(AVERAGE(AR29,AR31)/V30)/LN($AE$4/$AE$3)</f>
        <v>-2.2638580208238355</v>
      </c>
      <c r="AT30" s="59">
        <f>Z30*($AC$7/$AC$3)^AS30</f>
        <v>5.4095834725152177E-2</v>
      </c>
      <c r="AU30" s="59"/>
      <c r="AV30" s="127">
        <f>(AE30/$AH$4-1)*1000</f>
        <v>5.434805111903529E-2</v>
      </c>
      <c r="AW30" s="127">
        <f>(AJ30/$AH$5-1)*1000</f>
        <v>9.8817259058359141E-2</v>
      </c>
      <c r="AX30" s="127">
        <f>(AO30/$AH$6-1)*1000</f>
        <v>0.22070805595553189</v>
      </c>
      <c r="AY30" s="127">
        <f>(AT30/$AH$7-1)*1000</f>
        <v>0.2928018704173585</v>
      </c>
      <c r="BB30" s="94"/>
      <c r="BC30" s="85"/>
    </row>
    <row r="31" spans="1:55" ht="12.1">
      <c r="A31" s="109">
        <v>1</v>
      </c>
      <c r="C31" s="109" t="s">
        <v>63</v>
      </c>
      <c r="D31" s="120">
        <v>2.2829147999999999</v>
      </c>
      <c r="E31" s="120">
        <v>27.560848</v>
      </c>
      <c r="F31" s="32">
        <v>42.675353000000001</v>
      </c>
      <c r="G31" s="32">
        <v>9.5244035999999994</v>
      </c>
      <c r="H31" s="32">
        <v>14.919938</v>
      </c>
      <c r="I31" s="32">
        <v>15.853235</v>
      </c>
      <c r="J31" s="32">
        <v>1.7237399E-4</v>
      </c>
      <c r="K31" s="32">
        <v>2.6694211999999999</v>
      </c>
      <c r="L31" s="32"/>
      <c r="M31" s="124">
        <v>12.072659</v>
      </c>
      <c r="N31" s="66">
        <v>0.22318283</v>
      </c>
      <c r="O31" s="66">
        <v>0.34961502999999999</v>
      </c>
      <c r="P31" s="66">
        <v>0.37148485999999997</v>
      </c>
      <c r="Q31" s="66">
        <v>6.2551892999999997E-2</v>
      </c>
      <c r="R31" s="66"/>
      <c r="S31" s="66"/>
      <c r="T31" s="66"/>
      <c r="U31" s="123"/>
      <c r="V31" s="128">
        <f t="shared" si="0"/>
        <v>12.072659</v>
      </c>
      <c r="W31" s="83">
        <f t="shared" si="1"/>
        <v>0.22318283</v>
      </c>
      <c r="X31" s="83">
        <f t="shared" si="2"/>
        <v>0.34961137014065852</v>
      </c>
      <c r="Y31" s="83">
        <f t="shared" si="3"/>
        <v>0.37148227638961179</v>
      </c>
      <c r="Z31" s="83">
        <f t="shared" si="4"/>
        <v>6.2547493734907311E-2</v>
      </c>
      <c r="AA31" s="83"/>
      <c r="AB31" s="99">
        <f>LN($AH$4/W31)/LN($AC$4/$AC$3)</f>
        <v>-2.1760379177660742</v>
      </c>
      <c r="AC31" s="59">
        <f>V31*($AE$4/$AE$3)^AB31</f>
        <v>11.776769849493274</v>
      </c>
      <c r="AD31" s="128"/>
      <c r="AE31" s="134"/>
      <c r="AF31" s="134"/>
      <c r="AG31" s="99">
        <f>LN($AH$5/X31)/LN($AC$5/$AC$3)</f>
        <v>-2.2025966503995305</v>
      </c>
      <c r="AH31" s="59">
        <f>V31*($AE$4/$AE$3)^AG31</f>
        <v>11.77320365808073</v>
      </c>
      <c r="AI31" s="125"/>
      <c r="AJ31" s="134"/>
      <c r="AK31" s="134"/>
      <c r="AL31" s="99">
        <f>LN($AH$6/Y31)/LN($AC$6/$AC$3)</f>
        <v>-2.2241184944060062</v>
      </c>
      <c r="AM31" s="59">
        <f>V31*($AE$4/$AE$3)^AL31</f>
        <v>11.770314590353136</v>
      </c>
      <c r="AN31" s="125"/>
      <c r="AO31" s="134"/>
      <c r="AP31" s="134"/>
      <c r="AQ31" s="99">
        <f>LN($AH$7/Z31)/LN($AC$7/$AC$3)</f>
        <v>-2.2502636241688907</v>
      </c>
      <c r="AR31" s="59">
        <f>V31*($AE$4/$AE$3)^AQ31</f>
        <v>11.766805851778361</v>
      </c>
      <c r="AS31" s="125"/>
      <c r="AT31" s="134"/>
      <c r="AU31" s="134"/>
      <c r="AV31" s="127"/>
      <c r="AW31" s="127"/>
      <c r="AX31" s="127"/>
      <c r="AY31" s="127"/>
      <c r="BC31" s="85"/>
    </row>
    <row r="32" spans="1:55" ht="12.1">
      <c r="A32" s="109">
        <v>1</v>
      </c>
      <c r="C32" s="109" t="s">
        <v>64</v>
      </c>
      <c r="D32" s="120">
        <v>2.3631267</v>
      </c>
      <c r="E32" s="120">
        <v>28.533144</v>
      </c>
      <c r="F32" s="32">
        <v>43.521165000000003</v>
      </c>
      <c r="G32" s="32">
        <v>9.7153822999999999</v>
      </c>
      <c r="H32" s="32">
        <v>15.221994</v>
      </c>
      <c r="I32" s="32">
        <v>16.181014000000001</v>
      </c>
      <c r="J32" s="32">
        <v>1.7017072E-4</v>
      </c>
      <c r="K32" s="32">
        <v>2.7256192000000001</v>
      </c>
      <c r="L32" s="32"/>
      <c r="M32" s="124">
        <v>12.07432</v>
      </c>
      <c r="N32" s="66">
        <v>0.22323357999999999</v>
      </c>
      <c r="O32" s="66">
        <v>0.34976096000000001</v>
      </c>
      <c r="P32" s="66">
        <v>0.37179690999999998</v>
      </c>
      <c r="Q32" s="66">
        <v>6.2627569999999994E-2</v>
      </c>
      <c r="R32" s="66"/>
      <c r="S32" s="66"/>
      <c r="T32" s="66"/>
      <c r="U32" s="132"/>
      <c r="V32" s="128">
        <f t="shared" si="0"/>
        <v>12.07432</v>
      </c>
      <c r="W32" s="83">
        <f t="shared" si="1"/>
        <v>0.22323357999999999</v>
      </c>
      <c r="X32" s="83">
        <f t="shared" si="2"/>
        <v>0.34975733169724638</v>
      </c>
      <c r="Y32" s="83">
        <f t="shared" si="3"/>
        <v>0.37179421845078237</v>
      </c>
      <c r="Z32" s="83">
        <f t="shared" si="4"/>
        <v>6.262324863840088E-2</v>
      </c>
      <c r="AA32" s="83"/>
      <c r="AB32" s="99"/>
      <c r="AC32" s="125"/>
      <c r="AD32" s="60">
        <f>LN(AVERAGE(AC31,AC33)/V32)/LN($AE$4/$AE$3)</f>
        <v>-2.18874299946255</v>
      </c>
      <c r="AE32" s="59">
        <f>W32*($AC$4/$AC$3)^AD32</f>
        <v>0.21788888961342626</v>
      </c>
      <c r="AF32" s="59"/>
      <c r="AG32" s="99"/>
      <c r="AH32" s="125"/>
      <c r="AI32" s="59">
        <f>LN(AVERAGE(AH31,AH33)/V32)/LN($AE$4/$AE$3)</f>
        <v>-2.2151557364692454</v>
      </c>
      <c r="AJ32" s="59">
        <f>X32*($AC$5/$AC$3)^AI32</f>
        <v>0.33311697920117045</v>
      </c>
      <c r="AK32" s="59"/>
      <c r="AL32" s="99"/>
      <c r="AM32" s="125"/>
      <c r="AN32" s="59">
        <f>LN(AVERAGE(AM31,AM33)/V32)/LN($AE$4/$AE$3)</f>
        <v>-2.2367745578858607</v>
      </c>
      <c r="AO32" s="59">
        <f>Y32*($AC$6/$AC$3)^AN32</f>
        <v>0.33728720279558849</v>
      </c>
      <c r="AP32" s="59"/>
      <c r="AQ32" s="99"/>
      <c r="AR32" s="125"/>
      <c r="AS32" s="59">
        <f>LN(AVERAGE(AR31,AR33)/V32)/LN($AE$4/$AE$3)</f>
        <v>-2.2629192011480055</v>
      </c>
      <c r="AT32" s="59">
        <f>Z32*($AC$7/$AC$3)^AS32</f>
        <v>5.4101222036254483E-2</v>
      </c>
      <c r="AU32" s="59"/>
      <c r="AV32" s="127">
        <f>(AE32/$AH$4-1)*1000</f>
        <v>8.6701305486158731E-2</v>
      </c>
      <c r="AW32" s="127">
        <f>(AJ32/$AH$5-1)*1000</f>
        <v>0.14104903224687604</v>
      </c>
      <c r="AX32" s="127">
        <f>(AO32/$AH$6-1)*1000</f>
        <v>0.2882730673758882</v>
      </c>
      <c r="AY32" s="127">
        <f>(AT32/$AH$7-1)*1000</f>
        <v>0.39241930943934022</v>
      </c>
      <c r="BC32" s="85"/>
    </row>
    <row r="33" spans="1:55" ht="12.1">
      <c r="A33" s="109">
        <v>1</v>
      </c>
      <c r="C33" s="109" t="s">
        <v>63</v>
      </c>
      <c r="D33" s="120">
        <v>2.2764481999999999</v>
      </c>
      <c r="E33" s="120">
        <v>27.481930999999999</v>
      </c>
      <c r="F33" s="32">
        <v>42.591441000000003</v>
      </c>
      <c r="G33" s="32">
        <v>9.5055261000000009</v>
      </c>
      <c r="H33" s="32">
        <v>14.890048</v>
      </c>
      <c r="I33" s="32">
        <v>15.821021999999999</v>
      </c>
      <c r="J33" s="32">
        <v>1.8126608E-4</v>
      </c>
      <c r="K33" s="32">
        <v>2.6639206</v>
      </c>
      <c r="L33" s="32"/>
      <c r="M33" s="124">
        <v>12.072286999999999</v>
      </c>
      <c r="N33" s="66">
        <v>0.22317931999999999</v>
      </c>
      <c r="O33" s="66">
        <v>0.34960207999999998</v>
      </c>
      <c r="P33" s="66">
        <v>0.37146054000000001</v>
      </c>
      <c r="Q33" s="66">
        <v>6.2546019999999994E-2</v>
      </c>
      <c r="R33" s="66"/>
      <c r="S33" s="66"/>
      <c r="T33" s="66"/>
      <c r="U33" s="123"/>
      <c r="V33" s="128">
        <f t="shared" si="0"/>
        <v>12.072286999999999</v>
      </c>
      <c r="W33" s="83">
        <f t="shared" si="1"/>
        <v>0.22317931999999999</v>
      </c>
      <c r="X33" s="83">
        <f t="shared" si="2"/>
        <v>0.34959819575826917</v>
      </c>
      <c r="Y33" s="83">
        <f t="shared" si="3"/>
        <v>0.37145771229221625</v>
      </c>
      <c r="Z33" s="83">
        <f t="shared" si="4"/>
        <v>6.2541350502403642E-2</v>
      </c>
      <c r="AA33" s="83"/>
      <c r="AB33" s="99">
        <f>LN($AH$4/W33)/LN($AC$4/$AC$3)</f>
        <v>-2.1746174548469024</v>
      </c>
      <c r="AC33" s="59">
        <f>V33*($AE$4/$AE$3)^AB33</f>
        <v>11.776597725002565</v>
      </c>
      <c r="AD33" s="128"/>
      <c r="AE33" s="134"/>
      <c r="AF33" s="134"/>
      <c r="AG33" s="99">
        <f>LN($AH$5/X33)/LN($AC$5/$AC$3)</f>
        <v>-2.2008841943360733</v>
      </c>
      <c r="AH33" s="59">
        <f>V33*($AE$4/$AE$3)^AG33</f>
        <v>11.773070786840222</v>
      </c>
      <c r="AI33" s="125"/>
      <c r="AJ33" s="120"/>
      <c r="AK33" s="120"/>
      <c r="AL33" s="99">
        <f>LN($AH$6/Y33)/LN($AC$6/$AC$3)</f>
        <v>-2.222599994364574</v>
      </c>
      <c r="AM33" s="59">
        <f>V33*($AE$4/$AE$3)^AL33</f>
        <v>11.770155718801222</v>
      </c>
      <c r="AN33" s="125"/>
      <c r="AO33" s="134"/>
      <c r="AP33" s="134"/>
      <c r="AQ33" s="99">
        <f>LN($AH$7/Z33)/LN($AC$7/$AC$3)</f>
        <v>-2.2487441511194119</v>
      </c>
      <c r="AR33" s="59">
        <f>V33*($AE$4/$AE$3)^AQ33</f>
        <v>11.766647158144927</v>
      </c>
      <c r="AS33" s="125"/>
      <c r="AT33" s="134"/>
      <c r="AU33" s="134"/>
      <c r="AV33" s="127"/>
      <c r="AW33" s="127"/>
      <c r="AX33" s="127"/>
      <c r="AY33" s="127"/>
      <c r="BC33" s="85"/>
    </row>
    <row r="34" spans="1:55" ht="12.1">
      <c r="A34" s="109">
        <v>1</v>
      </c>
      <c r="C34" s="109" t="s">
        <v>64</v>
      </c>
      <c r="D34" s="120">
        <v>2.3610296000000002</v>
      </c>
      <c r="E34" s="120">
        <v>28.507348</v>
      </c>
      <c r="F34" s="32">
        <v>43.512830000000001</v>
      </c>
      <c r="G34" s="32">
        <v>9.7131395000000005</v>
      </c>
      <c r="H34" s="32">
        <v>15.218283</v>
      </c>
      <c r="I34" s="32">
        <v>16.176355000000001</v>
      </c>
      <c r="J34" s="32">
        <v>1.7463677E-4</v>
      </c>
      <c r="K34" s="32">
        <v>2.7247257</v>
      </c>
      <c r="L34" s="32"/>
      <c r="M34" s="124">
        <v>12.074121</v>
      </c>
      <c r="N34" s="66">
        <v>0.22322479000000001</v>
      </c>
      <c r="O34" s="66">
        <v>0.34974265999999998</v>
      </c>
      <c r="P34" s="66">
        <v>0.37176102999999999</v>
      </c>
      <c r="Q34" s="66">
        <v>6.2619016999999999E-2</v>
      </c>
      <c r="R34" s="66"/>
      <c r="S34" s="66"/>
      <c r="T34" s="66"/>
      <c r="U34" s="132"/>
      <c r="V34" s="128">
        <f t="shared" si="0"/>
        <v>12.074121</v>
      </c>
      <c r="W34" s="83">
        <f t="shared" si="1"/>
        <v>0.22322479000000001</v>
      </c>
      <c r="X34" s="83">
        <f t="shared" si="2"/>
        <v>0.34973895452927345</v>
      </c>
      <c r="Y34" s="83">
        <f t="shared" si="3"/>
        <v>0.37175830658131614</v>
      </c>
      <c r="Z34" s="83">
        <f t="shared" si="4"/>
        <v>6.2614600065504414E-2</v>
      </c>
      <c r="AA34" s="83"/>
      <c r="AB34" s="99"/>
      <c r="AC34" s="125"/>
      <c r="AD34" s="60">
        <f>LN(AVERAGE(AC33,AC35)/V34)/LN($AE$4/$AE$3)</f>
        <v>-2.1877838700395316</v>
      </c>
      <c r="AE34" s="59">
        <f>W34*($AC$4/$AC$3)^AD34</f>
        <v>0.21788262381978477</v>
      </c>
      <c r="AF34" s="59"/>
      <c r="AG34" s="99"/>
      <c r="AH34" s="125"/>
      <c r="AI34" s="59">
        <f>LN(AVERAGE(AH33,AH35)/V34)/LN($AE$4/$AE$3)</f>
        <v>-2.2143533000595599</v>
      </c>
      <c r="AJ34" s="59">
        <f>X34*($AC$5/$AC$3)^AI34</f>
        <v>0.3331053583183457</v>
      </c>
      <c r="AK34" s="59"/>
      <c r="AL34" s="99"/>
      <c r="AM34" s="125"/>
      <c r="AN34" s="59">
        <f>LN(AVERAGE(AM33,AM35)/V34)/LN($AE$4/$AE$3)</f>
        <v>-2.2360817270032092</v>
      </c>
      <c r="AO34" s="59">
        <f>Y34*($AC$6/$AC$3)^AN34</f>
        <v>0.33726479944144028</v>
      </c>
      <c r="AP34" s="59"/>
      <c r="AQ34" s="99"/>
      <c r="AR34" s="125"/>
      <c r="AS34" s="59">
        <f>LN(AVERAGE(AR33,AR35)/V34)/LN($AE$4/$AE$3)</f>
        <v>-2.2617474193243354</v>
      </c>
      <c r="AT34" s="59">
        <f>Z34*($AC$7/$AC$3)^AS34</f>
        <v>5.4097847959605518E-2</v>
      </c>
      <c r="AU34" s="59"/>
      <c r="AV34" s="127">
        <f>(AE34/$AH$4-1)*1000</f>
        <v>5.7941982763765054E-2</v>
      </c>
      <c r="AW34" s="127">
        <f>(AJ34/$AH$5-1)*1000</f>
        <v>0.10615882050535319</v>
      </c>
      <c r="AX34" s="127">
        <f>(AO34/$AH$6-1)*1000</f>
        <v>0.22183173119105781</v>
      </c>
      <c r="AY34" s="127">
        <f>(AT34/$AH$7-1)*1000</f>
        <v>0.3300288388594641</v>
      </c>
      <c r="BC34" s="85"/>
    </row>
    <row r="35" spans="1:55" ht="12.1">
      <c r="A35" s="109">
        <v>1</v>
      </c>
      <c r="C35" s="109" t="s">
        <v>63</v>
      </c>
      <c r="D35" s="120">
        <v>2.2590609000000001</v>
      </c>
      <c r="E35" s="120">
        <v>27.271204999999998</v>
      </c>
      <c r="F35" s="32">
        <v>42.300561000000002</v>
      </c>
      <c r="G35" s="32">
        <v>9.4403010999999992</v>
      </c>
      <c r="H35" s="32">
        <v>14.787589000000001</v>
      </c>
      <c r="I35" s="32">
        <v>15.711384000000001</v>
      </c>
      <c r="J35" s="32">
        <v>1.7418746E-4</v>
      </c>
      <c r="K35" s="32">
        <v>2.6451614000000001</v>
      </c>
      <c r="L35" s="32"/>
      <c r="M35" s="124">
        <v>12.071923999999999</v>
      </c>
      <c r="N35" s="66">
        <v>0.22317203999999999</v>
      </c>
      <c r="O35" s="66">
        <v>0.34958391</v>
      </c>
      <c r="P35" s="66">
        <v>0.37142291</v>
      </c>
      <c r="Q35" s="66">
        <v>6.2532613000000001E-2</v>
      </c>
      <c r="R35" s="66"/>
      <c r="S35" s="66"/>
      <c r="T35" s="66"/>
      <c r="U35" s="123"/>
      <c r="V35" s="128">
        <f t="shared" si="0"/>
        <v>12.071923999999999</v>
      </c>
      <c r="W35" s="83">
        <f t="shared" si="1"/>
        <v>0.22317203999999999</v>
      </c>
      <c r="X35" s="83">
        <f t="shared" si="2"/>
        <v>0.34958018788801681</v>
      </c>
      <c r="Y35" s="83">
        <f t="shared" si="3"/>
        <v>0.37142025728884276</v>
      </c>
      <c r="Z35" s="83">
        <f t="shared" si="4"/>
        <v>6.2528121788612667E-2</v>
      </c>
      <c r="AA35" s="83"/>
      <c r="AB35" s="99">
        <f>LN($AH$4/W35)/LN($AC$4/$AC$3)</f>
        <v>-2.1716712383134156</v>
      </c>
      <c r="AC35" s="59">
        <f>V35*($AE$4/$AE$3)^AB35</f>
        <v>11.776639270096668</v>
      </c>
      <c r="AD35" s="128"/>
      <c r="AE35" s="134"/>
      <c r="AF35" s="134"/>
      <c r="AG35" s="99">
        <f>LN($AH$5/X35)/LN($AC$5/$AC$3)</f>
        <v>-2.198543358841281</v>
      </c>
      <c r="AH35" s="59">
        <f>V35*($AE$4/$AE$3)^AG35</f>
        <v>11.773031044772198</v>
      </c>
      <c r="AI35" s="125"/>
      <c r="AJ35" s="130"/>
      <c r="AK35" s="130"/>
      <c r="AL35" s="99">
        <f>LN($AH$6/Y35)/LN($AC$6/$AC$3)</f>
        <v>-2.2202844127445442</v>
      </c>
      <c r="AM35" s="59">
        <f>V35*($AE$4/$AE$3)^AL35</f>
        <v>11.770112596995917</v>
      </c>
      <c r="AN35" s="125"/>
      <c r="AO35" s="134"/>
      <c r="AP35" s="134"/>
      <c r="AQ35" s="99">
        <f>LN($AH$7/Z35)/LN($AC$7/$AC$3)</f>
        <v>-2.2454716414895803</v>
      </c>
      <c r="AR35" s="59">
        <f>V35*($AE$4/$AE$3)^AQ35</f>
        <v>11.766732450563014</v>
      </c>
      <c r="AS35" s="125"/>
      <c r="AT35" s="134"/>
      <c r="AU35" s="134"/>
      <c r="AV35" s="85"/>
      <c r="BB35" s="127"/>
      <c r="BC35" s="85"/>
    </row>
    <row r="36" spans="1:55" ht="12.1"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54"/>
      <c r="W36" s="154"/>
      <c r="X36" s="126"/>
      <c r="Y36" s="126"/>
      <c r="AB36" s="135"/>
      <c r="AC36" s="120"/>
      <c r="AD36" s="60"/>
      <c r="AE36" s="122"/>
      <c r="AF36" s="122"/>
      <c r="AG36" s="122"/>
      <c r="AH36" s="122"/>
      <c r="AI36" s="59"/>
      <c r="AJ36" s="59"/>
      <c r="AK36" s="59"/>
      <c r="AL36" s="122"/>
      <c r="AM36" s="59"/>
      <c r="AN36" s="122"/>
      <c r="AO36" s="122"/>
      <c r="AP36" s="122"/>
      <c r="AQ36" s="122"/>
      <c r="AR36" s="59"/>
      <c r="AS36" s="59"/>
      <c r="AT36" s="114"/>
      <c r="BA36" s="136"/>
      <c r="BC36" s="85"/>
    </row>
    <row r="37" spans="1:55" ht="12.1">
      <c r="A37" s="109">
        <v>2</v>
      </c>
      <c r="B37" s="31">
        <v>43711</v>
      </c>
      <c r="C37" s="109" t="s">
        <v>65</v>
      </c>
      <c r="D37" s="120">
        <v>4.7360847E-4</v>
      </c>
      <c r="E37" s="120">
        <v>4.9599418000000001E-3</v>
      </c>
      <c r="F37" s="120">
        <v>4.1209503000000001E-4</v>
      </c>
      <c r="G37" s="120">
        <v>8.5347741999999998E-5</v>
      </c>
      <c r="H37" s="120">
        <v>5.2038398000000001E-4</v>
      </c>
      <c r="I37" s="120">
        <v>3.9743533E-4</v>
      </c>
      <c r="J37" s="123">
        <v>4.4586311E-4</v>
      </c>
      <c r="K37" s="120">
        <v>1.0706553000000001E-3</v>
      </c>
      <c r="L37" s="120"/>
      <c r="M37" s="120"/>
      <c r="N37" s="57"/>
      <c r="O37" s="120"/>
      <c r="P37" s="120"/>
      <c r="Q37" s="120"/>
      <c r="R37" s="120"/>
      <c r="S37" s="120"/>
      <c r="T37" s="120"/>
      <c r="U37" s="120"/>
      <c r="V37" s="128"/>
      <c r="W37" s="120"/>
      <c r="X37" s="120"/>
      <c r="Y37" s="120"/>
      <c r="Z37" s="120"/>
      <c r="AA37" s="120"/>
      <c r="AB37" s="137"/>
      <c r="AC37" s="122"/>
      <c r="AD37" s="137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BC37" s="85"/>
    </row>
    <row r="38" spans="1:55" ht="12.1">
      <c r="A38" s="109">
        <v>2</v>
      </c>
      <c r="C38" s="109" t="s">
        <v>7</v>
      </c>
      <c r="D38" s="120"/>
      <c r="E38" s="120"/>
      <c r="F38" s="120"/>
      <c r="G38" s="120"/>
      <c r="H38" s="120"/>
      <c r="I38" s="120"/>
      <c r="J38" s="123">
        <v>3.6701853</v>
      </c>
      <c r="K38" s="120"/>
      <c r="L38" s="120"/>
      <c r="M38" s="120"/>
      <c r="N38" s="120"/>
      <c r="O38" s="120"/>
      <c r="P38" s="120"/>
      <c r="Q38" s="120"/>
      <c r="R38" s="120">
        <v>0.86623574999999997</v>
      </c>
      <c r="S38" s="120">
        <v>0.56684617999999998</v>
      </c>
      <c r="T38" s="120">
        <v>1.0721567000000001</v>
      </c>
      <c r="U38" s="120"/>
      <c r="V38" s="128"/>
      <c r="W38" s="120"/>
      <c r="X38" s="120"/>
      <c r="Y38" s="120"/>
      <c r="Z38" s="120"/>
      <c r="AA38" s="120"/>
      <c r="AB38" s="137"/>
      <c r="AC38" s="122"/>
      <c r="AD38" s="137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BC38" s="85"/>
    </row>
    <row r="39" spans="1:55" ht="12.1">
      <c r="A39" s="109">
        <v>2</v>
      </c>
      <c r="C39" s="109" t="s">
        <v>63</v>
      </c>
      <c r="D39" s="120">
        <v>2.2906751000000001</v>
      </c>
      <c r="E39" s="120">
        <v>27.661199</v>
      </c>
      <c r="F39" s="32">
        <v>41.311658000000001</v>
      </c>
      <c r="G39" s="32">
        <v>9.2218450000000001</v>
      </c>
      <c r="H39" s="32">
        <v>14.447761</v>
      </c>
      <c r="I39" s="32">
        <v>15.357782</v>
      </c>
      <c r="J39" s="32">
        <v>-2.5284384E-4</v>
      </c>
      <c r="K39" s="32">
        <v>2.5864777000000001</v>
      </c>
      <c r="L39" s="32"/>
      <c r="M39" s="124">
        <v>12.075569</v>
      </c>
      <c r="N39" s="66">
        <v>0.22322628999999999</v>
      </c>
      <c r="O39" s="66">
        <v>0.34972625000000002</v>
      </c>
      <c r="P39" s="66">
        <v>0.37175470999999999</v>
      </c>
      <c r="Q39" s="66">
        <v>6.2609034999999993E-2</v>
      </c>
      <c r="R39" s="66"/>
      <c r="S39" s="66"/>
      <c r="T39" s="66"/>
      <c r="U39" s="123"/>
      <c r="V39" s="128">
        <f t="shared" ref="V39:V55" si="5">M39</f>
        <v>12.075569</v>
      </c>
      <c r="W39" s="83">
        <f>N39</f>
        <v>0.22322628999999999</v>
      </c>
      <c r="X39" s="83">
        <f>(H39-$R$38*J39)/F39</f>
        <v>0.34973130399107621</v>
      </c>
      <c r="Y39" s="83">
        <f>(I39-$S$38*J39)/F39</f>
        <v>0.37175766035739449</v>
      </c>
      <c r="Z39" s="83">
        <f>(K39-$T$38*J39)/F39</f>
        <v>6.2615467726255619E-2</v>
      </c>
      <c r="AA39" s="83"/>
      <c r="AB39" s="99">
        <f>LN($AH$4/W39)/LN($AC$4/$AC$3)</f>
        <v>-2.1936239072937531</v>
      </c>
      <c r="AC39" s="59">
        <f>V39*($AE$4/$AE$3)^AB39</f>
        <v>11.777246467807485</v>
      </c>
      <c r="AD39" s="128"/>
      <c r="AE39" s="120"/>
      <c r="AF39" s="120"/>
      <c r="AG39" s="99">
        <f>LN($AH$5/X39)/LN($AC$5/$AC$3)</f>
        <v>-2.2181831389606752</v>
      </c>
      <c r="AH39" s="59">
        <f>V39*($AE$4/$AE$3)^AG39</f>
        <v>11.773948589653861</v>
      </c>
      <c r="AI39" s="125"/>
      <c r="AJ39" s="120"/>
      <c r="AK39" s="120"/>
      <c r="AL39" s="99">
        <f>LN($AH$6/Y39)/LN($AC$6/$AC$3)</f>
        <v>-2.2411352737468451</v>
      </c>
      <c r="AM39" s="59">
        <f>V39*($AE$4/$AE$3)^AL39</f>
        <v>11.770867351504688</v>
      </c>
      <c r="AN39" s="125"/>
      <c r="AO39" s="120"/>
      <c r="AP39" s="120"/>
      <c r="AQ39" s="99">
        <f>LN($AH$7/Z39)/LN($AC$7/$AC$3)</f>
        <v>-2.2670664224168622</v>
      </c>
      <c r="AR39" s="59">
        <f>V39*($AE$4/$AE$3)^AQ39</f>
        <v>11.767387162025623</v>
      </c>
      <c r="AS39" s="125"/>
      <c r="AT39" s="120"/>
      <c r="AU39" s="120"/>
      <c r="AV39" s="129"/>
      <c r="AW39" s="129"/>
      <c r="AX39" s="129"/>
      <c r="AY39" s="129"/>
      <c r="BB39" s="94"/>
      <c r="BC39" s="85"/>
    </row>
    <row r="40" spans="1:55" ht="12.1">
      <c r="A40" s="109">
        <v>2</v>
      </c>
      <c r="C40" s="109" t="s">
        <v>66</v>
      </c>
      <c r="D40" s="120">
        <v>2.4216902</v>
      </c>
      <c r="E40" s="120">
        <v>29.242359</v>
      </c>
      <c r="F40" s="32">
        <v>41.852817999999999</v>
      </c>
      <c r="G40" s="32">
        <v>9.3425391999999992</v>
      </c>
      <c r="H40" s="32">
        <v>14.636621999999999</v>
      </c>
      <c r="I40" s="32">
        <v>15.558182</v>
      </c>
      <c r="J40" s="32">
        <v>-2.5859405999999999E-4</v>
      </c>
      <c r="K40" s="32">
        <v>2.6200801999999999</v>
      </c>
      <c r="L40" s="32"/>
      <c r="M40" s="124">
        <v>12.075187</v>
      </c>
      <c r="N40" s="66">
        <v>0.22322373000000001</v>
      </c>
      <c r="O40" s="66">
        <v>0.34971672999999998</v>
      </c>
      <c r="P40" s="66">
        <v>0.37173604999999998</v>
      </c>
      <c r="Q40" s="66">
        <v>6.2602355999999998E-2</v>
      </c>
      <c r="R40" s="66"/>
      <c r="S40" s="66"/>
      <c r="T40" s="66"/>
      <c r="U40" s="126"/>
      <c r="V40" s="128">
        <f>M40</f>
        <v>12.075187</v>
      </c>
      <c r="W40" s="83">
        <f t="shared" ref="W40:W55" si="6">N40</f>
        <v>0.22322373000000001</v>
      </c>
      <c r="X40" s="83">
        <f t="shared" ref="X40:X61" si="7">(H40-$R$38*J40)/F40</f>
        <v>0.34972187544025135</v>
      </c>
      <c r="Y40" s="83">
        <f t="shared" ref="Y40:Y61" si="8">(I40-$S$38*J40)/F40</f>
        <v>0.37173909252789344</v>
      </c>
      <c r="Z40" s="83">
        <f t="shared" ref="Z40:Z61" si="9">(K40-$T$38*J40)/F40</f>
        <v>6.2608865509462458E-2</v>
      </c>
      <c r="AA40" s="83"/>
      <c r="AB40" s="99"/>
      <c r="AC40" s="125"/>
      <c r="AD40" s="60">
        <f>LN(AVERAGE(AC39,AC41)/V40)/LN($AE$4/$AE$3)</f>
        <v>-2.1909532990224716</v>
      </c>
      <c r="AE40" s="59">
        <f>W40*($AC$4/$AC$3)^AD40</f>
        <v>0.21787394354844689</v>
      </c>
      <c r="AF40" s="59"/>
      <c r="AG40" s="99"/>
      <c r="AH40" s="125"/>
      <c r="AI40" s="59">
        <f>LN(AVERAGE(AH39,AH41)/V40)/LN($AE$4/$AE$3)</f>
        <v>-2.2149343215560151</v>
      </c>
      <c r="AJ40" s="59">
        <f>X40*($AC$5/$AC$3)^AI40</f>
        <v>0.33308483275009076</v>
      </c>
      <c r="AK40" s="59"/>
      <c r="AL40" s="99"/>
      <c r="AM40" s="125"/>
      <c r="AN40" s="59">
        <f>LN(AVERAGE(AM39,AM41)/V40)/LN($AE$4/$AE$3)</f>
        <v>-2.2380775193370637</v>
      </c>
      <c r="AO40" s="59">
        <f>Y40*($AC$6/$AC$3)^AN40</f>
        <v>0.33721805873364535</v>
      </c>
      <c r="AP40" s="59"/>
      <c r="AQ40" s="99"/>
      <c r="AR40" s="125"/>
      <c r="AS40" s="59">
        <f>LN(AVERAGE(AR39,AR41)/V40)/LN($AE$4/$AE$3)</f>
        <v>-2.2638167943668894</v>
      </c>
      <c r="AT40" s="59">
        <f>Z40*($AC$7/$AC$3)^AS40</f>
        <v>5.4085657956811341E-2</v>
      </c>
      <c r="AU40" s="59"/>
      <c r="AV40" s="127">
        <f>(AE40/$AH$4-1)*1000</f>
        <v>1.8100465630332963E-2</v>
      </c>
      <c r="AW40" s="127">
        <f>(AJ40/$AH$5-1)*1000</f>
        <v>4.4533431683424496E-2</v>
      </c>
      <c r="AX40" s="127">
        <f>(AO40/$AH$6-1)*1000</f>
        <v>8.3213421647521102E-2</v>
      </c>
      <c r="AY40" s="127">
        <f>(AT40/$AH$7-1)*1000</f>
        <v>0.10462198245808629</v>
      </c>
      <c r="BB40" s="94"/>
      <c r="BC40" s="85"/>
    </row>
    <row r="41" spans="1:55" ht="12.1">
      <c r="A41" s="109">
        <v>2</v>
      </c>
      <c r="C41" s="109" t="s">
        <v>63</v>
      </c>
      <c r="D41" s="120">
        <v>2.2791025999999999</v>
      </c>
      <c r="E41" s="120">
        <v>27.520914999999999</v>
      </c>
      <c r="F41" s="32">
        <v>41.282359999999997</v>
      </c>
      <c r="G41" s="32">
        <v>9.2151502000000001</v>
      </c>
      <c r="H41" s="32">
        <v>14.436653</v>
      </c>
      <c r="I41" s="32">
        <v>15.345349000000001</v>
      </c>
      <c r="J41" s="32">
        <v>-2.6536278000000003E-4</v>
      </c>
      <c r="K41" s="32">
        <v>2.5841821</v>
      </c>
      <c r="L41" s="32"/>
      <c r="M41" s="124">
        <v>12.075331</v>
      </c>
      <c r="N41" s="66">
        <v>0.22322253</v>
      </c>
      <c r="O41" s="66">
        <v>0.34970537000000002</v>
      </c>
      <c r="P41" s="66">
        <v>0.37171733000000001</v>
      </c>
      <c r="Q41" s="66">
        <v>6.2597857000000007E-2</v>
      </c>
      <c r="R41" s="66"/>
      <c r="S41" s="66"/>
      <c r="T41" s="66"/>
      <c r="U41" s="123"/>
      <c r="V41" s="128">
        <f t="shared" si="5"/>
        <v>12.075331</v>
      </c>
      <c r="W41" s="83">
        <f t="shared" si="6"/>
        <v>0.22322253</v>
      </c>
      <c r="X41" s="83">
        <f t="shared" si="7"/>
        <v>0.34971069645065728</v>
      </c>
      <c r="Y41" s="83">
        <f t="shared" si="8"/>
        <v>0.37172049804996998</v>
      </c>
      <c r="Z41" s="83">
        <f t="shared" si="9"/>
        <v>6.260462363301196E-2</v>
      </c>
      <c r="AA41" s="83"/>
      <c r="AB41" s="99">
        <f>LN($AH$4/W41)/LN($AC$4/$AC$3)</f>
        <v>-2.1921025672001289</v>
      </c>
      <c r="AC41" s="59">
        <f>V41*($AE$4/$AE$3)^AB41</f>
        <v>11.777218663408986</v>
      </c>
      <c r="AD41" s="128"/>
      <c r="AE41" s="130"/>
      <c r="AF41" s="130"/>
      <c r="AG41" s="99">
        <f>LN($AH$5/X41)/LN($AC$5/$AC$3)</f>
        <v>-2.2155053830476752</v>
      </c>
      <c r="AH41" s="59">
        <f>V41*($AE$4/$AE$3)^AG41</f>
        <v>11.774076058509106</v>
      </c>
      <c r="AI41" s="125"/>
      <c r="AJ41" s="130"/>
      <c r="AK41" s="130"/>
      <c r="AL41" s="99">
        <f>LN($AH$6/Y41)/LN($AC$6/$AC$3)</f>
        <v>-2.238839642171389</v>
      </c>
      <c r="AM41" s="59">
        <f>V41*($AE$4/$AE$3)^AL41</f>
        <v>11.770943494509423</v>
      </c>
      <c r="AN41" s="125"/>
      <c r="AO41" s="130"/>
      <c r="AP41" s="130"/>
      <c r="AQ41" s="99">
        <f>LN($AH$7/Z41)/LN($AC$7/$AC$3)</f>
        <v>-2.2643870452220471</v>
      </c>
      <c r="AR41" s="59">
        <f>V41*($AE$4/$AE$3)^AQ41</f>
        <v>11.767514777405118</v>
      </c>
      <c r="AS41" s="125"/>
      <c r="AT41" s="130"/>
      <c r="AU41" s="130"/>
      <c r="AV41" s="127"/>
      <c r="AW41" s="127"/>
      <c r="AX41" s="127"/>
      <c r="AY41" s="127"/>
      <c r="BB41" s="138"/>
      <c r="BC41" s="85"/>
    </row>
    <row r="42" spans="1:55" s="94" customFormat="1" ht="12.1">
      <c r="A42" s="109">
        <v>2</v>
      </c>
      <c r="B42" s="131"/>
      <c r="C42" s="109" t="s">
        <v>66</v>
      </c>
      <c r="D42" s="120">
        <v>2.4074315999999998</v>
      </c>
      <c r="E42" s="120">
        <v>29.070720000000001</v>
      </c>
      <c r="F42" s="32">
        <v>41.574745</v>
      </c>
      <c r="G42" s="32">
        <v>9.2805815000000003</v>
      </c>
      <c r="H42" s="32">
        <v>14.539695</v>
      </c>
      <c r="I42" s="32">
        <v>15.455591999999999</v>
      </c>
      <c r="J42" s="32">
        <v>-2.5205630000000001E-4</v>
      </c>
      <c r="K42" s="32">
        <v>2.6028463999999998</v>
      </c>
      <c r="L42" s="32"/>
      <c r="M42" s="124">
        <v>12.07541</v>
      </c>
      <c r="N42" s="66">
        <v>0.22322649</v>
      </c>
      <c r="O42" s="66">
        <v>0.34972442999999998</v>
      </c>
      <c r="P42" s="66">
        <v>0.37175475000000002</v>
      </c>
      <c r="Q42" s="66">
        <v>6.2606545E-2</v>
      </c>
      <c r="R42" s="66"/>
      <c r="S42" s="66"/>
      <c r="T42" s="66"/>
      <c r="U42" s="132"/>
      <c r="V42" s="128">
        <f t="shared" si="5"/>
        <v>12.07541</v>
      </c>
      <c r="W42" s="83">
        <f t="shared" si="6"/>
        <v>0.22322649</v>
      </c>
      <c r="X42" s="83">
        <f t="shared" si="7"/>
        <v>0.34972946533233273</v>
      </c>
      <c r="Y42" s="83">
        <f t="shared" si="8"/>
        <v>0.37175777932374088</v>
      </c>
      <c r="Z42" s="83">
        <f t="shared" si="9"/>
        <v>6.2612931091960325E-2</v>
      </c>
      <c r="AA42" s="83"/>
      <c r="AB42" s="99"/>
      <c r="AC42" s="133"/>
      <c r="AD42" s="60">
        <f>LN(AVERAGE(AC41,AC43)/V42)/LN($AE$4/$AE$3)</f>
        <v>-2.1928926498005685</v>
      </c>
      <c r="AE42" s="59">
        <f>W42*($AC$4/$AC$3)^AD42</f>
        <v>0.21787195916519561</v>
      </c>
      <c r="AF42" s="59"/>
      <c r="AG42" s="99"/>
      <c r="AH42" s="125"/>
      <c r="AI42" s="59">
        <f>LN(AVERAGE(AH41,AH43)/V42)/LN($AE$4/$AE$3)</f>
        <v>-2.2165019856276071</v>
      </c>
      <c r="AJ42" s="59">
        <f>X42*($AC$5/$AC$3)^AI42</f>
        <v>0.33308057095963456</v>
      </c>
      <c r="AK42" s="59"/>
      <c r="AL42" s="99"/>
      <c r="AM42" s="125"/>
      <c r="AN42" s="59">
        <f>LN(AVERAGE(AM41,AM43)/V42)/LN($AE$4/$AE$3)</f>
        <v>-2.2398385640025271</v>
      </c>
      <c r="AO42" s="59">
        <f>Y42*($AC$6/$AC$3)^AN42</f>
        <v>0.33720914900834104</v>
      </c>
      <c r="AP42" s="59"/>
      <c r="AQ42" s="99"/>
      <c r="AR42" s="125"/>
      <c r="AS42" s="59">
        <f>LN(AVERAGE(AR41,AR43)/V42)/LN($AE$4/$AE$3)</f>
        <v>-2.2654261152286423</v>
      </c>
      <c r="AT42" s="59">
        <f>Z42*($AC$7/$AC$3)^AS42</f>
        <v>5.4083543478463059E-2</v>
      </c>
      <c r="AU42" s="59"/>
      <c r="AV42" s="127">
        <f>(AE42/$AH$4-1)*1000</f>
        <v>8.9923587258677884E-3</v>
      </c>
      <c r="AW42" s="127">
        <f>(AJ42/$AH$5-1)*1000</f>
        <v>3.1737951885713045E-2</v>
      </c>
      <c r="AX42" s="127">
        <f>(AO42/$AH$6-1)*1000</f>
        <v>5.6789965126702313E-2</v>
      </c>
      <c r="AY42" s="127">
        <f>(AT42/$AH$7-1)*1000</f>
        <v>6.5522900574155329E-2</v>
      </c>
      <c r="BA42" s="5"/>
      <c r="BC42" s="103"/>
    </row>
    <row r="43" spans="1:55" ht="12.1">
      <c r="A43" s="109">
        <v>2</v>
      </c>
      <c r="C43" s="109" t="s">
        <v>63</v>
      </c>
      <c r="D43" s="120">
        <v>2.2576713000000002</v>
      </c>
      <c r="E43" s="120">
        <v>27.262450999999999</v>
      </c>
      <c r="F43" s="32">
        <v>40.847014000000001</v>
      </c>
      <c r="G43" s="32">
        <v>9.1181218000000008</v>
      </c>
      <c r="H43" s="32">
        <v>14.285011000000001</v>
      </c>
      <c r="I43" s="32">
        <v>15.184787999999999</v>
      </c>
      <c r="J43" s="32">
        <v>-2.6076182000000001E-4</v>
      </c>
      <c r="K43" s="32">
        <v>2.5572615000000001</v>
      </c>
      <c r="L43" s="32"/>
      <c r="M43" s="124">
        <v>12.075476999999999</v>
      </c>
      <c r="N43" s="66">
        <v>0.22322622</v>
      </c>
      <c r="O43" s="66">
        <v>0.34972005</v>
      </c>
      <c r="P43" s="66">
        <v>0.37174822000000002</v>
      </c>
      <c r="Q43" s="66">
        <v>6.2605938E-2</v>
      </c>
      <c r="R43" s="66"/>
      <c r="S43" s="66"/>
      <c r="T43" s="66"/>
      <c r="U43" s="123"/>
      <c r="V43" s="128">
        <f t="shared" si="5"/>
        <v>12.075476999999999</v>
      </c>
      <c r="W43" s="83">
        <f t="shared" si="6"/>
        <v>0.22322622</v>
      </c>
      <c r="X43" s="83">
        <f t="shared" si="7"/>
        <v>0.34972536502204837</v>
      </c>
      <c r="Y43" s="83">
        <f t="shared" si="8"/>
        <v>0.37175142868072453</v>
      </c>
      <c r="Z43" s="83">
        <f t="shared" si="9"/>
        <v>6.261268149325229E-2</v>
      </c>
      <c r="AA43" s="83"/>
      <c r="AB43" s="99">
        <f>LN($AH$4/W43)/LN($AC$4/$AC$3)</f>
        <v>-2.1935955847069537</v>
      </c>
      <c r="AC43" s="59">
        <f>V43*($AE$4/$AE$3)^AB43</f>
        <v>11.77716054436956</v>
      </c>
      <c r="AD43" s="128"/>
      <c r="AE43" s="134"/>
      <c r="AF43" s="134"/>
      <c r="AG43" s="99">
        <f>LN($AH$5/X43)/LN($AC$5/$AC$3)</f>
        <v>-2.217411442018983</v>
      </c>
      <c r="AH43" s="59">
        <f>V43*($AE$4/$AE$3)^AG43</f>
        <v>11.773962498255171</v>
      </c>
      <c r="AI43" s="125"/>
      <c r="AJ43" s="134"/>
      <c r="AK43" s="134"/>
      <c r="AL43" s="99">
        <f>LN($AH$6/Y43)/LN($AC$6/$AC$3)</f>
        <v>-2.2407503396675441</v>
      </c>
      <c r="AM43" s="59">
        <f>V43*($AE$4/$AE$3)^AL43</f>
        <v>11.770829341847769</v>
      </c>
      <c r="AN43" s="125"/>
      <c r="AO43" s="134"/>
      <c r="AP43" s="134"/>
      <c r="AQ43" s="99">
        <f>LN($AH$7/Z43)/LN($AC$7/$AC$3)</f>
        <v>-2.266378039476864</v>
      </c>
      <c r="AR43" s="59">
        <f>V43*($AE$4/$AE$3)^AQ43</f>
        <v>11.767389883045295</v>
      </c>
      <c r="AS43" s="125"/>
      <c r="AT43" s="134"/>
      <c r="AU43" s="134"/>
      <c r="AV43" s="127"/>
      <c r="AW43" s="127"/>
      <c r="AX43" s="127"/>
      <c r="AY43" s="127"/>
      <c r="BB43" s="94"/>
      <c r="BC43" s="85"/>
    </row>
    <row r="44" spans="1:55" s="138" customFormat="1" ht="12.1">
      <c r="A44" s="109">
        <v>2</v>
      </c>
      <c r="B44" s="139"/>
      <c r="C44" s="109" t="s">
        <v>66</v>
      </c>
      <c r="D44" s="140">
        <v>2.3955144000000002</v>
      </c>
      <c r="E44" s="140">
        <v>28.927021</v>
      </c>
      <c r="F44" s="141">
        <v>41.354686000000001</v>
      </c>
      <c r="G44" s="141">
        <v>9.2316698000000006</v>
      </c>
      <c r="H44" s="141">
        <v>14.463008</v>
      </c>
      <c r="I44" s="141">
        <v>15.374404</v>
      </c>
      <c r="J44" s="141">
        <v>-2.5663823000000001E-4</v>
      </c>
      <c r="K44" s="141">
        <v>2.5892008</v>
      </c>
      <c r="L44" s="141"/>
      <c r="M44" s="142">
        <v>12.075498</v>
      </c>
      <c r="N44" s="143">
        <v>0.22323161</v>
      </c>
      <c r="O44" s="143">
        <v>0.34973104999999999</v>
      </c>
      <c r="P44" s="143">
        <v>0.37176977999999999</v>
      </c>
      <c r="Q44" s="143">
        <v>6.2609717999999995E-2</v>
      </c>
      <c r="R44" s="143"/>
      <c r="S44" s="143"/>
      <c r="T44" s="143"/>
      <c r="U44" s="144"/>
      <c r="V44" s="128">
        <f t="shared" ref="V44" si="10">M44</f>
        <v>12.075498</v>
      </c>
      <c r="W44" s="83">
        <f t="shared" ref="W44" si="11">N44</f>
        <v>0.22323161</v>
      </c>
      <c r="X44" s="83">
        <f t="shared" si="7"/>
        <v>0.34973618973215376</v>
      </c>
      <c r="Y44" s="83">
        <f t="shared" si="8"/>
        <v>0.37177284998368304</v>
      </c>
      <c r="Z44" s="83">
        <f t="shared" si="9"/>
        <v>6.2616264488086562E-2</v>
      </c>
      <c r="AA44" s="83"/>
      <c r="AB44" s="145"/>
      <c r="AC44" s="133"/>
      <c r="AD44" s="60">
        <f>LN(AVERAGE(AC43,AC45)/V44)/LN($AE$4/$AE$3)</f>
        <v>-2.1924039394119554</v>
      </c>
      <c r="AE44" s="59">
        <f>W44*($AC$4/$AC$3)^AD44</f>
        <v>0.21787813527063113</v>
      </c>
      <c r="AF44" s="59"/>
      <c r="AG44" s="99"/>
      <c r="AH44" s="125"/>
      <c r="AI44" s="59">
        <f>LN(AVERAGE(AH43,AH45)/V44)/LN($AE$4/$AE$3)</f>
        <v>-2.2158441703356737</v>
      </c>
      <c r="AJ44" s="59">
        <f>X44*($AC$5/$AC$3)^AI44</f>
        <v>0.33309179692214252</v>
      </c>
      <c r="AK44" s="59"/>
      <c r="AL44" s="99"/>
      <c r="AM44" s="125"/>
      <c r="AN44" s="59">
        <f>LN(AVERAGE(AM43,AM45)/V44)/LN($AE$4/$AE$3)</f>
        <v>-2.2392532881054494</v>
      </c>
      <c r="AO44" s="59">
        <f>Y44*($AC$6/$AC$3)^AN44</f>
        <v>0.33723141409434576</v>
      </c>
      <c r="AP44" s="59"/>
      <c r="AQ44" s="99"/>
      <c r="AR44" s="125"/>
      <c r="AS44" s="59">
        <f>LN(AVERAGE(AR43,AR45)/V44)/LN($AE$4/$AE$3)</f>
        <v>-2.2640154094605203</v>
      </c>
      <c r="AT44" s="59">
        <f>Z44*($AC$7/$AC$3)^AS44</f>
        <v>5.4091355203792144E-2</v>
      </c>
      <c r="AU44" s="59"/>
      <c r="AV44" s="127">
        <f>(AE44/$AH$4-1)*1000</f>
        <v>3.7340022174259246E-2</v>
      </c>
      <c r="AW44" s="127">
        <f>(AJ44/$AH$5-1)*1000</f>
        <v>6.5442465975840136E-2</v>
      </c>
      <c r="AX44" s="127">
        <f>(AO44/$AH$6-1)*1000</f>
        <v>0.12282124127582783</v>
      </c>
      <c r="AY44" s="127">
        <f>(AT44/$AH$7-1)*1000</f>
        <v>0.20997048432214171</v>
      </c>
      <c r="BA44" s="5"/>
      <c r="BB44" s="94"/>
      <c r="BC44" s="85"/>
    </row>
    <row r="45" spans="1:55" ht="12.1">
      <c r="A45" s="109">
        <v>2</v>
      </c>
      <c r="C45" s="109" t="s">
        <v>63</v>
      </c>
      <c r="D45" s="120">
        <v>2.3125800999999999</v>
      </c>
      <c r="E45" s="120">
        <v>27.920978000000002</v>
      </c>
      <c r="F45" s="32">
        <v>42.070188000000002</v>
      </c>
      <c r="G45" s="32">
        <v>9.3894093999999999</v>
      </c>
      <c r="H45" s="32">
        <v>14.707065999999999</v>
      </c>
      <c r="I45" s="32">
        <v>15.627582</v>
      </c>
      <c r="J45" s="32">
        <v>-2.7012367000000002E-4</v>
      </c>
      <c r="K45" s="32">
        <v>2.6305643000000001</v>
      </c>
      <c r="L45" s="32"/>
      <c r="M45" s="124">
        <v>12.073521</v>
      </c>
      <c r="N45" s="66">
        <v>0.22318447</v>
      </c>
      <c r="O45" s="66">
        <v>0.34958426999999997</v>
      </c>
      <c r="P45" s="66">
        <v>0.37146498999999999</v>
      </c>
      <c r="Q45" s="66">
        <v>6.2528113999999996E-2</v>
      </c>
      <c r="R45" s="66"/>
      <c r="S45" s="66"/>
      <c r="T45" s="66"/>
      <c r="U45" s="123"/>
      <c r="V45" s="128">
        <f t="shared" si="5"/>
        <v>12.073521</v>
      </c>
      <c r="W45" s="83">
        <f t="shared" si="6"/>
        <v>0.22318447</v>
      </c>
      <c r="X45" s="83">
        <f t="shared" si="7"/>
        <v>0.34958959514941729</v>
      </c>
      <c r="Y45" s="83">
        <f t="shared" si="8"/>
        <v>0.37146815504058278</v>
      </c>
      <c r="Z45" s="83">
        <f t="shared" si="9"/>
        <v>6.2534874217881301E-2</v>
      </c>
      <c r="AA45" s="83"/>
      <c r="AB45" s="99">
        <f>LN($AH$4/W45)/LN($AC$4/$AC$3)</f>
        <v>-2.1767016021848491</v>
      </c>
      <c r="AC45" s="59">
        <f>V45*($AE$4/$AE$3)^AB45</f>
        <v>11.777521586522992</v>
      </c>
      <c r="AD45" s="128"/>
      <c r="AE45" s="134"/>
      <c r="AF45" s="134"/>
      <c r="AG45" s="99">
        <f>LN($AH$5/X45)/LN($AC$5/$AC$3)</f>
        <v>-2.1997662198440073</v>
      </c>
      <c r="AH45" s="59">
        <f>V45*($AE$4/$AE$3)^AG45</f>
        <v>11.774424310321189</v>
      </c>
      <c r="AI45" s="125"/>
      <c r="AJ45" s="120"/>
      <c r="AK45" s="120"/>
      <c r="AL45" s="99">
        <f>LN($AH$6/Y45)/LN($AC$6/$AC$3)</f>
        <v>-2.2232455550370886</v>
      </c>
      <c r="AM45" s="59">
        <f>V45*($AE$4/$AE$3)^AL45</f>
        <v>11.771272179610744</v>
      </c>
      <c r="AN45" s="125"/>
      <c r="AO45" s="134"/>
      <c r="AP45" s="134"/>
      <c r="AQ45" s="99">
        <f>LN($AH$7/Z45)/LN($AC$7/$AC$3)</f>
        <v>-2.2471421390443509</v>
      </c>
      <c r="AR45" s="59">
        <f>V45*($AE$4/$AE$3)^AQ45</f>
        <v>11.768064899197373</v>
      </c>
      <c r="AS45" s="125"/>
      <c r="AT45" s="120"/>
      <c r="AU45" s="120"/>
      <c r="AV45" s="129"/>
      <c r="AW45" s="129"/>
      <c r="AX45" s="129"/>
      <c r="AY45" s="129"/>
      <c r="BB45" s="94"/>
      <c r="BC45" s="85"/>
    </row>
    <row r="46" spans="1:55" ht="12.1">
      <c r="A46" s="109">
        <v>2</v>
      </c>
      <c r="C46" s="109" t="s">
        <v>66</v>
      </c>
      <c r="D46" s="120">
        <v>2.4408430000000001</v>
      </c>
      <c r="E46" s="120">
        <v>29.469082</v>
      </c>
      <c r="F46" s="32">
        <v>42.394123</v>
      </c>
      <c r="G46" s="32">
        <v>9.4618324000000005</v>
      </c>
      <c r="H46" s="32">
        <v>14.820843</v>
      </c>
      <c r="I46" s="32">
        <v>15.748856999999999</v>
      </c>
      <c r="J46" s="32">
        <v>-2.5571707000000002E-4</v>
      </c>
      <c r="K46" s="32">
        <v>2.6511878000000002</v>
      </c>
      <c r="L46" s="32"/>
      <c r="M46" s="124">
        <v>12.073325000000001</v>
      </c>
      <c r="N46" s="66">
        <v>0.22318742999999999</v>
      </c>
      <c r="O46" s="66">
        <v>0.34959687</v>
      </c>
      <c r="P46" s="66">
        <v>0.37148731000000002</v>
      </c>
      <c r="Q46" s="66">
        <v>6.2536804000000001E-2</v>
      </c>
      <c r="R46" s="66"/>
      <c r="S46" s="66"/>
      <c r="T46" s="66"/>
      <c r="U46" s="132"/>
      <c r="V46" s="128">
        <f t="shared" si="5"/>
        <v>12.073325000000001</v>
      </c>
      <c r="W46" s="83">
        <f t="shared" si="6"/>
        <v>0.22318742999999999</v>
      </c>
      <c r="X46" s="83">
        <f t="shared" si="7"/>
        <v>0.34960186607157595</v>
      </c>
      <c r="Y46" s="83">
        <f t="shared" si="8"/>
        <v>0.37149021698701706</v>
      </c>
      <c r="Z46" s="83">
        <f t="shared" si="9"/>
        <v>6.2543149407051191E-2</v>
      </c>
      <c r="AA46" s="83"/>
      <c r="AB46" s="99"/>
      <c r="AC46" s="125"/>
      <c r="AD46" s="60">
        <f>LN(AVERAGE(AC45,AC47)/V46)/LN($AE$4/$AE$3)</f>
        <v>-2.1766985341035139</v>
      </c>
      <c r="AE46" s="59">
        <f>W46*($AC$4/$AC$3)^AD46</f>
        <v>0.21787289691745315</v>
      </c>
      <c r="AF46" s="59"/>
      <c r="AG46" s="99"/>
      <c r="AH46" s="125"/>
      <c r="AI46" s="59">
        <f>LN(AVERAGE(AH45,AH47)/V46)/LN($AE$4/$AE$3)</f>
        <v>-2.2000493937603904</v>
      </c>
      <c r="AJ46" s="59">
        <f>X46*($AC$5/$AC$3)^AI46</f>
        <v>0.3330796155049599</v>
      </c>
      <c r="AK46" s="59"/>
      <c r="AL46" s="99"/>
      <c r="AM46" s="125"/>
      <c r="AN46" s="59">
        <f>LN(AVERAGE(AM45,AM47)/V46)/LN($AE$4/$AE$3)</f>
        <v>-2.2236430491894268</v>
      </c>
      <c r="AO46" s="59">
        <f>Y46*($AC$6/$AC$3)^AN46</f>
        <v>0.33720418912457079</v>
      </c>
      <c r="AP46" s="59"/>
      <c r="AQ46" s="99"/>
      <c r="AR46" s="125"/>
      <c r="AS46" s="59">
        <f>LN(AVERAGE(AR45,AR47)/V46)/LN($AE$4/$AE$3)</f>
        <v>-2.2482698851799339</v>
      </c>
      <c r="AT46" s="59">
        <f>Z46*($AC$7/$AC$3)^AS46</f>
        <v>5.4083213559929191E-2</v>
      </c>
      <c r="AU46" s="59"/>
      <c r="AV46" s="127">
        <f>(AE46/$AH$4-1)*1000</f>
        <v>1.3296541300444886E-2</v>
      </c>
      <c r="AW46" s="127">
        <f>(AJ46/$AH$5-1)*1000</f>
        <v>2.8869321643920642E-2</v>
      </c>
      <c r="AX46" s="127">
        <f>(AO46/$AH$6-1)*1000</f>
        <v>4.2080502300700928E-2</v>
      </c>
      <c r="AY46" s="127">
        <f>(AT46/$AH$7-1)*1000</f>
        <v>5.9422335968672968E-2</v>
      </c>
      <c r="BB46" s="94"/>
      <c r="BC46" s="85"/>
    </row>
    <row r="47" spans="1:55" ht="12.1">
      <c r="A47" s="109">
        <v>2</v>
      </c>
      <c r="C47" s="109" t="s">
        <v>63</v>
      </c>
      <c r="D47" s="120">
        <v>2.2922004</v>
      </c>
      <c r="E47" s="120">
        <v>27.677706000000001</v>
      </c>
      <c r="F47" s="32">
        <v>41.352156000000001</v>
      </c>
      <c r="G47" s="32">
        <v>9.2303473</v>
      </c>
      <c r="H47" s="32">
        <v>14.459951999999999</v>
      </c>
      <c r="I47" s="32">
        <v>15.369199999999999</v>
      </c>
      <c r="J47" s="32">
        <v>-2.5722582000000001E-4</v>
      </c>
      <c r="K47" s="32">
        <v>2.5880040000000002</v>
      </c>
      <c r="L47" s="32"/>
      <c r="M47" s="124">
        <v>12.074735</v>
      </c>
      <c r="N47" s="66">
        <v>0.22321327999999999</v>
      </c>
      <c r="O47" s="66">
        <v>0.34967857000000002</v>
      </c>
      <c r="P47" s="66">
        <v>0.37166675999999998</v>
      </c>
      <c r="Q47" s="66">
        <v>6.2584640999999996E-2</v>
      </c>
      <c r="R47" s="66"/>
      <c r="S47" s="66"/>
      <c r="T47" s="66"/>
      <c r="U47" s="123"/>
      <c r="V47" s="128">
        <f t="shared" si="5"/>
        <v>12.074735</v>
      </c>
      <c r="W47" s="83">
        <f t="shared" si="6"/>
        <v>0.22321327999999999</v>
      </c>
      <c r="X47" s="83">
        <f t="shared" si="7"/>
        <v>0.34968369770613911</v>
      </c>
      <c r="Y47" s="83">
        <f t="shared" si="8"/>
        <v>0.37166975785914191</v>
      </c>
      <c r="Z47" s="83">
        <f t="shared" si="9"/>
        <v>6.2591169040529013E-2</v>
      </c>
      <c r="AA47" s="83"/>
      <c r="AB47" s="99">
        <f>LN($AH$4/W47)/LN($AC$4/$AC$3)</f>
        <v>-2.1883597996563906</v>
      </c>
      <c r="AC47" s="59">
        <f>V47*($AE$4/$AE$3)^AB47</f>
        <v>11.777140021057763</v>
      </c>
      <c r="AD47" s="128"/>
      <c r="AE47" s="134"/>
      <c r="AF47" s="134"/>
      <c r="AG47" s="99">
        <f>LN($AH$5/X47)/LN($AC$5/$AC$3)</f>
        <v>-2.2119969115192806</v>
      </c>
      <c r="AH47" s="59">
        <f>V47*($AE$4/$AE$3)^AG47</f>
        <v>11.773965979575028</v>
      </c>
      <c r="AI47" s="125"/>
      <c r="AJ47" s="130"/>
      <c r="AK47" s="130"/>
      <c r="AL47" s="99">
        <f>LN($AH$6/Y47)/LN($AC$6/$AC$3)</f>
        <v>-2.2357048917835103</v>
      </c>
      <c r="AM47" s="59">
        <f>V47*($AE$4/$AE$3)^AL47</f>
        <v>11.770783281015607</v>
      </c>
      <c r="AN47" s="125"/>
      <c r="AO47" s="120"/>
      <c r="AP47" s="120"/>
      <c r="AQ47" s="99">
        <f>LN($AH$7/Z47)/LN($AC$7/$AC$3)</f>
        <v>-2.2610620161697752</v>
      </c>
      <c r="AR47" s="59">
        <f>V47*($AE$4/$AE$3)^AQ47</f>
        <v>11.7673801438404</v>
      </c>
      <c r="AS47" s="125"/>
      <c r="AT47" s="130"/>
      <c r="AU47" s="130"/>
      <c r="AV47" s="127"/>
      <c r="AW47" s="127"/>
      <c r="AX47" s="127"/>
      <c r="AY47" s="127"/>
      <c r="BB47" s="94"/>
      <c r="BC47" s="85"/>
    </row>
    <row r="48" spans="1:55" ht="12.1">
      <c r="A48" s="109">
        <v>2</v>
      </c>
      <c r="C48" s="109" t="s">
        <v>66</v>
      </c>
      <c r="D48" s="120">
        <v>2.4284311999999999</v>
      </c>
      <c r="E48" s="120">
        <v>29.323329000000001</v>
      </c>
      <c r="F48" s="32">
        <v>41.736507000000003</v>
      </c>
      <c r="G48" s="32">
        <v>9.3163611</v>
      </c>
      <c r="H48" s="32">
        <v>14.594956</v>
      </c>
      <c r="I48" s="32">
        <v>15.513197999999999</v>
      </c>
      <c r="J48" s="32">
        <v>-2.5902204999999999E-4</v>
      </c>
      <c r="K48" s="32">
        <v>2.6123690000000002</v>
      </c>
      <c r="L48" s="32"/>
      <c r="M48" s="124">
        <v>12.075011999999999</v>
      </c>
      <c r="N48" s="66">
        <v>0.22321857000000001</v>
      </c>
      <c r="O48" s="66">
        <v>0.34969301000000003</v>
      </c>
      <c r="P48" s="66">
        <v>0.37169419999999997</v>
      </c>
      <c r="Q48" s="66">
        <v>6.2592055999999993E-2</v>
      </c>
      <c r="R48" s="66"/>
      <c r="S48" s="66"/>
      <c r="T48" s="66"/>
      <c r="U48" s="132"/>
      <c r="V48" s="128">
        <f t="shared" si="5"/>
        <v>12.075011999999999</v>
      </c>
      <c r="W48" s="83">
        <f t="shared" si="6"/>
        <v>0.22321857000000001</v>
      </c>
      <c r="X48" s="83">
        <f t="shared" si="7"/>
        <v>0.34969817608741782</v>
      </c>
      <c r="Y48" s="83">
        <f t="shared" si="8"/>
        <v>0.37169724878173388</v>
      </c>
      <c r="Z48" s="83">
        <f t="shared" si="9"/>
        <v>6.2598595331093604E-2</v>
      </c>
      <c r="AA48" s="83"/>
      <c r="AB48" s="99"/>
      <c r="AC48" s="125"/>
      <c r="AD48" s="60">
        <f>LN(AVERAGE(AC47,AC49)/V48)/LN($AE$4/$AE$3)</f>
        <v>-2.1900683354994377</v>
      </c>
      <c r="AE48" s="59">
        <f>W48*($AC$4/$AC$3)^AD48</f>
        <v>0.21787104194143606</v>
      </c>
      <c r="AF48" s="59"/>
      <c r="AG48" s="99"/>
      <c r="AH48" s="125"/>
      <c r="AI48" s="59">
        <f>LN(AVERAGE(AH47,AH49)/V48)/LN($AE$4/$AE$3)</f>
        <v>-2.2135937353244617</v>
      </c>
      <c r="AJ48" s="59">
        <f>X48*($AC$5/$AC$3)^AI48</f>
        <v>0.33307208644975905</v>
      </c>
      <c r="AK48" s="59"/>
      <c r="AL48" s="99"/>
      <c r="AM48" s="125"/>
      <c r="AN48" s="59">
        <f>LN(AVERAGE(AM47,AM49)/V48)/LN($AE$4/$AE$3)</f>
        <v>-2.2372373308340388</v>
      </c>
      <c r="AO48" s="59">
        <f>Y48*($AC$6/$AC$3)^AN48</f>
        <v>0.33719243772929752</v>
      </c>
      <c r="AP48" s="59"/>
      <c r="AQ48" s="99"/>
      <c r="AR48" s="125"/>
      <c r="AS48" s="59">
        <f>LN(AVERAGE(AR47,AR49)/V48)/LN($AE$4/$AE$3)</f>
        <v>-2.262755980540661</v>
      </c>
      <c r="AT48" s="59">
        <f>Z48*($AC$7/$AC$3)^AS48</f>
        <v>5.4080494247357565E-2</v>
      </c>
      <c r="AU48" s="59"/>
      <c r="AV48" s="127">
        <f>(AE48/$AH$4-1)*1000</f>
        <v>4.7823997615381586E-3</v>
      </c>
      <c r="AW48" s="127">
        <f>(AJ48/$AH$5-1)*1000</f>
        <v>6.2642980727112274E-3</v>
      </c>
      <c r="AX48" s="127">
        <f>(AO48/$AH$6-1)*1000</f>
        <v>7.2295420905366115E-3</v>
      </c>
      <c r="AY48" s="127">
        <f>(AT48/$AH$7-1)*1000</f>
        <v>9.139189304008255E-3</v>
      </c>
    </row>
    <row r="49" spans="1:53" ht="12.1">
      <c r="A49" s="109">
        <v>2</v>
      </c>
      <c r="C49" s="109" t="s">
        <v>63</v>
      </c>
      <c r="D49" s="120">
        <v>2.2812562999999999</v>
      </c>
      <c r="E49" s="120">
        <v>27.545895999999999</v>
      </c>
      <c r="F49" s="32">
        <v>41.113987999999999</v>
      </c>
      <c r="G49" s="32">
        <v>9.1772326999999994</v>
      </c>
      <c r="H49" s="32">
        <v>14.376735</v>
      </c>
      <c r="I49" s="32">
        <v>15.280747</v>
      </c>
      <c r="J49" s="32">
        <v>-2.6736663999999999E-4</v>
      </c>
      <c r="K49" s="32">
        <v>2.5731578000000002</v>
      </c>
      <c r="L49" s="32"/>
      <c r="M49" s="124">
        <v>12.074882000000001</v>
      </c>
      <c r="N49" s="66">
        <v>0.22321442</v>
      </c>
      <c r="O49" s="66">
        <v>0.34968010999999999</v>
      </c>
      <c r="P49" s="66">
        <v>0.37166828000000002</v>
      </c>
      <c r="Q49" s="66">
        <v>6.2586052000000003E-2</v>
      </c>
      <c r="R49" s="66"/>
      <c r="S49" s="66"/>
      <c r="T49" s="66"/>
      <c r="U49" s="123"/>
      <c r="V49" s="128">
        <f t="shared" si="5"/>
        <v>12.074882000000001</v>
      </c>
      <c r="W49" s="83">
        <f t="shared" si="6"/>
        <v>0.22321442</v>
      </c>
      <c r="X49" s="83">
        <f t="shared" si="7"/>
        <v>0.3496855280140162</v>
      </c>
      <c r="Y49" s="83">
        <f t="shared" si="8"/>
        <v>0.37167152346686838</v>
      </c>
      <c r="Z49" s="83">
        <f t="shared" si="9"/>
        <v>6.2592917498891926E-2</v>
      </c>
      <c r="AA49" s="83"/>
      <c r="AB49" s="99">
        <f>LN($AH$4/W49)/LN($AC$4/$AC$3)</f>
        <v>-2.1888210788467726</v>
      </c>
      <c r="AC49" s="59">
        <f>V49*($AE$4/$AE$3)^AB49</f>
        <v>11.777221447595789</v>
      </c>
      <c r="AD49" s="128"/>
      <c r="AE49" s="134"/>
      <c r="AF49" s="134"/>
      <c r="AG49" s="99">
        <f>LN($AH$5/X49)/LN($AC$5/$AC$3)</f>
        <v>-2.2122347675485932</v>
      </c>
      <c r="AH49" s="59">
        <f>V49*($AE$4/$AE$3)^AG49</f>
        <v>11.774077382105926</v>
      </c>
      <c r="AI49" s="125"/>
      <c r="AJ49" s="134"/>
      <c r="AK49" s="134"/>
      <c r="AL49" s="99">
        <f>LN($AH$6/Y49)/LN($AC$6/$AC$3)</f>
        <v>-2.2358139789599556</v>
      </c>
      <c r="AM49" s="59">
        <f>V49*($AE$4/$AE$3)^AL49</f>
        <v>11.770911937959479</v>
      </c>
      <c r="AN49" s="125"/>
      <c r="AO49" s="130"/>
      <c r="AP49" s="130"/>
      <c r="AQ49" s="99">
        <f>LN($AH$7/Z49)/LN($AC$7/$AC$3)</f>
        <v>-2.2614941525190098</v>
      </c>
      <c r="AR49" s="59">
        <f>V49*($AE$4/$AE$3)^AQ49</f>
        <v>11.76746541357325</v>
      </c>
      <c r="AS49" s="125"/>
      <c r="AT49" s="134"/>
      <c r="AU49" s="134"/>
      <c r="AV49" s="127"/>
      <c r="AW49" s="127"/>
      <c r="AX49" s="127"/>
      <c r="AY49" s="127"/>
    </row>
    <row r="50" spans="1:53" ht="12.1">
      <c r="A50" s="109">
        <v>2</v>
      </c>
      <c r="C50" s="109" t="s">
        <v>66</v>
      </c>
      <c r="D50" s="120">
        <v>2.4304524000000001</v>
      </c>
      <c r="E50" s="120">
        <v>29.347740000000002</v>
      </c>
      <c r="F50" s="32">
        <v>41.712319999999998</v>
      </c>
      <c r="G50" s="32">
        <v>9.3110043000000005</v>
      </c>
      <c r="H50" s="32">
        <v>14.586817999999999</v>
      </c>
      <c r="I50" s="32">
        <v>15.504823</v>
      </c>
      <c r="J50" s="32">
        <v>-2.5833521999999999E-4</v>
      </c>
      <c r="K50" s="32">
        <v>2.6109778000000001</v>
      </c>
      <c r="L50" s="32"/>
      <c r="M50" s="124">
        <v>12.075013999999999</v>
      </c>
      <c r="N50" s="66">
        <v>0.22321961000000001</v>
      </c>
      <c r="O50" s="66">
        <v>0.34970067999999999</v>
      </c>
      <c r="P50" s="66">
        <v>0.37170891</v>
      </c>
      <c r="Q50" s="66">
        <v>6.2594992000000002E-2</v>
      </c>
      <c r="R50" s="66"/>
      <c r="S50" s="66"/>
      <c r="T50" s="66"/>
      <c r="U50" s="132"/>
      <c r="V50" s="128">
        <f t="shared" si="5"/>
        <v>12.075013999999999</v>
      </c>
      <c r="W50" s="83">
        <f t="shared" si="6"/>
        <v>0.22321961000000001</v>
      </c>
      <c r="X50" s="83">
        <f t="shared" si="7"/>
        <v>0.34970583700937874</v>
      </c>
      <c r="Y50" s="83">
        <f t="shared" si="8"/>
        <v>0.37171198907978786</v>
      </c>
      <c r="Z50" s="83">
        <f t="shared" si="9"/>
        <v>6.2601523382947027E-2</v>
      </c>
      <c r="AA50" s="83"/>
      <c r="AB50" s="99"/>
      <c r="AC50" s="125"/>
      <c r="AD50" s="60">
        <f>LN(AVERAGE(AC49,AC51)/V50)/LN($AE$4/$AE$3)</f>
        <v>-2.189734244448676</v>
      </c>
      <c r="AE50" s="59">
        <f>W50*($AC$4/$AC$3)^AD50</f>
        <v>0.21787286293761163</v>
      </c>
      <c r="AF50" s="59"/>
      <c r="AG50" s="99"/>
      <c r="AH50" s="125"/>
      <c r="AI50" s="59">
        <f>LN(AVERAGE(AH49,AH51)/V50)/LN($AE$4/$AE$3)</f>
        <v>-2.2129177517794303</v>
      </c>
      <c r="AJ50" s="59">
        <f>X50*($AC$5/$AC$3)^AI50</f>
        <v>0.33308433787653458</v>
      </c>
      <c r="AK50" s="59"/>
      <c r="AL50" s="99"/>
      <c r="AM50" s="125"/>
      <c r="AN50" s="59">
        <f>LN(AVERAGE(AM49,AM51)/V50)/LN($AE$4/$AE$3)</f>
        <v>-2.2366318739243267</v>
      </c>
      <c r="AO50" s="59">
        <f>Y50*($AC$6/$AC$3)^AN50</f>
        <v>0.33721470059061182</v>
      </c>
      <c r="AP50" s="59"/>
      <c r="AQ50" s="99"/>
      <c r="AR50" s="125"/>
      <c r="AS50" s="59">
        <f>LN(AVERAGE(AR49,AR51)/V50)/LN($AE$4/$AE$3)</f>
        <v>-2.2621807261577547</v>
      </c>
      <c r="AT50" s="59">
        <f>Z50*($AC$7/$AC$3)^AS50</f>
        <v>5.4085035014131512E-2</v>
      </c>
      <c r="AU50" s="59"/>
      <c r="AV50" s="127">
        <f>(AE50/$AH$4-1)*1000</f>
        <v>1.31405774619342E-2</v>
      </c>
      <c r="AW50" s="127">
        <f>(AJ50/$AH$5-1)*1000</f>
        <v>4.3047637237281222E-2</v>
      </c>
      <c r="AX50" s="127">
        <f>(AO50/$AH$6-1)*1000</f>
        <v>7.3254220504193057E-2</v>
      </c>
      <c r="AY50" s="127">
        <f>(AT50/$AH$7-1)*1000</f>
        <v>9.310307195842249E-2</v>
      </c>
    </row>
    <row r="51" spans="1:53" ht="12.1">
      <c r="A51" s="109">
        <v>2</v>
      </c>
      <c r="C51" s="109" t="s">
        <v>63</v>
      </c>
      <c r="D51" s="120">
        <v>2.2915028</v>
      </c>
      <c r="E51" s="120">
        <v>27.670296</v>
      </c>
      <c r="F51" s="32">
        <v>41.247259</v>
      </c>
      <c r="G51" s="32">
        <v>9.2071892000000002</v>
      </c>
      <c r="H51" s="32">
        <v>14.423852999999999</v>
      </c>
      <c r="I51" s="32">
        <v>15.331529</v>
      </c>
      <c r="J51" s="32">
        <v>-2.5577553999999998E-4</v>
      </c>
      <c r="K51" s="32">
        <v>2.5817787999999999</v>
      </c>
      <c r="L51" s="32"/>
      <c r="M51" s="124">
        <v>12.075177</v>
      </c>
      <c r="N51" s="66">
        <v>0.22321948999999999</v>
      </c>
      <c r="O51" s="66">
        <v>0.34969264</v>
      </c>
      <c r="P51" s="66">
        <v>0.37169859</v>
      </c>
      <c r="Q51" s="66">
        <v>6.2592851000000005E-2</v>
      </c>
      <c r="R51" s="66"/>
      <c r="S51" s="66"/>
      <c r="T51" s="66"/>
      <c r="U51" s="123"/>
      <c r="V51" s="128">
        <f t="shared" si="5"/>
        <v>12.075177</v>
      </c>
      <c r="W51" s="83">
        <f t="shared" si="6"/>
        <v>0.22321948999999999</v>
      </c>
      <c r="X51" s="83">
        <f t="shared" si="7"/>
        <v>0.34969777172143057</v>
      </c>
      <c r="Y51" s="83">
        <f t="shared" si="8"/>
        <v>0.37170164411137685</v>
      </c>
      <c r="Z51" s="83">
        <f t="shared" si="9"/>
        <v>6.2599384639326142E-2</v>
      </c>
      <c r="AA51" s="83"/>
      <c r="AB51" s="99">
        <f>LN($AH$4/W51)/LN($AC$4/$AC$3)</f>
        <v>-2.1908725288148818</v>
      </c>
      <c r="AC51" s="59">
        <f>V51*($AE$4/$AE$3)^AB51</f>
        <v>11.777233659895307</v>
      </c>
      <c r="AD51" s="128"/>
      <c r="AE51" s="134"/>
      <c r="AF51" s="134"/>
      <c r="AG51" s="99">
        <f>LN($AH$5/X51)/LN($AC$5/$AC$3)</f>
        <v>-2.2138258556174448</v>
      </c>
      <c r="AH51" s="59">
        <f>V51*($AE$4/$AE$3)^AG51</f>
        <v>11.774151401996981</v>
      </c>
      <c r="AI51" s="125"/>
      <c r="AJ51" s="134"/>
      <c r="AK51" s="134"/>
      <c r="AL51" s="99">
        <f>LN($AH$6/Y51)/LN($AC$6/$AC$3)</f>
        <v>-2.2376748878552748</v>
      </c>
      <c r="AM51" s="59">
        <f>V51*($AE$4/$AE$3)^AL51</f>
        <v>11.770949719945758</v>
      </c>
      <c r="AN51" s="125"/>
      <c r="AO51" s="134"/>
      <c r="AP51" s="134"/>
      <c r="AQ51" s="99">
        <f>LN($AH$7/Z51)/LN($AC$7/$AC$3)</f>
        <v>-2.26309241938127</v>
      </c>
      <c r="AR51" s="59">
        <f>V51*($AE$4/$AE$3)^AQ51</f>
        <v>11.767538428569415</v>
      </c>
      <c r="AS51" s="125"/>
      <c r="AT51" s="134"/>
      <c r="AU51" s="134"/>
      <c r="AV51" s="127"/>
      <c r="AW51" s="127"/>
      <c r="AX51" s="127"/>
      <c r="AY51" s="127"/>
    </row>
    <row r="52" spans="1:53" ht="12.1">
      <c r="A52" s="109">
        <v>2</v>
      </c>
      <c r="C52" s="109" t="s">
        <v>66</v>
      </c>
      <c r="D52" s="120">
        <v>2.4274536000000002</v>
      </c>
      <c r="E52" s="120">
        <v>29.311395999999998</v>
      </c>
      <c r="F52" s="32">
        <v>41.693570000000001</v>
      </c>
      <c r="G52" s="32">
        <v>9.3067989000000004</v>
      </c>
      <c r="H52" s="32">
        <v>14.580068000000001</v>
      </c>
      <c r="I52" s="32">
        <v>15.497681</v>
      </c>
      <c r="J52" s="32">
        <v>-2.5267040000000001E-4</v>
      </c>
      <c r="K52" s="32">
        <v>2.6097374000000002</v>
      </c>
      <c r="L52" s="32"/>
      <c r="M52" s="124">
        <v>12.074958000000001</v>
      </c>
      <c r="N52" s="66">
        <v>0.22321911</v>
      </c>
      <c r="O52" s="66">
        <v>0.34969604999999998</v>
      </c>
      <c r="P52" s="66">
        <v>0.37170479000000001</v>
      </c>
      <c r="Q52" s="66">
        <v>6.2593397999999995E-2</v>
      </c>
      <c r="R52" s="66"/>
      <c r="S52" s="66"/>
      <c r="T52" s="66"/>
      <c r="U52" s="132"/>
      <c r="V52" s="128">
        <f t="shared" si="5"/>
        <v>12.074958000000001</v>
      </c>
      <c r="W52" s="83">
        <f t="shared" si="6"/>
        <v>0.22321911</v>
      </c>
      <c r="X52" s="83">
        <f t="shared" si="7"/>
        <v>0.34970108993145577</v>
      </c>
      <c r="Y52" s="83">
        <f t="shared" si="8"/>
        <v>0.37170777712848857</v>
      </c>
      <c r="Z52" s="83">
        <f t="shared" si="9"/>
        <v>6.259977982845441E-2</v>
      </c>
      <c r="AA52" s="83"/>
      <c r="AB52" s="99"/>
      <c r="AC52" s="125"/>
      <c r="AD52" s="60">
        <f>LN(AVERAGE(AC51,AC53)/V52)/LN($AE$4/$AE$3)</f>
        <v>-2.1890431412362688</v>
      </c>
      <c r="AE52" s="59">
        <f>W52*($AC$4/$AC$3)^AD52</f>
        <v>0.2178740420330004</v>
      </c>
      <c r="AF52" s="59"/>
      <c r="AG52" s="99"/>
      <c r="AH52" s="125"/>
      <c r="AI52" s="59">
        <f>LN(AVERAGE(AH51,AH53)/V52)/LN($AE$4/$AE$3)</f>
        <v>-2.2123527251983348</v>
      </c>
      <c r="AJ52" s="59">
        <f>X52*($AC$5/$AC$3)^AI52</f>
        <v>0.33308395788587958</v>
      </c>
      <c r="AK52" s="59"/>
      <c r="AL52" s="99"/>
      <c r="AM52" s="125"/>
      <c r="AN52" s="59">
        <f>LN(AVERAGE(AM51,AM53)/V52)/LN($AE$4/$AE$3)</f>
        <v>-2.2362052246599751</v>
      </c>
      <c r="AO52" s="59">
        <f>Y52*($AC$6/$AC$3)^AN52</f>
        <v>0.3372171447925767</v>
      </c>
      <c r="AP52" s="59"/>
      <c r="AQ52" s="99"/>
      <c r="AR52" s="125"/>
      <c r="AS52" s="59">
        <f>LN(AVERAGE(AR51,AR53)/V52)/LN($AE$4/$AE$3)</f>
        <v>-2.261587339821026</v>
      </c>
      <c r="AT52" s="59">
        <f>Z52*($AC$7/$AC$3)^AS52</f>
        <v>5.4085603218956536E-2</v>
      </c>
      <c r="AU52" s="59"/>
      <c r="AV52" s="127">
        <f>(AE52/$AH$4-1)*1000</f>
        <v>1.8552499198465355E-2</v>
      </c>
      <c r="AW52" s="127">
        <f>(AJ52/$AH$5-1)*1000</f>
        <v>4.1906763982302309E-2</v>
      </c>
      <c r="AX52" s="127">
        <f>(AO52/$AH$6-1)*1000</f>
        <v>8.0502958500261457E-2</v>
      </c>
      <c r="AY52" s="127">
        <f>(AT52/$AH$7-1)*1000</f>
        <v>0.10360981798318569</v>
      </c>
    </row>
    <row r="53" spans="1:53" ht="12.1">
      <c r="A53" s="109">
        <v>2</v>
      </c>
      <c r="C53" s="109" t="s">
        <v>63</v>
      </c>
      <c r="D53" s="120">
        <v>2.2797380999999999</v>
      </c>
      <c r="E53" s="120">
        <v>27.528015</v>
      </c>
      <c r="F53" s="32">
        <v>41.025207999999999</v>
      </c>
      <c r="G53" s="32">
        <v>9.1575021000000003</v>
      </c>
      <c r="H53" s="32">
        <v>14.34605</v>
      </c>
      <c r="I53" s="32">
        <v>15.248678999999999</v>
      </c>
      <c r="J53" s="32">
        <v>-2.5767600999999999E-4</v>
      </c>
      <c r="K53" s="32">
        <v>2.5677867000000001</v>
      </c>
      <c r="L53" s="32"/>
      <c r="M53" s="124">
        <v>12.075079000000001</v>
      </c>
      <c r="N53" s="66">
        <v>0.22321655000000001</v>
      </c>
      <c r="O53" s="66">
        <v>0.34968892000000001</v>
      </c>
      <c r="P53" s="66">
        <v>0.37169098</v>
      </c>
      <c r="Q53" s="66">
        <v>6.2590594999999999E-2</v>
      </c>
      <c r="R53" s="66"/>
      <c r="S53" s="66"/>
      <c r="T53" s="66"/>
      <c r="U53" s="123"/>
      <c r="V53" s="128">
        <f t="shared" si="5"/>
        <v>12.075079000000001</v>
      </c>
      <c r="W53" s="83">
        <f t="shared" si="6"/>
        <v>0.22321655000000001</v>
      </c>
      <c r="X53" s="83">
        <f t="shared" si="7"/>
        <v>0.34969410047041755</v>
      </c>
      <c r="Y53" s="83">
        <f t="shared" si="8"/>
        <v>0.37169403413291519</v>
      </c>
      <c r="Z53" s="83">
        <f t="shared" si="9"/>
        <v>6.2597195584250323E-2</v>
      </c>
      <c r="AA53" s="83"/>
      <c r="AB53" s="99">
        <f>LN($AH$4/W53)/LN($AC$4/$AC$3)</f>
        <v>-2.1896829362842802</v>
      </c>
      <c r="AC53" s="59">
        <f>V53*($AE$4/$AE$3)^AB53</f>
        <v>11.77729784154417</v>
      </c>
      <c r="AD53" s="128"/>
      <c r="AE53" s="134"/>
      <c r="AF53" s="134"/>
      <c r="AG53" s="99">
        <f>LN($AH$5/X53)/LN($AC$5/$AC$3)</f>
        <v>-2.213348776911654</v>
      </c>
      <c r="AH53" s="59">
        <f>V53*($AE$4/$AE$3)^AG53</f>
        <v>11.774119900236892</v>
      </c>
      <c r="AI53" s="125"/>
      <c r="AJ53" s="120"/>
      <c r="AK53" s="120"/>
      <c r="AL53" s="99">
        <f>LN($AH$6/Y53)/LN($AC$6/$AC$3)</f>
        <v>-2.237204743606553</v>
      </c>
      <c r="AM53" s="59">
        <f>V53*($AE$4/$AE$3)^AL53</f>
        <v>11.770917295944715</v>
      </c>
      <c r="AN53" s="125"/>
      <c r="AO53" s="134"/>
      <c r="AP53" s="134"/>
      <c r="AQ53" s="99">
        <f>LN($AH$7/Z53)/LN($AC$7/$AC$3)</f>
        <v>-2.2625514423193844</v>
      </c>
      <c r="AR53" s="59">
        <f>V53*($AE$4/$AE$3)^AQ53</f>
        <v>11.767515519049358</v>
      </c>
      <c r="AS53" s="125"/>
      <c r="AT53" s="134"/>
      <c r="AU53" s="134"/>
      <c r="AV53" s="127"/>
      <c r="AW53" s="127"/>
      <c r="AX53" s="127"/>
      <c r="AY53" s="127"/>
    </row>
    <row r="54" spans="1:53" ht="12.1">
      <c r="A54" s="109">
        <v>2</v>
      </c>
      <c r="C54" s="109" t="s">
        <v>66</v>
      </c>
      <c r="D54" s="120">
        <v>2.4188361</v>
      </c>
      <c r="E54" s="120">
        <v>29.207858999999999</v>
      </c>
      <c r="F54" s="32">
        <v>41.458967999999999</v>
      </c>
      <c r="G54" s="32">
        <v>9.2546912999999993</v>
      </c>
      <c r="H54" s="32">
        <v>14.498616</v>
      </c>
      <c r="I54" s="32">
        <v>15.411614999999999</v>
      </c>
      <c r="J54" s="32">
        <v>-2.5863036000000001E-4</v>
      </c>
      <c r="K54" s="32">
        <v>2.5953425999999999</v>
      </c>
      <c r="L54" s="32"/>
      <c r="M54" s="124">
        <v>12.075172</v>
      </c>
      <c r="N54" s="66">
        <v>0.22322539</v>
      </c>
      <c r="O54" s="66">
        <v>0.34971026999999999</v>
      </c>
      <c r="P54" s="66">
        <v>0.37173229000000002</v>
      </c>
      <c r="Q54" s="66">
        <v>6.2600398000000002E-2</v>
      </c>
      <c r="R54" s="66"/>
      <c r="S54" s="66"/>
      <c r="T54" s="66"/>
      <c r="U54" s="132"/>
      <c r="V54" s="128">
        <f t="shared" si="5"/>
        <v>12.075172</v>
      </c>
      <c r="W54" s="83">
        <f t="shared" si="6"/>
        <v>0.22322539</v>
      </c>
      <c r="X54" s="83">
        <f t="shared" si="7"/>
        <v>0.34971541102672571</v>
      </c>
      <c r="Y54" s="83">
        <f t="shared" si="8"/>
        <v>0.37173529267857314</v>
      </c>
      <c r="Z54" s="83">
        <f t="shared" si="9"/>
        <v>6.2606958578257363E-2</v>
      </c>
      <c r="AA54" s="83"/>
      <c r="AB54" s="99"/>
      <c r="AC54" s="125"/>
      <c r="AD54" s="60">
        <f>LN(AVERAGE(AC53,AC55)/V54)/LN($AE$4/$AE$3)</f>
        <v>-2.1907350863545187</v>
      </c>
      <c r="AE54" s="59">
        <f>W54*($AC$4/$AC$3)^AD54</f>
        <v>0.21787609015632636</v>
      </c>
      <c r="AF54" s="59"/>
      <c r="AG54" s="99"/>
      <c r="AH54" s="125"/>
      <c r="AI54" s="59">
        <f>LN(AVERAGE(AH53,AH55)/V54)/LN($AE$4/$AE$3)</f>
        <v>-2.2142966556469901</v>
      </c>
      <c r="AJ54" s="59">
        <f>X54*($AC$5/$AC$3)^AI54</f>
        <v>0.33308334973202508</v>
      </c>
      <c r="AK54" s="59"/>
      <c r="AL54" s="99"/>
      <c r="AM54" s="125"/>
      <c r="AN54" s="59">
        <f>LN(AVERAGE(AM53,AM55)/V54)/LN($AE$4/$AE$3)</f>
        <v>-2.2381852394188306</v>
      </c>
      <c r="AO54" s="59">
        <f>Y54*($AC$6/$AC$3)^AN54</f>
        <v>0.33721302990567081</v>
      </c>
      <c r="AP54" s="59"/>
      <c r="AQ54" s="99"/>
      <c r="AR54" s="125"/>
      <c r="AS54" s="59">
        <f>LN(AVERAGE(AR53,AR55)/V54)/LN($AE$4/$AE$3)</f>
        <v>-2.2634368107550462</v>
      </c>
      <c r="AT54" s="59">
        <f>Z54*($AC$7/$AC$3)^AS54</f>
        <v>5.4085339102427625E-2</v>
      </c>
      <c r="AU54" s="59"/>
      <c r="AV54" s="127">
        <f>(AE54/$AH$4-1)*1000</f>
        <v>2.7953166229277571E-2</v>
      </c>
      <c r="AW54" s="127">
        <f>(AJ54/$AH$5-1)*1000</f>
        <v>4.0080859954771952E-2</v>
      </c>
      <c r="AX54" s="127">
        <f>(AO54/$AH$6-1)*1000</f>
        <v>6.8299491891243846E-2</v>
      </c>
      <c r="AY54" s="127">
        <f>(AT54/$AH$7-1)*1000</f>
        <v>9.8726006428018209E-2</v>
      </c>
    </row>
    <row r="55" spans="1:53" ht="12.1">
      <c r="A55" s="109">
        <v>2</v>
      </c>
      <c r="C55" s="109" t="s">
        <v>63</v>
      </c>
      <c r="D55" s="120">
        <v>2.2708065</v>
      </c>
      <c r="E55" s="120">
        <v>27.420005</v>
      </c>
      <c r="F55" s="32">
        <v>40.877870000000001</v>
      </c>
      <c r="G55" s="32">
        <v>9.1246369000000005</v>
      </c>
      <c r="H55" s="32">
        <v>14.294532</v>
      </c>
      <c r="I55" s="32">
        <v>15.193970999999999</v>
      </c>
      <c r="J55" s="32">
        <v>-2.5966199000000001E-4</v>
      </c>
      <c r="K55" s="32">
        <v>2.5585445999999998</v>
      </c>
      <c r="L55" s="32"/>
      <c r="M55" s="124">
        <v>12.075006999999999</v>
      </c>
      <c r="N55" s="66">
        <v>0.22321711999999999</v>
      </c>
      <c r="O55" s="66">
        <v>0.34968907999999999</v>
      </c>
      <c r="P55" s="66">
        <v>0.37169247</v>
      </c>
      <c r="Q55" s="66">
        <v>6.2590116000000001E-2</v>
      </c>
      <c r="R55" s="66"/>
      <c r="S55" s="66"/>
      <c r="T55" s="66"/>
      <c r="U55" s="123"/>
      <c r="V55" s="128">
        <f t="shared" si="5"/>
        <v>12.075006999999999</v>
      </c>
      <c r="W55" s="83">
        <f t="shared" si="6"/>
        <v>0.22321711999999999</v>
      </c>
      <c r="X55" s="83">
        <f t="shared" si="7"/>
        <v>0.34969427048177054</v>
      </c>
      <c r="Y55" s="83">
        <f t="shared" si="8"/>
        <v>0.37169544764458429</v>
      </c>
      <c r="Z55" s="83">
        <f t="shared" si="9"/>
        <v>6.2596779096912677E-2</v>
      </c>
      <c r="AA55" s="83"/>
      <c r="AB55" s="99">
        <f>LN($AH$4/W55)/LN($AC$4/$AC$3)</f>
        <v>-2.1899135727952008</v>
      </c>
      <c r="AC55" s="59">
        <f>V55*($AE$4/$AE$3)^AB55</f>
        <v>11.77719664239873</v>
      </c>
      <c r="AD55" s="128"/>
      <c r="AE55" s="134"/>
      <c r="AF55" s="134"/>
      <c r="AG55" s="99">
        <f>LN($AH$5/X55)/LN($AC$5/$AC$3)</f>
        <v>-2.2133708699807491</v>
      </c>
      <c r="AH55" s="59">
        <f>V55*($AE$4/$AE$3)^AG55</f>
        <v>11.774046728438829</v>
      </c>
      <c r="AI55" s="125"/>
      <c r="AJ55" s="130"/>
      <c r="AK55" s="130"/>
      <c r="AL55" s="99">
        <f>LN($AH$6/Y55)/LN($AC$6/$AC$3)</f>
        <v>-2.2372920710443904</v>
      </c>
      <c r="AM55" s="59">
        <f>V55*($AE$4/$AE$3)^AL55</f>
        <v>11.770835387746461</v>
      </c>
      <c r="AN55" s="125"/>
      <c r="AO55" s="134"/>
      <c r="AP55" s="134"/>
      <c r="AQ55" s="99">
        <f>LN($AH$7/Z55)/LN($AC$7/$AC$3)</f>
        <v>-2.2624485144452242</v>
      </c>
      <c r="AR55" s="59">
        <f>V55*($AE$4/$AE$3)^AQ55</f>
        <v>11.767459164821325</v>
      </c>
      <c r="AS55" s="125"/>
      <c r="AT55" s="134"/>
      <c r="AU55" s="134"/>
      <c r="AV55" s="127"/>
      <c r="AW55" s="127"/>
      <c r="AX55" s="127"/>
      <c r="AY55" s="127"/>
    </row>
    <row r="56" spans="1:53" ht="12.1">
      <c r="A56" s="109">
        <v>2</v>
      </c>
      <c r="C56" s="109" t="s">
        <v>66</v>
      </c>
      <c r="D56" s="120">
        <v>2.4140749000000001</v>
      </c>
      <c r="E56" s="120">
        <v>29.149813999999999</v>
      </c>
      <c r="F56" s="32">
        <v>41.438398999999997</v>
      </c>
      <c r="G56" s="32">
        <v>9.2499005000000007</v>
      </c>
      <c r="H56" s="32">
        <v>14.491009</v>
      </c>
      <c r="I56" s="32">
        <v>15.402803</v>
      </c>
      <c r="J56" s="32">
        <v>-2.5464785000000001E-4</v>
      </c>
      <c r="K56" s="32">
        <v>2.5937654999999999</v>
      </c>
      <c r="L56" s="32"/>
      <c r="M56" s="124">
        <v>12.074944</v>
      </c>
      <c r="N56" s="66">
        <v>0.22322058</v>
      </c>
      <c r="O56" s="66">
        <v>0.34970024999999999</v>
      </c>
      <c r="P56" s="66">
        <v>0.37170410999999998</v>
      </c>
      <c r="Q56" s="66">
        <v>6.2593408000000003E-2</v>
      </c>
      <c r="R56" s="66"/>
      <c r="S56" s="66"/>
      <c r="T56" s="66"/>
      <c r="U56" s="132"/>
      <c r="V56" s="128">
        <f t="shared" ref="V56:V57" si="12">M56</f>
        <v>12.074944</v>
      </c>
      <c r="W56" s="83">
        <f t="shared" ref="W56:W57" si="13">N56</f>
        <v>0.22322058</v>
      </c>
      <c r="X56" s="83">
        <f t="shared" si="7"/>
        <v>0.34970534419226312</v>
      </c>
      <c r="Y56" s="83">
        <f t="shared" si="8"/>
        <v>0.37170710543525148</v>
      </c>
      <c r="Z56" s="83">
        <f t="shared" si="9"/>
        <v>6.2599873185219299E-2</v>
      </c>
      <c r="AA56" s="83"/>
      <c r="AB56" s="99"/>
      <c r="AC56" s="125"/>
      <c r="AD56" s="60">
        <f>LN(AVERAGE(AC55,AC57)/V56)/LN($AE$4/$AE$3)</f>
        <v>-2.1887249160769615</v>
      </c>
      <c r="AE56" s="59">
        <f>W56*($AC$4/$AC$3)^AD56</f>
        <v>0.21787624448367798</v>
      </c>
      <c r="AF56" s="59"/>
      <c r="AG56" s="99"/>
      <c r="AH56" s="125"/>
      <c r="AI56" s="59">
        <f>LN(AVERAGE(AH55,AH57)/V56)/LN($AE$4/$AE$3)</f>
        <v>-2.2126801853221405</v>
      </c>
      <c r="AJ56" s="59">
        <f>X56*($AC$5/$AC$3)^AI56</f>
        <v>0.33308560978185903</v>
      </c>
      <c r="AK56" s="59"/>
      <c r="AL56" s="99"/>
      <c r="AM56" s="125"/>
      <c r="AN56" s="59">
        <f>LN(AVERAGE(AM55,AM57)/V56)/LN($AE$4/$AE$3)</f>
        <v>-2.2364014538595516</v>
      </c>
      <c r="AO56" s="59">
        <f>Y56*($AC$6/$AC$3)^AN56</f>
        <v>0.33721365383077789</v>
      </c>
      <c r="AP56" s="59"/>
      <c r="AQ56" s="99"/>
      <c r="AR56" s="125"/>
      <c r="AS56" s="59">
        <f>LN(AVERAGE(AR55,AR57)/V56)/LN($AE$4/$AE$3)</f>
        <v>-2.2616002254682255</v>
      </c>
      <c r="AT56" s="59">
        <f>Z56*($AC$7/$AC$3)^AS56</f>
        <v>5.4085638827368131E-2</v>
      </c>
      <c r="AU56" s="59"/>
      <c r="AV56" s="127">
        <f>(AE56/$AH$4-1)*1000</f>
        <v>2.8661512268657319E-2</v>
      </c>
      <c r="AW56" s="127">
        <f>(AJ56/$AH$5-1)*1000</f>
        <v>4.6866370009501779E-2</v>
      </c>
      <c r="AX56" s="127">
        <f>(AO56/$AH$6-1)*1000</f>
        <v>7.0149858471202364E-2</v>
      </c>
      <c r="AY56" s="127">
        <f>(AT56/$AH$7-1)*1000</f>
        <v>0.10426825754672464</v>
      </c>
    </row>
    <row r="57" spans="1:53" ht="12.1">
      <c r="A57" s="109">
        <v>2</v>
      </c>
      <c r="C57" s="109" t="s">
        <v>63</v>
      </c>
      <c r="D57" s="120">
        <v>2.2776010000000002</v>
      </c>
      <c r="E57" s="120">
        <v>27.502141000000002</v>
      </c>
      <c r="F57" s="32">
        <v>40.956375000000001</v>
      </c>
      <c r="G57" s="32">
        <v>9.1420440999999997</v>
      </c>
      <c r="H57" s="32">
        <v>14.321934000000001</v>
      </c>
      <c r="I57" s="32">
        <v>15.222778999999999</v>
      </c>
      <c r="J57" s="32">
        <v>-2.5956185999999998E-4</v>
      </c>
      <c r="K57" s="32">
        <v>2.5633799000000002</v>
      </c>
      <c r="L57" s="32"/>
      <c r="M57" s="124">
        <v>12.075049</v>
      </c>
      <c r="N57" s="66">
        <v>0.22321426</v>
      </c>
      <c r="O57" s="66">
        <v>0.34968777000000001</v>
      </c>
      <c r="P57" s="66">
        <v>0.37168322999999998</v>
      </c>
      <c r="Q57" s="66">
        <v>6.2588171999999997E-2</v>
      </c>
      <c r="R57" s="66"/>
      <c r="S57" s="66"/>
      <c r="T57" s="66"/>
      <c r="U57" s="123"/>
      <c r="V57" s="128">
        <f t="shared" si="12"/>
        <v>12.075049</v>
      </c>
      <c r="W57" s="83">
        <f t="shared" si="13"/>
        <v>0.22321426</v>
      </c>
      <c r="X57" s="83">
        <f t="shared" si="7"/>
        <v>0.34969302927230422</v>
      </c>
      <c r="Y57" s="83">
        <f t="shared" si="8"/>
        <v>0.37168636461720095</v>
      </c>
      <c r="Z57" s="83">
        <f t="shared" si="9"/>
        <v>6.2594851008842059E-2</v>
      </c>
      <c r="AA57" s="83"/>
      <c r="AB57" s="99">
        <f>LN($AH$4/W57)/LN($AC$4/$AC$3)</f>
        <v>-2.1887563380498998</v>
      </c>
      <c r="AC57" s="59">
        <f>V57*($AE$4/$AE$3)^AB57</f>
        <v>11.777393025729037</v>
      </c>
      <c r="AD57" s="128"/>
      <c r="AE57" s="134"/>
      <c r="AF57" s="134"/>
      <c r="AG57" s="99">
        <f>LN($AH$5/X57)/LN($AC$5/$AC$3)</f>
        <v>-2.2132095738789332</v>
      </c>
      <c r="AH57" s="59">
        <f>V57*($AE$4/$AE$3)^AG57</f>
        <v>11.77410933812838</v>
      </c>
      <c r="AI57" s="125"/>
      <c r="AJ57" s="130"/>
      <c r="AK57" s="130"/>
      <c r="AL57" s="99">
        <f>LN($AH$6/Y57)/LN($AC$6/$AC$3)</f>
        <v>-2.2367309114091123</v>
      </c>
      <c r="AM57" s="59">
        <f>V57*($AE$4/$AE$3)^AL57</f>
        <v>11.770951653778804</v>
      </c>
      <c r="AN57" s="125"/>
      <c r="AO57" s="134"/>
      <c r="AP57" s="134"/>
      <c r="AQ57" s="99">
        <f>LN($AH$7/Z57)/LN($AC$7/$AC$3)</f>
        <v>-2.2619720108279369</v>
      </c>
      <c r="AR57" s="59">
        <f>V57*($AE$4/$AE$3)^AQ57</f>
        <v>11.767564037422376</v>
      </c>
      <c r="AS57" s="125"/>
      <c r="AT57" s="134"/>
      <c r="AU57" s="134"/>
      <c r="AV57" s="127"/>
      <c r="AW57" s="127"/>
      <c r="AX57" s="127"/>
      <c r="AY57" s="127"/>
    </row>
    <row r="58" spans="1:53" ht="12.1">
      <c r="A58" s="109">
        <v>2</v>
      </c>
      <c r="C58" s="109" t="s">
        <v>66</v>
      </c>
      <c r="D58" s="120">
        <v>2.4193525</v>
      </c>
      <c r="E58" s="120">
        <v>29.214344000000001</v>
      </c>
      <c r="F58" s="32">
        <v>41.440845000000003</v>
      </c>
      <c r="G58" s="32">
        <v>9.2505246000000003</v>
      </c>
      <c r="H58" s="32">
        <v>14.492172</v>
      </c>
      <c r="I58" s="32">
        <v>15.404726999999999</v>
      </c>
      <c r="J58" s="32">
        <v>-2.5341512000000001E-4</v>
      </c>
      <c r="K58" s="32">
        <v>2.5941565</v>
      </c>
      <c r="L58" s="32"/>
      <c r="M58" s="124">
        <v>12.075277</v>
      </c>
      <c r="N58" s="66">
        <v>0.22322244999999999</v>
      </c>
      <c r="O58" s="66">
        <v>0.34970764999999998</v>
      </c>
      <c r="P58" s="66">
        <v>0.37172850000000002</v>
      </c>
      <c r="Q58" s="66">
        <v>6.2599118999999995E-2</v>
      </c>
      <c r="R58" s="66"/>
      <c r="S58" s="66"/>
      <c r="T58" s="66"/>
      <c r="U58" s="132"/>
      <c r="V58" s="128">
        <f t="shared" ref="V58:V59" si="14">M58</f>
        <v>12.075277</v>
      </c>
      <c r="W58" s="83">
        <f t="shared" ref="W58:W59" si="15">N58</f>
        <v>0.22322244999999999</v>
      </c>
      <c r="X58" s="83">
        <f t="shared" si="7"/>
        <v>0.34971274155332821</v>
      </c>
      <c r="Y58" s="83">
        <f t="shared" si="8"/>
        <v>0.3717315765977437</v>
      </c>
      <c r="Z58" s="83">
        <f t="shared" si="9"/>
        <v>6.2605581539632915E-2</v>
      </c>
      <c r="AA58" s="83"/>
      <c r="AB58" s="99"/>
      <c r="AC58" s="125"/>
      <c r="AD58" s="60">
        <f>LN(AVERAGE(AC57,AC59)/V58)/LN($AE$4/$AE$3)</f>
        <v>-2.1906393016025199</v>
      </c>
      <c r="AE58" s="59">
        <f>W58*($AC$4/$AC$3)^AD58</f>
        <v>0.2178734516671488</v>
      </c>
      <c r="AF58" s="59"/>
      <c r="AG58" s="99"/>
      <c r="AH58" s="125"/>
      <c r="AI58" s="59">
        <f>LN(AVERAGE(AH57,AH59)/V58)/LN($AE$4/$AE$3)</f>
        <v>-2.2148695646014063</v>
      </c>
      <c r="AJ58" s="59">
        <f>X58*($AC$5/$AC$3)^AI58</f>
        <v>0.33307660802166722</v>
      </c>
      <c r="AK58" s="59"/>
      <c r="AL58" s="99"/>
      <c r="AM58" s="125"/>
      <c r="AN58" s="59">
        <f>LN(AVERAGE(AM57,AM59)/V58)/LN($AE$4/$AE$3)</f>
        <v>-2.2385208235054233</v>
      </c>
      <c r="AO58" s="59">
        <f>Y58*($AC$6/$AC$3)^AN58</f>
        <v>0.33720473104557808</v>
      </c>
      <c r="AP58" s="59"/>
      <c r="AQ58" s="99"/>
      <c r="AR58" s="125"/>
      <c r="AS58" s="59">
        <f>LN(AVERAGE(AR57,AR59)/V58)/LN($AE$4/$AE$3)</f>
        <v>-2.263842194538757</v>
      </c>
      <c r="AT58" s="59">
        <f>Z58*($AC$7/$AC$3)^AS58</f>
        <v>5.4082732247974767E-2</v>
      </c>
      <c r="AU58" s="59"/>
      <c r="AV58" s="127">
        <f>(AE58/$AH$4-1)*1000</f>
        <v>1.5842783076092104E-2</v>
      </c>
      <c r="AW58" s="127">
        <f>(AJ58/$AH$5-1)*1000</f>
        <v>1.983973839503328E-2</v>
      </c>
      <c r="AX58" s="127">
        <f>(AO58/$AH$6-1)*1000</f>
        <v>4.3687670387981825E-2</v>
      </c>
      <c r="AY58" s="127">
        <f>(AT58/$AH$7-1)*1000</f>
        <v>5.0522336811464896E-2</v>
      </c>
    </row>
    <row r="59" spans="1:53" ht="12.1">
      <c r="A59" s="109">
        <v>2</v>
      </c>
      <c r="C59" s="109" t="s">
        <v>63</v>
      </c>
      <c r="D59" s="120">
        <v>2.2692467999999999</v>
      </c>
      <c r="E59" s="120">
        <v>27.401477</v>
      </c>
      <c r="F59" s="32">
        <v>40.761006000000002</v>
      </c>
      <c r="G59" s="32">
        <v>9.0985484999999997</v>
      </c>
      <c r="H59" s="32">
        <v>14.253831</v>
      </c>
      <c r="I59" s="32">
        <v>15.150790000000001</v>
      </c>
      <c r="J59" s="32">
        <v>-2.6023640999999999E-4</v>
      </c>
      <c r="K59" s="32">
        <v>2.5513333999999999</v>
      </c>
      <c r="L59" s="32"/>
      <c r="M59" s="124">
        <v>12.075143000000001</v>
      </c>
      <c r="N59" s="66">
        <v>0.22321706999999999</v>
      </c>
      <c r="O59" s="66">
        <v>0.34969306</v>
      </c>
      <c r="P59" s="66">
        <v>0.37169867000000001</v>
      </c>
      <c r="Q59" s="66">
        <v>6.2592637000000007E-2</v>
      </c>
      <c r="R59" s="66"/>
      <c r="S59" s="66"/>
      <c r="T59" s="66"/>
      <c r="U59" s="123"/>
      <c r="V59" s="128">
        <f t="shared" si="14"/>
        <v>12.075143000000001</v>
      </c>
      <c r="W59" s="83">
        <f t="shared" si="15"/>
        <v>0.22321706999999999</v>
      </c>
      <c r="X59" s="83">
        <f t="shared" si="7"/>
        <v>0.3496983471428991</v>
      </c>
      <c r="Y59" s="83">
        <f t="shared" si="8"/>
        <v>0.37170175618371404</v>
      </c>
      <c r="Z59" s="83">
        <f t="shared" si="9"/>
        <v>6.2599348362760363E-2</v>
      </c>
      <c r="AA59" s="83"/>
      <c r="AB59" s="99">
        <f>LN($AH$4/W59)/LN($AC$4/$AC$3)</f>
        <v>-2.1898933415458726</v>
      </c>
      <c r="AC59" s="59">
        <f>V59*($AE$4/$AE$3)^AB59</f>
        <v>11.777332005285672</v>
      </c>
      <c r="AD59" s="128"/>
      <c r="AE59" s="134"/>
      <c r="AF59" s="134"/>
      <c r="AG59" s="99">
        <f>LN($AH$5/X59)/LN($AC$5/$AC$3)</f>
        <v>-2.213900631126295</v>
      </c>
      <c r="AH59" s="59">
        <f>V59*($AE$4/$AE$3)^AG59</f>
        <v>11.774108209806675</v>
      </c>
      <c r="AI59" s="125"/>
      <c r="AJ59" s="130"/>
      <c r="AK59" s="130"/>
      <c r="AL59" s="99">
        <f>LN($AH$6/Y59)/LN($AC$6/$AC$3)</f>
        <v>-2.2376818116090962</v>
      </c>
      <c r="AM59" s="59">
        <f>V59*($AE$4/$AE$3)^AL59</f>
        <v>11.77091564718636</v>
      </c>
      <c r="AN59" s="125"/>
      <c r="AO59" s="134"/>
      <c r="AP59" s="134"/>
      <c r="AQ59" s="99">
        <f>LN($AH$7/Z59)/LN($AC$7/$AC$3)</f>
        <v>-2.2630834545759817</v>
      </c>
      <c r="AR59" s="59">
        <f>V59*($AE$4/$AE$3)^AQ59</f>
        <v>11.767506497775816</v>
      </c>
      <c r="AS59" s="125"/>
      <c r="AT59" s="134"/>
      <c r="AU59" s="134"/>
      <c r="AV59" s="127"/>
      <c r="AW59" s="127"/>
      <c r="AX59" s="127"/>
      <c r="AY59" s="127"/>
    </row>
    <row r="60" spans="1:53" ht="12.1">
      <c r="A60" s="109">
        <v>2</v>
      </c>
      <c r="C60" s="109" t="s">
        <v>66</v>
      </c>
      <c r="D60" s="120">
        <v>2.397786</v>
      </c>
      <c r="E60" s="120">
        <v>28.953721000000002</v>
      </c>
      <c r="F60" s="32">
        <v>41.094887</v>
      </c>
      <c r="G60" s="32">
        <v>9.1731809999999996</v>
      </c>
      <c r="H60" s="32">
        <v>14.370977999999999</v>
      </c>
      <c r="I60" s="32">
        <v>15.275918000000001</v>
      </c>
      <c r="J60" s="32">
        <v>-2.5951128E-4</v>
      </c>
      <c r="K60" s="32">
        <v>2.5723894</v>
      </c>
      <c r="L60" s="32"/>
      <c r="M60" s="124">
        <v>12.075189999999999</v>
      </c>
      <c r="N60" s="66">
        <v>0.22321958</v>
      </c>
      <c r="O60" s="66">
        <v>0.34970252000000002</v>
      </c>
      <c r="P60" s="66">
        <v>0.37172345000000001</v>
      </c>
      <c r="Q60" s="66">
        <v>6.2596420999999999E-2</v>
      </c>
      <c r="R60" s="66"/>
      <c r="S60" s="66"/>
      <c r="T60" s="66"/>
      <c r="U60" s="132"/>
      <c r="V60" s="128">
        <f t="shared" ref="V60:V61" si="16">M60</f>
        <v>12.075189999999999</v>
      </c>
      <c r="W60" s="83">
        <f t="shared" ref="W60:W61" si="17">N60</f>
        <v>0.22321958</v>
      </c>
      <c r="X60" s="83">
        <f t="shared" si="7"/>
        <v>0.3497078066657846</v>
      </c>
      <c r="Y60" s="83">
        <f t="shared" si="8"/>
        <v>0.3717266603745068</v>
      </c>
      <c r="Z60" s="83">
        <f t="shared" si="9"/>
        <v>6.2603107699446353E-2</v>
      </c>
      <c r="AA60" s="83"/>
      <c r="AB60" s="99"/>
      <c r="AC60" s="125"/>
      <c r="AD60" s="60">
        <f>LN(AVERAGE(AC59,AC61)/V60)/LN($AE$4/$AE$3)</f>
        <v>-2.1903001411660923</v>
      </c>
      <c r="AE60" s="59">
        <f>W60*($AC$4/$AC$3)^AD60</f>
        <v>0.21787146857417747</v>
      </c>
      <c r="AF60" s="59"/>
      <c r="AG60" s="99"/>
      <c r="AH60" s="125"/>
      <c r="AI60" s="59">
        <f>LN(AVERAGE(AH59,AH61)/V60)/LN($AE$4/$AE$3)</f>
        <v>-2.2142076675720226</v>
      </c>
      <c r="AJ60" s="59">
        <f>X60*($AC$5/$AC$3)^AI60</f>
        <v>0.33307675926834063</v>
      </c>
      <c r="AK60" s="59"/>
      <c r="AL60" s="99"/>
      <c r="AM60" s="125"/>
      <c r="AN60" s="59">
        <f>LN(AVERAGE(AM59,AM61)/V60)/LN($AE$4/$AE$3)</f>
        <v>-2.2379671802710006</v>
      </c>
      <c r="AO60" s="59">
        <f>Y60*($AC$6/$AC$3)^AN60</f>
        <v>0.33720840135055946</v>
      </c>
      <c r="AP60" s="59"/>
      <c r="AQ60" s="99"/>
      <c r="AR60" s="125"/>
      <c r="AS60" s="59">
        <f>LN(AVERAGE(AR59,AR61)/V60)/LN($AE$4/$AE$3)</f>
        <v>-2.263368610199445</v>
      </c>
      <c r="AT60" s="59">
        <f>Z60*($AC$7/$AC$3)^AS60</f>
        <v>5.4082250806097007E-2</v>
      </c>
      <c r="AU60" s="59"/>
      <c r="AV60" s="127">
        <f>(AE60/$AH$4-1)*1000</f>
        <v>6.7405984185420209E-3</v>
      </c>
      <c r="AW60" s="127">
        <f>(AJ60/$AH$5-1)*1000</f>
        <v>2.0293837153406713E-2</v>
      </c>
      <c r="AX60" s="127">
        <f>(AO60/$AH$6-1)*1000</f>
        <v>5.4572646162265315E-2</v>
      </c>
      <c r="AY60" s="127">
        <f>(AT60/$AH$7-1)*1000</f>
        <v>4.1619935225556404E-2</v>
      </c>
    </row>
    <row r="61" spans="1:53" ht="12.1">
      <c r="A61" s="109">
        <v>2</v>
      </c>
      <c r="C61" s="109" t="s">
        <v>63</v>
      </c>
      <c r="D61" s="120">
        <v>2.2550819</v>
      </c>
      <c r="E61" s="120">
        <v>27.230587</v>
      </c>
      <c r="F61" s="32">
        <v>40.503976000000002</v>
      </c>
      <c r="G61" s="32">
        <v>9.0412408000000006</v>
      </c>
      <c r="H61" s="32">
        <v>14.164085999999999</v>
      </c>
      <c r="I61" s="32">
        <v>15.055512</v>
      </c>
      <c r="J61" s="32">
        <v>-2.592087E-4</v>
      </c>
      <c r="K61" s="32">
        <v>2.5353094999999999</v>
      </c>
      <c r="L61" s="32"/>
      <c r="M61" s="124">
        <v>12.075213</v>
      </c>
      <c r="N61" s="66">
        <v>0.22321864999999999</v>
      </c>
      <c r="O61" s="66">
        <v>0.34969629000000002</v>
      </c>
      <c r="P61" s="66">
        <v>0.37170479000000001</v>
      </c>
      <c r="Q61" s="66">
        <v>6.2594143000000005E-2</v>
      </c>
      <c r="R61" s="66"/>
      <c r="S61" s="66"/>
      <c r="T61" s="66"/>
      <c r="U61" s="123"/>
      <c r="V61" s="128">
        <f t="shared" si="16"/>
        <v>12.075213</v>
      </c>
      <c r="W61" s="83">
        <f t="shared" si="17"/>
        <v>0.22321864999999999</v>
      </c>
      <c r="X61" s="83">
        <f t="shared" si="7"/>
        <v>0.34970173140144684</v>
      </c>
      <c r="Y61" s="83">
        <f t="shared" si="8"/>
        <v>0.37170817332751277</v>
      </c>
      <c r="Z61" s="83">
        <f t="shared" si="9"/>
        <v>6.2600950887991905E-2</v>
      </c>
      <c r="AA61" s="83"/>
      <c r="AB61" s="99">
        <f>LN($AH$4/W61)/LN($AC$4/$AC$3)</f>
        <v>-2.1905326468334878</v>
      </c>
      <c r="AC61" s="59">
        <f>V61*($AE$4/$AE$3)^AB61</f>
        <v>11.777314418441707</v>
      </c>
      <c r="AD61" s="128"/>
      <c r="AE61" s="134"/>
      <c r="AF61" s="134"/>
      <c r="AG61" s="99">
        <f>LN($AH$5/X61)/LN($AC$5/$AC$3)</f>
        <v>-2.2143404100294566</v>
      </c>
      <c r="AH61" s="59">
        <f>V61*($AE$4/$AE$3)^AG61</f>
        <v>11.774117417305876</v>
      </c>
      <c r="AI61" s="125"/>
      <c r="AJ61" s="130"/>
      <c r="AK61" s="130"/>
      <c r="AL61" s="99">
        <f>LN($AH$6/Y61)/LN($AC$6/$AC$3)</f>
        <v>-2.2380782549669047</v>
      </c>
      <c r="AM61" s="59">
        <f>V61*($AE$4/$AE$3)^AL61</f>
        <v>11.770930669092177</v>
      </c>
      <c r="AN61" s="125"/>
      <c r="AO61" s="134"/>
      <c r="AP61" s="134"/>
      <c r="AQ61" s="99">
        <f>LN($AH$7/Z61)/LN($AC$7/$AC$3)</f>
        <v>-2.2634794718571762</v>
      </c>
      <c r="AR61" s="59">
        <f>V61*($AE$4/$AE$3)^AQ61</f>
        <v>11.767521572506364</v>
      </c>
      <c r="AS61" s="125"/>
      <c r="AT61" s="134"/>
      <c r="AU61" s="134"/>
      <c r="AV61" s="127"/>
      <c r="AW61" s="127"/>
      <c r="AX61" s="127"/>
      <c r="AY61" s="127"/>
    </row>
    <row r="62" spans="1:53" ht="12.1"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54"/>
      <c r="W62" s="154"/>
      <c r="X62" s="126"/>
      <c r="Y62" s="126"/>
      <c r="AB62" s="135"/>
      <c r="AC62" s="120"/>
      <c r="AD62" s="60"/>
      <c r="AE62" s="122"/>
      <c r="AF62" s="122"/>
      <c r="AG62" s="122"/>
      <c r="AH62" s="122"/>
      <c r="AI62" s="59"/>
      <c r="AJ62" s="59"/>
      <c r="AK62" s="59"/>
      <c r="AL62" s="122"/>
      <c r="AM62" s="59"/>
      <c r="AN62" s="122"/>
      <c r="AO62" s="122"/>
      <c r="AP62" s="122"/>
      <c r="AQ62" s="122"/>
      <c r="AR62" s="59"/>
      <c r="AS62" s="59"/>
      <c r="BA62" s="136"/>
    </row>
    <row r="63" spans="1:53" ht="12.1">
      <c r="A63" s="109">
        <v>3</v>
      </c>
      <c r="B63" s="31">
        <v>43712</v>
      </c>
      <c r="C63" s="109" t="s">
        <v>65</v>
      </c>
      <c r="D63" s="120">
        <v>4.2278733000000003E-4</v>
      </c>
      <c r="E63" s="120">
        <v>4.4282916999999998E-3</v>
      </c>
      <c r="F63" s="120">
        <v>2.9718692000000002E-4</v>
      </c>
      <c r="G63" s="120">
        <v>7.3753721999999998E-5</v>
      </c>
      <c r="H63" s="120">
        <v>1.6101751999999999E-4</v>
      </c>
      <c r="I63" s="120">
        <v>1.3811866999999999E-4</v>
      </c>
      <c r="J63" s="123">
        <v>6.3357301E-5</v>
      </c>
      <c r="K63" s="120">
        <v>5.9655229000000001E-4</v>
      </c>
      <c r="L63" s="120"/>
      <c r="M63" s="120"/>
      <c r="N63" s="57"/>
      <c r="O63" s="120"/>
      <c r="P63" s="120"/>
      <c r="Q63" s="120"/>
      <c r="R63" s="120"/>
      <c r="S63" s="120"/>
      <c r="T63" s="120"/>
      <c r="U63" s="120"/>
      <c r="V63" s="128"/>
      <c r="W63" s="120"/>
      <c r="X63" s="120"/>
      <c r="Y63" s="120"/>
      <c r="Z63" s="120"/>
      <c r="AA63" s="120"/>
      <c r="AB63" s="137"/>
      <c r="AC63" s="122"/>
      <c r="AD63" s="137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</row>
    <row r="64" spans="1:53" ht="12.1">
      <c r="A64" s="109">
        <v>3</v>
      </c>
      <c r="C64" s="109" t="s">
        <v>7</v>
      </c>
      <c r="D64" s="120"/>
      <c r="E64" s="120"/>
      <c r="F64" s="120"/>
      <c r="G64" s="120"/>
      <c r="H64" s="120"/>
      <c r="I64" s="120"/>
      <c r="J64" s="123">
        <v>3.3740508999999999</v>
      </c>
      <c r="K64" s="120"/>
      <c r="L64" s="120"/>
      <c r="M64" s="120"/>
      <c r="N64" s="120"/>
      <c r="O64" s="120"/>
      <c r="P64" s="120"/>
      <c r="Q64" s="120"/>
      <c r="R64" s="120">
        <v>0.86553219000000003</v>
      </c>
      <c r="S64" s="120">
        <v>0.56669846000000001</v>
      </c>
      <c r="T64" s="120">
        <v>1.072584</v>
      </c>
      <c r="U64" s="120"/>
      <c r="V64" s="128"/>
      <c r="W64" s="120"/>
      <c r="X64" s="120"/>
      <c r="Y64" s="120"/>
      <c r="Z64" s="120"/>
      <c r="AA64" s="120"/>
      <c r="AB64" s="137"/>
      <c r="AC64" s="122"/>
      <c r="AD64" s="137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</row>
    <row r="65" spans="1:53" ht="12.1">
      <c r="A65" s="109">
        <v>3</v>
      </c>
      <c r="C65" s="109" t="s">
        <v>63</v>
      </c>
      <c r="D65" s="120">
        <v>1.8751899000000001</v>
      </c>
      <c r="E65" s="120">
        <v>22.656075000000001</v>
      </c>
      <c r="F65" s="32">
        <v>36.840699999999998</v>
      </c>
      <c r="G65" s="32">
        <v>8.2264149</v>
      </c>
      <c r="H65" s="32">
        <v>12.893857000000001</v>
      </c>
      <c r="I65" s="32">
        <v>13.71688</v>
      </c>
      <c r="J65" s="32">
        <v>1.8302771999999999E-4</v>
      </c>
      <c r="K65" s="32">
        <v>2.3124102</v>
      </c>
      <c r="L65" s="32"/>
      <c r="M65" s="124">
        <v>12.082013999999999</v>
      </c>
      <c r="N65" s="66">
        <v>0.22329694</v>
      </c>
      <c r="O65" s="66">
        <v>0.34998951</v>
      </c>
      <c r="P65" s="66">
        <v>0.37232957999999999</v>
      </c>
      <c r="Q65" s="66">
        <v>6.2767854999999997E-2</v>
      </c>
      <c r="R65" s="66"/>
      <c r="S65" s="66"/>
      <c r="T65" s="66"/>
      <c r="U65" s="123"/>
      <c r="V65" s="128">
        <f t="shared" ref="V65:V85" si="18">M65</f>
        <v>12.082013999999999</v>
      </c>
      <c r="W65" s="83">
        <f t="shared" ref="W65:W84" si="19">N65</f>
        <v>0.22329694</v>
      </c>
      <c r="X65" s="83">
        <f>(H65-$R$64*J65)/F65</f>
        <v>0.34998516813243724</v>
      </c>
      <c r="Y65" s="83">
        <f>(I65-$S$64*J65)/F65</f>
        <v>0.37232670059127376</v>
      </c>
      <c r="Z65" s="83">
        <f>(K65-$T$64*J65)/F65</f>
        <v>6.2762485169824994E-2</v>
      </c>
      <c r="AA65" s="83"/>
      <c r="AB65" s="99">
        <f>LN($AH$4/W65)/LN($AC$4/$AC$3)</f>
        <v>-2.222204962417603</v>
      </c>
      <c r="AC65" s="59">
        <f>V65*($AE$4/$AE$3)^AB65</f>
        <v>11.779692346913848</v>
      </c>
      <c r="AD65" s="128"/>
      <c r="AE65" s="122"/>
      <c r="AF65" s="122"/>
      <c r="AG65" s="99">
        <f>LN($AH$5/X65)/LN($AC$5/$AC$3)</f>
        <v>-2.2511574564980363</v>
      </c>
      <c r="AH65" s="59">
        <f>V65*($AE$4/$AE$3)^AG65</f>
        <v>11.775803819926139</v>
      </c>
      <c r="AI65" s="125"/>
      <c r="AJ65" s="122"/>
      <c r="AK65" s="122"/>
      <c r="AL65" s="99">
        <f>LN($AH$6/Y65)/LN($AC$6/$AC$3)</f>
        <v>-2.276258031981655</v>
      </c>
      <c r="AM65" s="59">
        <f>V65*($AE$4/$AE$3)^AL65</f>
        <v>11.772433671980757</v>
      </c>
      <c r="AN65" s="125"/>
      <c r="AO65" s="122"/>
      <c r="AP65" s="122"/>
      <c r="AQ65" s="99">
        <f>LN($AH$7/Z65)/LN($AC$7/$AC$3)</f>
        <v>-2.3033460248891986</v>
      </c>
      <c r="AR65" s="59">
        <f>V65*($AE$4/$AE$3)^AQ65</f>
        <v>11.768797763995417</v>
      </c>
      <c r="AS65" s="125"/>
      <c r="AT65" s="122"/>
      <c r="AU65" s="122"/>
      <c r="AV65" s="122"/>
      <c r="AW65" s="122"/>
      <c r="AX65" s="122"/>
      <c r="AY65" s="122"/>
    </row>
    <row r="66" spans="1:53" ht="12.1">
      <c r="A66" s="109">
        <v>3</v>
      </c>
      <c r="C66" s="109" t="s">
        <v>67</v>
      </c>
      <c r="D66" s="120">
        <v>1.9130558</v>
      </c>
      <c r="E66" s="120">
        <v>23.113354999999999</v>
      </c>
      <c r="F66" s="32">
        <v>36.058911999999999</v>
      </c>
      <c r="G66" s="32">
        <v>8.05213</v>
      </c>
      <c r="H66" s="32">
        <v>12.621276999999999</v>
      </c>
      <c r="I66" s="32">
        <v>13.427842999999999</v>
      </c>
      <c r="J66" s="32">
        <v>1.8465541E-4</v>
      </c>
      <c r="K66" s="32">
        <v>2.2639955999999999</v>
      </c>
      <c r="L66" s="32"/>
      <c r="M66" s="124">
        <v>12.081901</v>
      </c>
      <c r="N66" s="66">
        <v>0.22330488000000001</v>
      </c>
      <c r="O66" s="66">
        <v>0.35001831999999999</v>
      </c>
      <c r="P66" s="66">
        <v>0.37238639000000001</v>
      </c>
      <c r="Q66" s="66">
        <v>6.2786064000000003E-2</v>
      </c>
      <c r="R66" s="66"/>
      <c r="S66" s="66"/>
      <c r="T66" s="66"/>
      <c r="U66" s="126"/>
      <c r="V66" s="128">
        <f t="shared" si="18"/>
        <v>12.081901</v>
      </c>
      <c r="W66" s="83">
        <f t="shared" si="19"/>
        <v>0.22330488000000001</v>
      </c>
      <c r="X66" s="83">
        <f t="shared" ref="X66:X85" si="20">(H66-$R$64*J66)/F66</f>
        <v>0.35001381003394072</v>
      </c>
      <c r="Y66" s="83">
        <f t="shared" ref="Y66:Y85" si="21">(I66-$S$64*J66)/F66</f>
        <v>0.37238334745273294</v>
      </c>
      <c r="Z66" s="83">
        <f t="shared" ref="Z66:Z85" si="22">(K66-$T$64*J66)/F66</f>
        <v>6.2780528196794194E-2</v>
      </c>
      <c r="AA66" s="83"/>
      <c r="AB66" s="99"/>
      <c r="AC66" s="125"/>
      <c r="AD66" s="60">
        <f>LN(AVERAGE(AC65,AC67)/V66)/LN($AE$4/$AE$3)</f>
        <v>-2.2215193907372468</v>
      </c>
      <c r="AE66" s="59">
        <f>W66*($AC$4/$AC$3)^AD66</f>
        <v>0.2178794008448951</v>
      </c>
      <c r="AF66" s="59"/>
      <c r="AG66" s="99"/>
      <c r="AH66" s="125"/>
      <c r="AI66" s="59">
        <f>LN(AVERAGE(AH65,AH67)/V66)/LN($AE$4/$AE$3)</f>
        <v>-2.2507287933071964</v>
      </c>
      <c r="AJ66" s="59">
        <f>X66*($AC$5/$AC$3)^AI66</f>
        <v>0.33310039972684546</v>
      </c>
      <c r="AK66" s="59"/>
      <c r="AL66" s="99"/>
      <c r="AM66" s="125"/>
      <c r="AN66" s="59">
        <f>LN(AVERAGE(AM65,AM67)/V66)/LN($AE$4/$AE$3)</f>
        <v>-2.2756976598947998</v>
      </c>
      <c r="AO66" s="59">
        <f>Y66*($AC$6/$AC$3)^AN66</f>
        <v>0.33724953077749886</v>
      </c>
      <c r="AP66" s="59"/>
      <c r="AQ66" s="99"/>
      <c r="AR66" s="125"/>
      <c r="AS66" s="59">
        <f>LN(AVERAGE(AR65,AR67)/V66)/LN($AE$4/$AE$3)</f>
        <v>-2.3035906096553327</v>
      </c>
      <c r="AT66" s="59">
        <f>Z66*($AC$7/$AC$3)^AS66</f>
        <v>5.4094691707520161E-2</v>
      </c>
      <c r="AU66" s="59"/>
      <c r="AV66" s="127">
        <f>(AE66/$AH$4-1)*1000</f>
        <v>4.3148872699738661E-2</v>
      </c>
      <c r="AW66" s="127">
        <f>(AJ66/$AH$5-1)*1000</f>
        <v>9.1271284851535128E-2</v>
      </c>
      <c r="AX66" s="127">
        <f>(AO66/$AH$6-1)*1000</f>
        <v>0.176549653011282</v>
      </c>
      <c r="AY66" s="127">
        <f>(AT66/$AH$7-1)*1000</f>
        <v>0.27166618935203779</v>
      </c>
    </row>
    <row r="67" spans="1:53" ht="12.1">
      <c r="A67" s="109">
        <v>3</v>
      </c>
      <c r="C67" s="109" t="s">
        <v>63</v>
      </c>
      <c r="D67" s="120">
        <v>1.8879632</v>
      </c>
      <c r="E67" s="120">
        <v>22.808692000000001</v>
      </c>
      <c r="F67" s="32">
        <v>37.117252999999998</v>
      </c>
      <c r="G67" s="32">
        <v>8.2875893999999999</v>
      </c>
      <c r="H67" s="32">
        <v>12.988988000000001</v>
      </c>
      <c r="I67" s="32">
        <v>13.816198999999999</v>
      </c>
      <c r="J67" s="32">
        <v>1.8251039999999999E-4</v>
      </c>
      <c r="K67" s="32">
        <v>2.3290961999999999</v>
      </c>
      <c r="L67" s="32"/>
      <c r="M67" s="124">
        <v>12.081106999999999</v>
      </c>
      <c r="N67" s="66">
        <v>0.22328133</v>
      </c>
      <c r="O67" s="66">
        <v>0.34994472999999998</v>
      </c>
      <c r="P67" s="66">
        <v>0.37223116000000001</v>
      </c>
      <c r="Q67" s="66">
        <v>6.2749711E-2</v>
      </c>
      <c r="R67" s="66"/>
      <c r="S67" s="66"/>
      <c r="T67" s="66"/>
      <c r="U67" s="123"/>
      <c r="V67" s="128">
        <f t="shared" si="18"/>
        <v>12.081106999999999</v>
      </c>
      <c r="W67" s="83">
        <f t="shared" si="19"/>
        <v>0.22328133</v>
      </c>
      <c r="X67" s="83">
        <f t="shared" si="20"/>
        <v>0.34994049886649187</v>
      </c>
      <c r="Y67" s="83">
        <f t="shared" si="21"/>
        <v>0.37222839663369983</v>
      </c>
      <c r="Z67" s="83">
        <f t="shared" si="22"/>
        <v>6.2744418135284058E-2</v>
      </c>
      <c r="AA67" s="83"/>
      <c r="AB67" s="99">
        <f>LN($AH$4/W67)/LN($AC$4/$AC$3)</f>
        <v>-2.2158908041770884</v>
      </c>
      <c r="AC67" s="59">
        <f>V67*($AE$4/$AE$3)^AB67</f>
        <v>11.779656185745877</v>
      </c>
      <c r="AD67" s="128"/>
      <c r="AE67" s="120"/>
      <c r="AF67" s="120"/>
      <c r="AG67" s="99">
        <f>LN($AH$5/X67)/LN($AC$5/$AC$3)</f>
        <v>-2.2453571167778819</v>
      </c>
      <c r="AH67" s="59">
        <f>V67*($AE$4/$AE$3)^AG67</f>
        <v>11.77569867299901</v>
      </c>
      <c r="AI67" s="125"/>
      <c r="AJ67" s="120"/>
      <c r="AK67" s="120"/>
      <c r="AL67" s="99">
        <f>LN($AH$6/Y67)/LN($AC$6/$AC$3)</f>
        <v>-2.2701942734912199</v>
      </c>
      <c r="AM67" s="59">
        <f>V67*($AE$4/$AE$3)^AL67</f>
        <v>11.772363917944181</v>
      </c>
      <c r="AN67" s="125"/>
      <c r="AO67" s="120"/>
      <c r="AP67" s="120"/>
      <c r="AQ67" s="99">
        <f>LN($AH$7/Z67)/LN($AC$7/$AC$3)</f>
        <v>-2.2988921922633612</v>
      </c>
      <c r="AR67" s="59">
        <f>V67*($AE$4/$AE$3)^AQ67</f>
        <v>11.768511974524552</v>
      </c>
      <c r="AS67" s="125"/>
      <c r="AT67" s="120"/>
      <c r="AU67" s="120"/>
      <c r="AV67" s="129"/>
      <c r="AW67" s="129"/>
      <c r="AX67" s="129"/>
      <c r="AY67" s="129"/>
    </row>
    <row r="68" spans="1:53" ht="12.1">
      <c r="A68" s="109">
        <v>3</v>
      </c>
      <c r="B68" s="131"/>
      <c r="C68" s="109" t="s">
        <v>67</v>
      </c>
      <c r="D68" s="120">
        <v>1.9245661000000001</v>
      </c>
      <c r="E68" s="120">
        <v>23.251431</v>
      </c>
      <c r="F68" s="32">
        <v>36.222751000000002</v>
      </c>
      <c r="G68" s="32">
        <v>8.0882441000000007</v>
      </c>
      <c r="H68" s="32">
        <v>12.67703</v>
      </c>
      <c r="I68" s="32">
        <v>13.485555</v>
      </c>
      <c r="J68" s="32">
        <v>1.8912272000000001E-4</v>
      </c>
      <c r="K68" s="32">
        <v>2.2735156000000001</v>
      </c>
      <c r="L68" s="32"/>
      <c r="M68" s="124">
        <v>12.081386</v>
      </c>
      <c r="N68" s="66">
        <v>0.22329184999999999</v>
      </c>
      <c r="O68" s="66">
        <v>0.34997432000000001</v>
      </c>
      <c r="P68" s="66">
        <v>0.37229529</v>
      </c>
      <c r="Q68" s="66">
        <v>6.2764889000000004E-2</v>
      </c>
      <c r="R68" s="66"/>
      <c r="S68" s="66"/>
      <c r="T68" s="66"/>
      <c r="U68" s="126"/>
      <c r="V68" s="128">
        <f t="shared" si="18"/>
        <v>12.081386</v>
      </c>
      <c r="W68" s="83">
        <f t="shared" si="19"/>
        <v>0.22329184999999999</v>
      </c>
      <c r="X68" s="83">
        <f t="shared" si="20"/>
        <v>0.34996972781548202</v>
      </c>
      <c r="Y68" s="83">
        <f t="shared" si="21"/>
        <v>0.37229220454420547</v>
      </c>
      <c r="Z68" s="83">
        <f t="shared" si="22"/>
        <v>6.2759251775120331E-2</v>
      </c>
      <c r="AA68" s="83"/>
      <c r="AB68" s="99"/>
      <c r="AC68" s="125"/>
      <c r="AD68" s="60">
        <f>LN(AVERAGE(AC67,AC69)/V68)/LN($AE$4/$AE$3)</f>
        <v>-2.2172347416583085</v>
      </c>
      <c r="AE68" s="59">
        <f>W68*($AC$4/$AC$3)^AD68</f>
        <v>0.2178770230385069</v>
      </c>
      <c r="AF68" s="59"/>
      <c r="AG68" s="99"/>
      <c r="AH68" s="125"/>
      <c r="AI68" s="59">
        <f>LN(AVERAGE(AH67,AH69)/V68)/LN($AE$4/$AE$3)</f>
        <v>-2.2460831964551411</v>
      </c>
      <c r="AJ68" s="59">
        <f>X68*($AC$5/$AC$3)^AI68</f>
        <v>0.33309249769526578</v>
      </c>
      <c r="AK68" s="59"/>
      <c r="AL68" s="99"/>
      <c r="AM68" s="125"/>
      <c r="AN68" s="59">
        <f>LN(AVERAGE(AM67,AM69)/V68)/LN($AE$4/$AE$3)</f>
        <v>-2.2711628873050946</v>
      </c>
      <c r="AO68" s="59">
        <f>Y68*($AC$6/$AC$3)^AN68</f>
        <v>0.33723357655958414</v>
      </c>
      <c r="AP68" s="59"/>
      <c r="AQ68" s="99"/>
      <c r="AR68" s="125"/>
      <c r="AS68" s="59">
        <f>LN(AVERAGE(AR67,AR69)/V68)/LN($AE$4/$AE$3)</f>
        <v>-2.2999451948416585</v>
      </c>
      <c r="AT68" s="59">
        <f>Z68*($AC$7/$AC$3)^AS68</f>
        <v>5.40891033749622E-2</v>
      </c>
      <c r="AU68" s="59"/>
      <c r="AV68" s="127">
        <f>(AE68/$AH$4-1)*1000</f>
        <v>3.2234995671176492E-2</v>
      </c>
      <c r="AW68" s="127">
        <f>(AJ68/$AH$5-1)*1000</f>
        <v>6.7546447490851591E-2</v>
      </c>
      <c r="AX68" s="127">
        <f>(AO68/$AH$6-1)*1000</f>
        <v>0.12923443632417708</v>
      </c>
      <c r="AY68" s="127">
        <f>(AT68/$AH$7-1)*1000</f>
        <v>0.16833163761464931</v>
      </c>
    </row>
    <row r="69" spans="1:53" ht="12.1">
      <c r="A69" s="109">
        <v>3</v>
      </c>
      <c r="C69" s="109" t="s">
        <v>63</v>
      </c>
      <c r="D69" s="120">
        <v>1.9121357000000001</v>
      </c>
      <c r="E69" s="120">
        <v>23.100580000000001</v>
      </c>
      <c r="F69" s="32">
        <v>37.420797999999998</v>
      </c>
      <c r="G69" s="32">
        <v>8.3551906000000002</v>
      </c>
      <c r="H69" s="32">
        <v>13.094322999999999</v>
      </c>
      <c r="I69" s="32">
        <v>13.927595999999999</v>
      </c>
      <c r="J69" s="32">
        <v>1.9587196000000001E-4</v>
      </c>
      <c r="K69" s="32">
        <v>2.3477819000000002</v>
      </c>
      <c r="L69" s="32"/>
      <c r="M69" s="124">
        <v>12.081035</v>
      </c>
      <c r="N69" s="66">
        <v>0.22327667000000001</v>
      </c>
      <c r="O69" s="66">
        <v>0.34992106000000001</v>
      </c>
      <c r="P69" s="66">
        <v>0.37218867999999999</v>
      </c>
      <c r="Q69" s="66">
        <v>6.274006E-2</v>
      </c>
      <c r="R69" s="66"/>
      <c r="S69" s="66"/>
      <c r="T69" s="66"/>
      <c r="U69" s="123"/>
      <c r="V69" s="128">
        <f t="shared" si="18"/>
        <v>12.081035</v>
      </c>
      <c r="W69" s="83">
        <f t="shared" si="19"/>
        <v>0.22327667000000001</v>
      </c>
      <c r="X69" s="83">
        <f t="shared" si="20"/>
        <v>0.34991646801635551</v>
      </c>
      <c r="Y69" s="83">
        <f t="shared" si="21"/>
        <v>0.37218567598857488</v>
      </c>
      <c r="Z69" s="83">
        <f t="shared" si="22"/>
        <v>6.2734413383425336E-2</v>
      </c>
      <c r="AA69" s="83"/>
      <c r="AB69" s="99">
        <f>LN($AH$4/W69)/LN($AC$4/$AC$3)</f>
        <v>-2.2140057745170942</v>
      </c>
      <c r="AC69" s="59">
        <f>V69*($AE$4/$AE$3)^AB69</f>
        <v>11.779839197501778</v>
      </c>
      <c r="AD69" s="128"/>
      <c r="AE69" s="130"/>
      <c r="AF69" s="130"/>
      <c r="AG69" s="99">
        <f>LN($AH$5/X69)/LN($AC$5/$AC$3)</f>
        <v>-2.242236385462137</v>
      </c>
      <c r="AH69" s="59">
        <f>V69*($AE$4/$AE$3)^AG69</f>
        <v>11.776047561708396</v>
      </c>
      <c r="AI69" s="125"/>
      <c r="AJ69" s="130"/>
      <c r="AK69" s="130"/>
      <c r="AL69" s="99">
        <f>LN($AH$6/Y69)/LN($AC$6/$AC$3)</f>
        <v>-2.2675586039339333</v>
      </c>
      <c r="AM69" s="59">
        <f>V69*($AE$4/$AE$3)^AL69</f>
        <v>11.772647588621311</v>
      </c>
      <c r="AN69" s="125"/>
      <c r="AO69" s="130"/>
      <c r="AP69" s="130"/>
      <c r="AQ69" s="99">
        <f>LN($AH$7/Z69)/LN($AC$7/$AC$3)</f>
        <v>-2.2964252982826903</v>
      </c>
      <c r="AR69" s="59">
        <f>V69*($AE$4/$AE$3)^AQ69</f>
        <v>11.768772901869063</v>
      </c>
      <c r="AS69" s="125"/>
      <c r="AT69" s="130"/>
      <c r="AU69" s="130"/>
      <c r="AV69" s="127"/>
      <c r="AW69" s="127"/>
      <c r="AX69" s="127"/>
      <c r="AY69" s="127"/>
    </row>
    <row r="70" spans="1:53" s="94" customFormat="1" ht="12.1">
      <c r="A70" s="109">
        <v>3</v>
      </c>
      <c r="B70" s="139"/>
      <c r="C70" s="109" t="s">
        <v>67</v>
      </c>
      <c r="D70" s="120">
        <v>1.9375347000000001</v>
      </c>
      <c r="E70" s="120">
        <v>23.407450000000001</v>
      </c>
      <c r="F70" s="32">
        <v>36.388019</v>
      </c>
      <c r="G70" s="32">
        <v>8.1249067000000004</v>
      </c>
      <c r="H70" s="32">
        <v>12.734214</v>
      </c>
      <c r="I70" s="32">
        <v>13.54584</v>
      </c>
      <c r="J70" s="32">
        <v>1.9845639E-4</v>
      </c>
      <c r="K70" s="32">
        <v>2.2836642</v>
      </c>
      <c r="L70" s="32"/>
      <c r="M70" s="124">
        <v>12.081046000000001</v>
      </c>
      <c r="N70" s="66">
        <v>0.22328524</v>
      </c>
      <c r="O70" s="66">
        <v>0.34995630999999999</v>
      </c>
      <c r="P70" s="66">
        <v>0.37226111000000001</v>
      </c>
      <c r="Q70" s="66">
        <v>6.2758728999999999E-2</v>
      </c>
      <c r="R70" s="66"/>
      <c r="S70" s="66"/>
      <c r="T70" s="66"/>
      <c r="U70" s="132"/>
      <c r="V70" s="128">
        <f t="shared" si="18"/>
        <v>12.081046000000001</v>
      </c>
      <c r="W70" s="83">
        <f t="shared" si="19"/>
        <v>0.22328524</v>
      </c>
      <c r="X70" s="83">
        <f t="shared" si="20"/>
        <v>0.34995151095216648</v>
      </c>
      <c r="Y70" s="83">
        <f t="shared" si="21"/>
        <v>0.37225789991671188</v>
      </c>
      <c r="Z70" s="83">
        <f t="shared" si="22"/>
        <v>6.2752834630854404E-2</v>
      </c>
      <c r="AA70" s="83"/>
      <c r="AB70" s="99"/>
      <c r="AC70" s="133"/>
      <c r="AD70" s="60">
        <f>LN(AVERAGE(AC69,AC71)/V70)/LN($AE$4/$AE$3)</f>
        <v>-2.2141766619837675</v>
      </c>
      <c r="AE70" s="59">
        <f>W70*($AC$4/$AC$3)^AD70</f>
        <v>0.21787795024252571</v>
      </c>
      <c r="AF70" s="59"/>
      <c r="AG70" s="99"/>
      <c r="AH70" s="125"/>
      <c r="AI70" s="59">
        <f>LN(AVERAGE(AH69,AH71)/V70)/LN($AE$4/$AE$3)</f>
        <v>-2.2425753460332789</v>
      </c>
      <c r="AJ70" s="59">
        <f>X70*($AC$5/$AC$3)^AI70</f>
        <v>0.33310087119941828</v>
      </c>
      <c r="AK70" s="59"/>
      <c r="AL70" s="99"/>
      <c r="AM70" s="125"/>
      <c r="AN70" s="59">
        <f>LN(AVERAGE(AM69,AM71)/V70)/LN($AE$4/$AE$3)</f>
        <v>-2.2678044727602051</v>
      </c>
      <c r="AO70" s="59">
        <f>Y70*($AC$6/$AC$3)^AN70</f>
        <v>0.33725182193782272</v>
      </c>
      <c r="AP70" s="59"/>
      <c r="AQ70" s="99"/>
      <c r="AR70" s="125"/>
      <c r="AS70" s="59">
        <f>LN(AVERAGE(AR69,AR71)/V70)/LN($AE$4/$AE$3)</f>
        <v>-2.2968951719816992</v>
      </c>
      <c r="AT70" s="59">
        <f>Z70*($AC$7/$AC$3)^AS70</f>
        <v>5.4094236914755567E-2</v>
      </c>
      <c r="AU70" s="59"/>
      <c r="AV70" s="127">
        <f>(AE70/$AH$4-1)*1000</f>
        <v>3.6490762958196754E-2</v>
      </c>
      <c r="AW70" s="127">
        <f>(AJ70/$AH$5-1)*1000</f>
        <v>9.2686820843290718E-2</v>
      </c>
      <c r="AX70" s="127">
        <f>(AO70/$AH$6-1)*1000</f>
        <v>0.18334451740176227</v>
      </c>
      <c r="AY70" s="127">
        <f>(AT70/$AH$7-1)*1000</f>
        <v>0.26325655982928353</v>
      </c>
      <c r="BA70" s="5"/>
    </row>
    <row r="71" spans="1:53" ht="12.1">
      <c r="A71" s="109">
        <v>3</v>
      </c>
      <c r="C71" s="109" t="s">
        <v>63</v>
      </c>
      <c r="D71" s="120">
        <v>1.9059153</v>
      </c>
      <c r="E71" s="120">
        <v>23.025158999999999</v>
      </c>
      <c r="F71" s="32">
        <v>37.298631999999998</v>
      </c>
      <c r="G71" s="32">
        <v>8.3278361000000007</v>
      </c>
      <c r="H71" s="32">
        <v>13.051423</v>
      </c>
      <c r="I71" s="32">
        <v>13.881705</v>
      </c>
      <c r="J71" s="32">
        <v>1.8779026999999999E-4</v>
      </c>
      <c r="K71" s="32">
        <v>2.3400723999999999</v>
      </c>
      <c r="L71" s="32"/>
      <c r="M71" s="124">
        <v>12.080894000000001</v>
      </c>
      <c r="N71" s="66">
        <v>0.22327459</v>
      </c>
      <c r="O71" s="66">
        <v>0.34991696999999999</v>
      </c>
      <c r="P71" s="66">
        <v>0.37217736000000001</v>
      </c>
      <c r="Q71" s="66">
        <v>6.2738853999999997E-2</v>
      </c>
      <c r="R71" s="66"/>
      <c r="S71" s="66"/>
      <c r="T71" s="66"/>
      <c r="U71" s="123"/>
      <c r="V71" s="128">
        <f t="shared" si="18"/>
        <v>12.080894000000001</v>
      </c>
      <c r="W71" s="83">
        <f t="shared" si="19"/>
        <v>0.22327459</v>
      </c>
      <c r="X71" s="83">
        <f t="shared" si="20"/>
        <v>0.34991257753035948</v>
      </c>
      <c r="Y71" s="83">
        <f t="shared" si="21"/>
        <v>0.37217446955006794</v>
      </c>
      <c r="Z71" s="83">
        <f t="shared" si="22"/>
        <v>6.2733426232925715E-2</v>
      </c>
      <c r="AA71" s="83"/>
      <c r="AB71" s="99">
        <f>LN($AH$4/W71)/LN($AC$4/$AC$3)</f>
        <v>-2.2131643751883265</v>
      </c>
      <c r="AC71" s="59">
        <f>V71*($AE$4/$AE$3)^AB71</f>
        <v>11.779814738048431</v>
      </c>
      <c r="AD71" s="128"/>
      <c r="AE71" s="134"/>
      <c r="AF71" s="134"/>
      <c r="AG71" s="99">
        <f>LN($AH$5/X71)/LN($AC$5/$AC$3)</f>
        <v>-2.2417311330133858</v>
      </c>
      <c r="AH71" s="59">
        <f>V71*($AE$4/$AE$3)^AG71</f>
        <v>11.775977969896582</v>
      </c>
      <c r="AI71" s="125"/>
      <c r="AJ71" s="134"/>
      <c r="AK71" s="134"/>
      <c r="AL71" s="99">
        <f>LN($AH$6/Y71)/LN($AC$6/$AC$3)</f>
        <v>-2.2668671675441718</v>
      </c>
      <c r="AM71" s="59">
        <f>V71*($AE$4/$AE$3)^AL71</f>
        <v>11.772603011786611</v>
      </c>
      <c r="AN71" s="125"/>
      <c r="AO71" s="134"/>
      <c r="AP71" s="134"/>
      <c r="AQ71" s="99">
        <f>LN($AH$7/Z71)/LN($AC$7/$AC$3)</f>
        <v>-2.296181873058778</v>
      </c>
      <c r="AR71" s="59">
        <f>V71*($AE$4/$AE$3)^AQ71</f>
        <v>11.768668214836397</v>
      </c>
      <c r="AS71" s="125"/>
      <c r="AT71" s="134"/>
      <c r="AU71" s="134"/>
      <c r="AV71" s="127"/>
      <c r="AW71" s="127"/>
      <c r="AX71" s="127"/>
      <c r="AY71" s="127"/>
    </row>
    <row r="72" spans="1:53" ht="12.1">
      <c r="A72" s="109">
        <v>3</v>
      </c>
      <c r="C72" s="109" t="s">
        <v>67</v>
      </c>
      <c r="D72" s="120">
        <v>1.9316340000000001</v>
      </c>
      <c r="E72" s="120">
        <v>23.33634</v>
      </c>
      <c r="F72" s="32">
        <v>36.177261000000001</v>
      </c>
      <c r="G72" s="32">
        <v>8.0781346999999997</v>
      </c>
      <c r="H72" s="32">
        <v>12.661018</v>
      </c>
      <c r="I72" s="32">
        <v>13.46874</v>
      </c>
      <c r="J72" s="32">
        <v>1.9167585E-4</v>
      </c>
      <c r="K72" s="32">
        <v>2.2707619999999999</v>
      </c>
      <c r="L72" s="32"/>
      <c r="M72" s="124">
        <v>12.081137999999999</v>
      </c>
      <c r="N72" s="66">
        <v>0.22329315999999999</v>
      </c>
      <c r="O72" s="66">
        <v>0.34997177000000002</v>
      </c>
      <c r="P72" s="66">
        <v>0.37229858999999998</v>
      </c>
      <c r="Q72" s="66">
        <v>6.2767689000000002E-2</v>
      </c>
      <c r="R72" s="66"/>
      <c r="S72" s="66"/>
      <c r="T72" s="66"/>
      <c r="U72" s="132"/>
      <c r="V72" s="128">
        <f t="shared" si="18"/>
        <v>12.081137999999999</v>
      </c>
      <c r="W72" s="83">
        <f t="shared" si="19"/>
        <v>0.22329315999999999</v>
      </c>
      <c r="X72" s="83">
        <f t="shared" si="20"/>
        <v>0.34996712709626576</v>
      </c>
      <c r="Y72" s="83">
        <f t="shared" si="21"/>
        <v>0.37229549737308709</v>
      </c>
      <c r="Z72" s="83">
        <f t="shared" si="22"/>
        <v>6.276197668889591E-2</v>
      </c>
      <c r="AA72" s="83"/>
      <c r="AB72" s="99"/>
      <c r="AC72" s="133"/>
      <c r="AD72" s="60">
        <f>LN(AVERAGE(AC71,AC73)/V72)/LN($AE$4/$AE$3)</f>
        <v>-2.2154634305512735</v>
      </c>
      <c r="AE72" s="59">
        <f>W72*($AC$4/$AC$3)^AD72</f>
        <v>0.21788257427142793</v>
      </c>
      <c r="AF72" s="59"/>
      <c r="AG72" s="99"/>
      <c r="AH72" s="125"/>
      <c r="AI72" s="59">
        <f>LN(AVERAGE(AH71,AH73)/V72)/LN($AE$4/$AE$3)</f>
        <v>-2.2441868505139233</v>
      </c>
      <c r="AJ72" s="59">
        <f>X72*($AC$5/$AC$3)^AI72</f>
        <v>0.33310392261655403</v>
      </c>
      <c r="AK72" s="59"/>
      <c r="AL72" s="99"/>
      <c r="AM72" s="125"/>
      <c r="AN72" s="59">
        <f>LN(AVERAGE(AM71,AM73)/V72)/LN($AE$4/$AE$3)</f>
        <v>-2.2694550874269686</v>
      </c>
      <c r="AO72" s="59">
        <f>Y72*($AC$6/$AC$3)^AN72</f>
        <v>0.33726164060379638</v>
      </c>
      <c r="AP72" s="59"/>
      <c r="AQ72" s="99"/>
      <c r="AR72" s="125"/>
      <c r="AS72" s="59">
        <f>LN(AVERAGE(AR71,AR73)/V72)/LN($AE$4/$AE$3)</f>
        <v>-2.298636000799454</v>
      </c>
      <c r="AT72" s="59">
        <f>Z72*($AC$7/$AC$3)^AS72</f>
        <v>5.4096029744798629E-2</v>
      </c>
      <c r="AU72" s="59"/>
      <c r="AV72" s="127">
        <f>(AE72/$AH$4-1)*1000</f>
        <v>5.7714561104926787E-2</v>
      </c>
      <c r="AW72" s="127">
        <f>(AJ72/$AH$5-1)*1000</f>
        <v>0.10184830982695736</v>
      </c>
      <c r="AX72" s="127">
        <f>(AO72/$AH$6-1)*1000</f>
        <v>0.21246360745097448</v>
      </c>
      <c r="AY72" s="127">
        <f>(AT72/$AH$7-1)*1000</f>
        <v>0.29640800293306846</v>
      </c>
    </row>
    <row r="73" spans="1:53" ht="12.1">
      <c r="A73" s="109">
        <v>3</v>
      </c>
      <c r="C73" s="109" t="s">
        <v>63</v>
      </c>
      <c r="D73" s="120">
        <v>1.9094416999999999</v>
      </c>
      <c r="E73" s="120">
        <v>23.067841000000001</v>
      </c>
      <c r="F73" s="32">
        <v>37.347985999999999</v>
      </c>
      <c r="G73" s="32">
        <v>8.3389792000000007</v>
      </c>
      <c r="H73" s="32">
        <v>13.06917</v>
      </c>
      <c r="I73" s="32">
        <v>13.901235</v>
      </c>
      <c r="J73" s="32">
        <v>1.9038008000000001E-4</v>
      </c>
      <c r="K73" s="32">
        <v>2.3434211</v>
      </c>
      <c r="L73" s="32"/>
      <c r="M73" s="124">
        <v>12.080933</v>
      </c>
      <c r="N73" s="66">
        <v>0.2232779</v>
      </c>
      <c r="O73" s="66">
        <v>0.34992974999999998</v>
      </c>
      <c r="P73" s="66">
        <v>0.37220848000000001</v>
      </c>
      <c r="Q73" s="66">
        <v>6.2745606999999995E-2</v>
      </c>
      <c r="R73" s="66"/>
      <c r="S73" s="66"/>
      <c r="T73" s="66"/>
      <c r="U73" s="123"/>
      <c r="V73" s="128">
        <f t="shared" si="18"/>
        <v>12.080933</v>
      </c>
      <c r="W73" s="83">
        <f t="shared" si="19"/>
        <v>0.2232779</v>
      </c>
      <c r="X73" s="83">
        <f t="shared" si="20"/>
        <v>0.34992530038734687</v>
      </c>
      <c r="Y73" s="83">
        <f t="shared" si="21"/>
        <v>0.37220553504282261</v>
      </c>
      <c r="Z73" s="83">
        <f t="shared" si="22"/>
        <v>6.2740114055206977E-2</v>
      </c>
      <c r="AA73" s="83"/>
      <c r="AB73" s="99">
        <f>LN($AH$4/W73)/LN($AC$4/$AC$3)</f>
        <v>-2.2145033290859408</v>
      </c>
      <c r="AC73" s="59">
        <f>V73*($AE$4/$AE$3)^AB73</f>
        <v>11.779672904245635</v>
      </c>
      <c r="AD73" s="128"/>
      <c r="AE73" s="134"/>
      <c r="AF73" s="134"/>
      <c r="AG73" s="99">
        <f>LN($AH$5/X73)/LN($AC$5/$AC$3)</f>
        <v>-2.2433834133523494</v>
      </c>
      <c r="AH73" s="59">
        <f>V73*($AE$4/$AE$3)^AG73</f>
        <v>11.775794107214475</v>
      </c>
      <c r="AI73" s="125"/>
      <c r="AJ73" s="134"/>
      <c r="AK73" s="134"/>
      <c r="AL73" s="99">
        <f>LN($AH$6/Y73)/LN($AC$6/$AC$3)</f>
        <v>-2.2687838549111348</v>
      </c>
      <c r="AM73" s="59">
        <f>V73*($AE$4/$AE$3)^AL73</f>
        <v>11.772383706164995</v>
      </c>
      <c r="AN73" s="125"/>
      <c r="AO73" s="134"/>
      <c r="AP73" s="134"/>
      <c r="AQ73" s="99">
        <f>LN($AH$7/Z73)/LN($AC$7/$AC$3)</f>
        <v>-2.2978309738532308</v>
      </c>
      <c r="AR73" s="59">
        <f>V73*($AE$4/$AE$3)^AQ73</f>
        <v>11.768484892983883</v>
      </c>
      <c r="AS73" s="125"/>
      <c r="AT73" s="134"/>
      <c r="AU73" s="134"/>
      <c r="AV73" s="127"/>
      <c r="AW73" s="127"/>
      <c r="AX73" s="127"/>
      <c r="AY73" s="127"/>
    </row>
    <row r="74" spans="1:53" ht="12.1">
      <c r="A74" s="109">
        <v>3</v>
      </c>
      <c r="C74" s="109" t="s">
        <v>67</v>
      </c>
      <c r="D74" s="120">
        <v>1.9194201</v>
      </c>
      <c r="E74" s="120">
        <v>23.188137999999999</v>
      </c>
      <c r="F74" s="32">
        <v>36.037191</v>
      </c>
      <c r="G74" s="32">
        <v>8.0466152999999991</v>
      </c>
      <c r="H74" s="32">
        <v>12.611786</v>
      </c>
      <c r="I74" s="32">
        <v>13.415641000000001</v>
      </c>
      <c r="J74" s="32">
        <v>1.9504321E-4</v>
      </c>
      <c r="K74" s="32">
        <v>2.2617245000000001</v>
      </c>
      <c r="L74" s="32"/>
      <c r="M74" s="124">
        <v>12.080806000000001</v>
      </c>
      <c r="N74" s="66">
        <v>0.22328644</v>
      </c>
      <c r="O74" s="66">
        <v>0.34996587000000001</v>
      </c>
      <c r="P74" s="66">
        <v>0.37227218000000001</v>
      </c>
      <c r="Q74" s="66">
        <v>6.2760870999999996E-2</v>
      </c>
      <c r="R74" s="66"/>
      <c r="S74" s="66"/>
      <c r="T74" s="66"/>
      <c r="U74" s="132"/>
      <c r="V74" s="128">
        <f t="shared" si="18"/>
        <v>12.080806000000001</v>
      </c>
      <c r="W74" s="83">
        <f t="shared" si="19"/>
        <v>0.22328644</v>
      </c>
      <c r="X74" s="83">
        <f t="shared" si="20"/>
        <v>0.34996116050841208</v>
      </c>
      <c r="Y74" s="83">
        <f t="shared" si="21"/>
        <v>0.37226903920766913</v>
      </c>
      <c r="Z74" s="83">
        <f t="shared" si="22"/>
        <v>6.275503825405386E-2</v>
      </c>
      <c r="AA74" s="83"/>
      <c r="AB74" s="99"/>
      <c r="AC74" s="125"/>
      <c r="AD74" s="60">
        <f>LN(AVERAGE(AC73,AC75)/V74)/LN($AE$4/$AE$3)</f>
        <v>-2.2138279025286707</v>
      </c>
      <c r="AE74" s="59">
        <f>W74*($AC$4/$AC$3)^AD74</f>
        <v>0.21787996250426755</v>
      </c>
      <c r="AF74" s="59"/>
      <c r="AG74" s="99"/>
      <c r="AH74" s="125"/>
      <c r="AI74" s="59">
        <f>LN(AVERAGE(AH73,AH75)/V74)/LN($AE$4/$AE$3)</f>
        <v>-2.2434271542731063</v>
      </c>
      <c r="AJ74" s="59">
        <f>X74*($AC$5/$AC$3)^AI74</f>
        <v>0.33310381217284341</v>
      </c>
      <c r="AK74" s="59"/>
      <c r="AL74" s="99"/>
      <c r="AM74" s="125"/>
      <c r="AN74" s="59">
        <f>LN(AVERAGE(AM73,AM75)/V74)/LN($AE$4/$AE$3)</f>
        <v>-2.2686066373211129</v>
      </c>
      <c r="AO74" s="59">
        <f>Y74*($AC$6/$AC$3)^AN74</f>
        <v>0.33725013263208659</v>
      </c>
      <c r="AP74" s="59"/>
      <c r="AQ74" s="99"/>
      <c r="AR74" s="125"/>
      <c r="AS74" s="59">
        <f>LN(AVERAGE(AR73,AR75)/V74)/LN($AE$4/$AE$3)</f>
        <v>-2.2973274048156545</v>
      </c>
      <c r="AT74" s="59">
        <f>Z74*($AC$7/$AC$3)^AS74</f>
        <v>5.4094625035050484E-2</v>
      </c>
      <c r="AU74" s="59"/>
      <c r="AV74" s="127">
        <f>(AE74/$AH$4-1)*1000</f>
        <v>4.5726829152936688E-2</v>
      </c>
      <c r="AW74" s="127">
        <f>(AJ74/$AH$5-1)*1000</f>
        <v>0.10151671673641616</v>
      </c>
      <c r="AX74" s="127">
        <f>(AO74/$AH$6-1)*1000</f>
        <v>0.17833456533877801</v>
      </c>
      <c r="AY74" s="127">
        <f>(AT74/$AH$7-1)*1000</f>
        <v>0.27043334043042044</v>
      </c>
    </row>
    <row r="75" spans="1:53" ht="12.1">
      <c r="A75" s="109">
        <v>3</v>
      </c>
      <c r="C75" s="109" t="s">
        <v>63</v>
      </c>
      <c r="D75" s="120">
        <v>1.8969695</v>
      </c>
      <c r="E75" s="120">
        <v>22.916356</v>
      </c>
      <c r="F75" s="32">
        <v>37.135536999999999</v>
      </c>
      <c r="G75" s="32">
        <v>8.2913066999999998</v>
      </c>
      <c r="H75" s="32">
        <v>12.994498999999999</v>
      </c>
      <c r="I75" s="32">
        <v>13.821203000000001</v>
      </c>
      <c r="J75" s="32">
        <v>1.8822642E-4</v>
      </c>
      <c r="K75" s="32">
        <v>2.3297522000000002</v>
      </c>
      <c r="L75" s="32"/>
      <c r="M75" s="124">
        <v>12.080508999999999</v>
      </c>
      <c r="N75" s="66">
        <v>0.22327151000000001</v>
      </c>
      <c r="O75" s="66">
        <v>0.34992092000000002</v>
      </c>
      <c r="P75" s="66">
        <v>0.37218274000000001</v>
      </c>
      <c r="Q75" s="66">
        <v>6.2736491000000005E-2</v>
      </c>
      <c r="R75" s="66"/>
      <c r="S75" s="66"/>
      <c r="T75" s="66"/>
      <c r="U75" s="123"/>
      <c r="V75" s="128">
        <f t="shared" si="18"/>
        <v>12.080508999999999</v>
      </c>
      <c r="W75" s="83">
        <f t="shared" si="19"/>
        <v>0.22327151000000001</v>
      </c>
      <c r="X75" s="83">
        <f t="shared" si="20"/>
        <v>0.34991647176058022</v>
      </c>
      <c r="Y75" s="83">
        <f t="shared" si="21"/>
        <v>0.37217978919700706</v>
      </c>
      <c r="Z75" s="83">
        <f t="shared" si="22"/>
        <v>6.2731025307471142E-2</v>
      </c>
      <c r="AA75" s="83"/>
      <c r="AB75" s="99">
        <f>LN($AH$4/W75)/LN($AC$4/$AC$3)</f>
        <v>-2.2119184425544822</v>
      </c>
      <c r="AC75" s="59">
        <f>V75*($AE$4/$AE$3)^AB75</f>
        <v>11.77960669587538</v>
      </c>
      <c r="AD75" s="128"/>
      <c r="AE75" s="134"/>
      <c r="AF75" s="134"/>
      <c r="AG75" s="99">
        <f>LN($AH$5/X75)/LN($AC$5/$AC$3)</f>
        <v>-2.2422368717171133</v>
      </c>
      <c r="AH75" s="59">
        <f>V75*($AE$4/$AE$3)^AG75</f>
        <v>11.775534775357588</v>
      </c>
      <c r="AI75" s="125"/>
      <c r="AJ75" s="120"/>
      <c r="AK75" s="120"/>
      <c r="AL75" s="99">
        <f>LN($AH$6/Y75)/LN($AC$6/$AC$3)</f>
        <v>-2.2671953919449246</v>
      </c>
      <c r="AM75" s="59">
        <f>V75*($AE$4/$AE$3)^AL75</f>
        <v>11.772183774418412</v>
      </c>
      <c r="AN75" s="125"/>
      <c r="AO75" s="134"/>
      <c r="AP75" s="134"/>
      <c r="AQ75" s="99">
        <f>LN($AH$7/Z75)/LN($AC$7/$AC$3)</f>
        <v>-2.2955898036638942</v>
      </c>
      <c r="AR75" s="59">
        <f>V75*($AE$4/$AE$3)^AQ75</f>
        <v>11.768372620590794</v>
      </c>
      <c r="AS75" s="125"/>
      <c r="AT75" s="120"/>
      <c r="AU75" s="120"/>
      <c r="AV75" s="129"/>
      <c r="AW75" s="129"/>
      <c r="AX75" s="129"/>
      <c r="AY75" s="129"/>
    </row>
    <row r="76" spans="1:53" ht="12.1">
      <c r="A76" s="109">
        <v>3</v>
      </c>
      <c r="C76" s="109" t="s">
        <v>67</v>
      </c>
      <c r="D76" s="120">
        <v>1.9255454999999999</v>
      </c>
      <c r="E76" s="120">
        <v>23.262107</v>
      </c>
      <c r="F76" s="32">
        <v>36.147922999999999</v>
      </c>
      <c r="G76" s="32">
        <v>8.0714629999999996</v>
      </c>
      <c r="H76" s="32">
        <v>12.650622</v>
      </c>
      <c r="I76" s="32">
        <v>13.457224</v>
      </c>
      <c r="J76" s="32">
        <v>1.9291800000000001E-4</v>
      </c>
      <c r="K76" s="32">
        <v>2.2686576000000001</v>
      </c>
      <c r="L76" s="32"/>
      <c r="M76" s="124">
        <v>12.080786</v>
      </c>
      <c r="N76" s="66">
        <v>0.22328983999999999</v>
      </c>
      <c r="O76" s="66">
        <v>0.34996822</v>
      </c>
      <c r="P76" s="66">
        <v>0.37228218000000002</v>
      </c>
      <c r="Q76" s="66">
        <v>6.2760418999999998E-2</v>
      </c>
      <c r="R76" s="66"/>
      <c r="S76" s="66"/>
      <c r="T76" s="66"/>
      <c r="U76" s="132"/>
      <c r="V76" s="128">
        <f t="shared" si="18"/>
        <v>12.080786</v>
      </c>
      <c r="W76" s="83">
        <f t="shared" si="19"/>
        <v>0.22328983999999999</v>
      </c>
      <c r="X76" s="83">
        <f t="shared" si="20"/>
        <v>0.34996353796761626</v>
      </c>
      <c r="Y76" s="83">
        <f t="shared" si="21"/>
        <v>0.37227905663256211</v>
      </c>
      <c r="Z76" s="83">
        <f t="shared" si="22"/>
        <v>6.2754661706009726E-2</v>
      </c>
      <c r="AA76" s="83"/>
      <c r="AB76" s="99"/>
      <c r="AC76" s="125"/>
      <c r="AD76" s="60">
        <f>LN(AVERAGE(AC75,AC77)/V76)/LN($AE$4/$AE$3)</f>
        <v>-2.2147126664425989</v>
      </c>
      <c r="AE76" s="59">
        <f>W76*($AC$4/$AC$3)^AD76</f>
        <v>0.21788114581275025</v>
      </c>
      <c r="AF76" s="59"/>
      <c r="AG76" s="99"/>
      <c r="AH76" s="125"/>
      <c r="AI76" s="59">
        <f>LN(AVERAGE(AH75,AH77)/V76)/LN($AE$4/$AE$3)</f>
        <v>-2.2443580649818244</v>
      </c>
      <c r="AJ76" s="59">
        <f>X76*($AC$5/$AC$3)^AI76</f>
        <v>0.33309925141696445</v>
      </c>
      <c r="AK76" s="59"/>
      <c r="AL76" s="99"/>
      <c r="AM76" s="125"/>
      <c r="AN76" s="59">
        <f>LN(AVERAGE(AM75,AM77)/V76)/LN($AE$4/$AE$3)</f>
        <v>-2.2691865792777839</v>
      </c>
      <c r="AO76" s="59">
        <f>Y76*($AC$6/$AC$3)^AN76</f>
        <v>0.33725069036734551</v>
      </c>
      <c r="AP76" s="59"/>
      <c r="AQ76" s="99"/>
      <c r="AR76" s="125"/>
      <c r="AS76" s="59">
        <f>LN(AVERAGE(AR75,AR77)/V76)/LN($AE$4/$AE$3)</f>
        <v>-2.2977733299082943</v>
      </c>
      <c r="AT76" s="59">
        <f>Z76*($AC$7/$AC$3)^AS76</f>
        <v>5.4092741177619433E-2</v>
      </c>
      <c r="AU76" s="59"/>
      <c r="AV76" s="127">
        <f>(AE76/$AH$4-1)*1000</f>
        <v>5.1158088540059765E-2</v>
      </c>
      <c r="AW76" s="127">
        <f>(AJ76/$AH$5-1)*1000</f>
        <v>8.7823631562455873E-2</v>
      </c>
      <c r="AX76" s="127">
        <f>(AO76/$AH$6-1)*1000</f>
        <v>0.17998863354651284</v>
      </c>
      <c r="AY76" s="127">
        <f>(AT76/$AH$7-1)*1000</f>
        <v>0.23559869858402749</v>
      </c>
    </row>
    <row r="77" spans="1:53" ht="12.1">
      <c r="A77" s="109">
        <v>3</v>
      </c>
      <c r="C77" s="109" t="s">
        <v>63</v>
      </c>
      <c r="D77" s="120">
        <v>1.8995384</v>
      </c>
      <c r="E77" s="120">
        <v>22.947451000000001</v>
      </c>
      <c r="F77" s="32">
        <v>37.196427</v>
      </c>
      <c r="G77" s="32">
        <v>8.3050666</v>
      </c>
      <c r="H77" s="32">
        <v>13.015936</v>
      </c>
      <c r="I77" s="32">
        <v>13.843978999999999</v>
      </c>
      <c r="J77" s="32">
        <v>1.9152277E-4</v>
      </c>
      <c r="K77" s="32">
        <v>2.3336614999999998</v>
      </c>
      <c r="L77" s="32"/>
      <c r="M77" s="124">
        <v>12.080539999999999</v>
      </c>
      <c r="N77" s="66">
        <v>0.22327594000000001</v>
      </c>
      <c r="O77" s="66">
        <v>0.34992438999999997</v>
      </c>
      <c r="P77" s="66">
        <v>0.37218579000000002</v>
      </c>
      <c r="Q77" s="66">
        <v>6.2738884999999994E-2</v>
      </c>
      <c r="R77" s="66"/>
      <c r="S77" s="66"/>
      <c r="T77" s="66"/>
      <c r="U77" s="123"/>
      <c r="V77" s="128">
        <f t="shared" si="18"/>
        <v>12.080539999999999</v>
      </c>
      <c r="W77" s="83">
        <f t="shared" si="19"/>
        <v>0.22327594000000001</v>
      </c>
      <c r="X77" s="83">
        <f t="shared" si="20"/>
        <v>0.34991990577152604</v>
      </c>
      <c r="Y77" s="83">
        <f t="shared" si="21"/>
        <v>0.37218280305098084</v>
      </c>
      <c r="Z77" s="83">
        <f t="shared" si="22"/>
        <v>6.2733339300069385E-2</v>
      </c>
      <c r="AA77" s="83"/>
      <c r="AB77" s="99">
        <f>LN($AH$4/W77)/LN($AC$4/$AC$3)</f>
        <v>-2.2137104766069506</v>
      </c>
      <c r="AC77" s="59">
        <f>V77*($AE$4/$AE$3)^AB77</f>
        <v>11.779396204595388</v>
      </c>
      <c r="AD77" s="128"/>
      <c r="AE77" s="134"/>
      <c r="AF77" s="134"/>
      <c r="AG77" s="99">
        <f>LN($AH$5/X77)/LN($AC$5/$AC$3)</f>
        <v>-2.242682837661639</v>
      </c>
      <c r="AH77" s="59">
        <f>V77*($AE$4/$AE$3)^AG77</f>
        <v>11.775505107596645</v>
      </c>
      <c r="AI77" s="125"/>
      <c r="AJ77" s="130"/>
      <c r="AK77" s="130"/>
      <c r="AL77" s="99">
        <f>LN($AH$6/Y77)/LN($AC$6/$AC$3)</f>
        <v>-2.2673813458909304</v>
      </c>
      <c r="AM77" s="59">
        <f>V77*($AE$4/$AE$3)^AL77</f>
        <v>11.772189020036542</v>
      </c>
      <c r="AN77" s="125"/>
      <c r="AO77" s="120"/>
      <c r="AP77" s="120"/>
      <c r="AQ77" s="99">
        <f>LN($AH$7/Z77)/LN($AC$7/$AC$3)</f>
        <v>-2.2961604357691399</v>
      </c>
      <c r="AR77" s="59">
        <f>V77*($AE$4/$AE$3)^AQ77</f>
        <v>11.768326240699929</v>
      </c>
      <c r="AS77" s="125"/>
      <c r="AT77" s="130"/>
      <c r="AU77" s="130"/>
      <c r="AV77" s="127"/>
      <c r="AW77" s="127"/>
      <c r="AX77" s="127"/>
      <c r="AY77" s="127"/>
    </row>
    <row r="78" spans="1:53" ht="12.1">
      <c r="A78" s="109">
        <v>3</v>
      </c>
      <c r="C78" s="109" t="s">
        <v>67</v>
      </c>
      <c r="D78" s="120">
        <v>1.9229624000000001</v>
      </c>
      <c r="E78" s="120">
        <v>23.231707</v>
      </c>
      <c r="F78" s="32">
        <v>35.965347999999999</v>
      </c>
      <c r="G78" s="32">
        <v>8.0310463999999993</v>
      </c>
      <c r="H78" s="32">
        <v>12.587667</v>
      </c>
      <c r="I78" s="32">
        <v>13.391391</v>
      </c>
      <c r="J78" s="32">
        <v>1.9169763000000001E-4</v>
      </c>
      <c r="K78" s="32">
        <v>2.2576949000000002</v>
      </c>
      <c r="L78" s="32"/>
      <c r="M78" s="124">
        <v>12.081206</v>
      </c>
      <c r="N78" s="66">
        <v>0.22329957</v>
      </c>
      <c r="O78" s="66">
        <v>0.34999435000000001</v>
      </c>
      <c r="P78" s="66">
        <v>0.37234155000000002</v>
      </c>
      <c r="Q78" s="66">
        <v>6.2774198000000003E-2</v>
      </c>
      <c r="R78" s="66"/>
      <c r="S78" s="66"/>
      <c r="T78" s="66"/>
      <c r="U78" s="132"/>
      <c r="V78" s="128">
        <f t="shared" si="18"/>
        <v>12.081206</v>
      </c>
      <c r="W78" s="83">
        <f t="shared" si="19"/>
        <v>0.22329957</v>
      </c>
      <c r="X78" s="83">
        <f t="shared" si="20"/>
        <v>0.34998969228743426</v>
      </c>
      <c r="Y78" s="83">
        <f t="shared" si="21"/>
        <v>0.37233846215663741</v>
      </c>
      <c r="Z78" s="83">
        <f t="shared" si="22"/>
        <v>6.2768453907055877E-2</v>
      </c>
      <c r="AA78" s="83"/>
      <c r="AB78" s="99"/>
      <c r="AC78" s="125"/>
      <c r="AD78" s="60">
        <f>LN(AVERAGE(AC77,AC79)/V78)/LN($AE$4/$AE$3)</f>
        <v>-2.218034205131882</v>
      </c>
      <c r="AE78" s="59">
        <f>W78*($AC$4/$AC$3)^AD78</f>
        <v>0.21788262722479276</v>
      </c>
      <c r="AF78" s="59"/>
      <c r="AG78" s="99"/>
      <c r="AH78" s="125"/>
      <c r="AI78" s="59">
        <f>LN(AVERAGE(AH77,AH79)/V78)/LN($AE$4/$AE$3)</f>
        <v>-2.2472165519948963</v>
      </c>
      <c r="AJ78" s="59">
        <f>X78*($AC$5/$AC$3)^AI78</f>
        <v>0.33310319162587215</v>
      </c>
      <c r="AK78" s="59"/>
      <c r="AL78" s="99"/>
      <c r="AM78" s="125"/>
      <c r="AN78" s="59">
        <f>LN(AVERAGE(AM77,AM79)/V78)/LN($AE$4/$AE$3)</f>
        <v>-2.2720849926186073</v>
      </c>
      <c r="AO78" s="59">
        <f>Y78*($AC$6/$AC$3)^AN78</f>
        <v>0.33726193498528567</v>
      </c>
      <c r="AP78" s="59"/>
      <c r="AQ78" s="99"/>
      <c r="AR78" s="125"/>
      <c r="AS78" s="59">
        <f>LN(AVERAGE(AR77,AR79)/V78)/LN($AE$4/$AE$3)</f>
        <v>-2.3002874698747853</v>
      </c>
      <c r="AT78" s="59">
        <f>Z78*($AC$7/$AC$3)^AS78</f>
        <v>5.4095837334778643E-2</v>
      </c>
      <c r="AU78" s="59"/>
      <c r="AV78" s="127">
        <f>(AE78/$AH$4-1)*1000</f>
        <v>5.7957611386383334E-2</v>
      </c>
      <c r="AW78" s="127">
        <f>(AJ78/$AH$5-1)*1000</f>
        <v>9.9653603963689719E-2</v>
      </c>
      <c r="AX78" s="127">
        <f>(AO78/$AH$6-1)*1000</f>
        <v>0.21333665080724984</v>
      </c>
      <c r="AY78" s="127">
        <f>(AT78/$AH$7-1)*1000</f>
        <v>0.29285012534474575</v>
      </c>
    </row>
    <row r="79" spans="1:53" ht="12.1">
      <c r="A79" s="109">
        <v>3</v>
      </c>
      <c r="C79" s="109" t="s">
        <v>63</v>
      </c>
      <c r="D79" s="120">
        <v>1.9240364000000001</v>
      </c>
      <c r="E79" s="120">
        <v>23.243521000000001</v>
      </c>
      <c r="F79" s="32">
        <v>37.563597999999999</v>
      </c>
      <c r="G79" s="32">
        <v>8.3869939000000002</v>
      </c>
      <c r="H79" s="32">
        <v>13.144378</v>
      </c>
      <c r="I79" s="32">
        <v>13.980748999999999</v>
      </c>
      <c r="J79" s="32">
        <v>2.0007472000000001E-4</v>
      </c>
      <c r="K79" s="32">
        <v>2.3565564999999999</v>
      </c>
      <c r="L79" s="32"/>
      <c r="M79" s="124">
        <v>12.080601</v>
      </c>
      <c r="N79" s="66">
        <v>0.22327451000000001</v>
      </c>
      <c r="O79" s="66">
        <v>0.34992332999999998</v>
      </c>
      <c r="P79" s="66">
        <v>0.37218885000000002</v>
      </c>
      <c r="Q79" s="66">
        <v>6.2735140999999994E-2</v>
      </c>
      <c r="R79" s="66"/>
      <c r="S79" s="66"/>
      <c r="T79" s="66"/>
      <c r="U79" s="123"/>
      <c r="V79" s="128">
        <f t="shared" si="18"/>
        <v>12.080601</v>
      </c>
      <c r="W79" s="83">
        <f t="shared" si="19"/>
        <v>0.22327451000000001</v>
      </c>
      <c r="X79" s="83">
        <f t="shared" si="20"/>
        <v>0.34991868534237414</v>
      </c>
      <c r="Y79" s="83">
        <f t="shared" si="21"/>
        <v>0.37218574264276522</v>
      </c>
      <c r="Z79" s="83">
        <f t="shared" si="22"/>
        <v>6.2729398367444025E-2</v>
      </c>
      <c r="AA79" s="83"/>
      <c r="AB79" s="99">
        <f>LN($AH$4/W79)/LN($AC$4/$AC$3)</f>
        <v>-2.2131320135191577</v>
      </c>
      <c r="AC79" s="59">
        <f>V79*($AE$4/$AE$3)^AB79</f>
        <v>11.779533387237212</v>
      </c>
      <c r="AD79" s="128"/>
      <c r="AE79" s="134"/>
      <c r="AF79" s="134"/>
      <c r="AG79" s="99">
        <f>LN($AH$5/X79)/LN($AC$5/$AC$3)</f>
        <v>-2.2425243442478093</v>
      </c>
      <c r="AH79" s="59">
        <f>V79*($AE$4/$AE$3)^AG79</f>
        <v>11.775585850212119</v>
      </c>
      <c r="AI79" s="125"/>
      <c r="AJ79" s="134"/>
      <c r="AK79" s="134"/>
      <c r="AL79" s="99">
        <f>LN($AH$6/Y79)/LN($AC$6/$AC$3)</f>
        <v>-2.2675627164300427</v>
      </c>
      <c r="AM79" s="59">
        <f>V79*($AE$4/$AE$3)^AL79</f>
        <v>11.772224115075016</v>
      </c>
      <c r="AN79" s="125"/>
      <c r="AO79" s="130"/>
      <c r="AP79" s="130"/>
      <c r="AQ79" s="99">
        <f>LN($AH$7/Z79)/LN($AC$7/$AC$3)</f>
        <v>-2.2951885865745996</v>
      </c>
      <c r="AR79" s="59">
        <f>V79*($AE$4/$AE$3)^AQ79</f>
        <v>11.768516087455952</v>
      </c>
      <c r="AS79" s="125"/>
      <c r="AT79" s="134"/>
      <c r="AU79" s="134"/>
      <c r="AV79" s="127"/>
      <c r="AW79" s="127"/>
      <c r="AX79" s="127"/>
      <c r="AY79" s="127"/>
    </row>
    <row r="80" spans="1:53" ht="12.1">
      <c r="A80" s="109">
        <v>3</v>
      </c>
      <c r="C80" s="109" t="s">
        <v>67</v>
      </c>
      <c r="D80" s="120">
        <v>1.9407175999999999</v>
      </c>
      <c r="E80" s="120">
        <v>23.445526000000001</v>
      </c>
      <c r="F80" s="32">
        <v>36.386754000000003</v>
      </c>
      <c r="G80" s="32">
        <v>8.1245519999999996</v>
      </c>
      <c r="H80" s="32">
        <v>12.733684999999999</v>
      </c>
      <c r="I80" s="32">
        <v>13.545349999999999</v>
      </c>
      <c r="J80" s="32">
        <v>1.466765E-4</v>
      </c>
      <c r="K80" s="32">
        <v>2.2833174999999999</v>
      </c>
      <c r="L80" s="32"/>
      <c r="M80" s="124">
        <v>12.080852999999999</v>
      </c>
      <c r="N80" s="66">
        <v>0.22328322</v>
      </c>
      <c r="O80" s="66">
        <v>0.34995390999999998</v>
      </c>
      <c r="P80" s="66">
        <v>0.37226051999999998</v>
      </c>
      <c r="Q80" s="66">
        <v>6.2751352999999996E-2</v>
      </c>
      <c r="R80" s="66"/>
      <c r="S80" s="66"/>
      <c r="T80" s="66"/>
      <c r="U80" s="132"/>
      <c r="V80" s="128">
        <f t="shared" si="18"/>
        <v>12.080852999999999</v>
      </c>
      <c r="W80" s="83">
        <f t="shared" si="19"/>
        <v>0.22328322</v>
      </c>
      <c r="X80" s="83">
        <f t="shared" si="20"/>
        <v>0.34995037058726736</v>
      </c>
      <c r="Y80" s="83">
        <f t="shared" si="21"/>
        <v>0.3722581816078821</v>
      </c>
      <c r="Z80" s="83">
        <f t="shared" si="22"/>
        <v>6.2747014397957115E-2</v>
      </c>
      <c r="AA80" s="83"/>
      <c r="AB80" s="99"/>
      <c r="AC80" s="125"/>
      <c r="AD80" s="60">
        <f>LN(AVERAGE(AC79,AC81)/V80)/LN($AE$4/$AE$3)</f>
        <v>-2.2139046389763277</v>
      </c>
      <c r="AE80" s="59">
        <f>W80*($AC$4/$AC$3)^AD80</f>
        <v>0.21787663535967908</v>
      </c>
      <c r="AF80" s="59"/>
      <c r="AG80" s="99"/>
      <c r="AH80" s="125"/>
      <c r="AI80" s="59">
        <f>LN(AVERAGE(AH79,AH81)/V80)/LN($AE$4/$AE$3)</f>
        <v>-2.2432842556547778</v>
      </c>
      <c r="AJ80" s="59">
        <f>X80*($AC$5/$AC$3)^AI80</f>
        <v>0.33309458943169129</v>
      </c>
      <c r="AK80" s="59"/>
      <c r="AL80" s="99"/>
      <c r="AM80" s="125"/>
      <c r="AN80" s="59">
        <f>LN(AVERAGE(AM79,AM81)/V80)/LN($AE$4/$AE$3)</f>
        <v>-2.2682431333543884</v>
      </c>
      <c r="AO80" s="59">
        <f>Y80*($AC$6/$AC$3)^AN80</f>
        <v>0.33724563483322856</v>
      </c>
      <c r="AP80" s="59"/>
      <c r="AQ80" s="99"/>
      <c r="AR80" s="125"/>
      <c r="AS80" s="59">
        <f>LN(AVERAGE(AR79,AR81)/V80)/LN($AE$4/$AE$3)</f>
        <v>-2.2960892267933084</v>
      </c>
      <c r="AT80" s="59">
        <f>Z80*($AC$7/$AC$3)^AS80</f>
        <v>5.4092037766456061E-2</v>
      </c>
      <c r="AU80" s="59"/>
      <c r="AV80" s="127">
        <f>(AE80/$AH$4-1)*1000</f>
        <v>3.0455591311540076E-2</v>
      </c>
      <c r="AW80" s="127">
        <f>(AJ80/$AH$5-1)*1000</f>
        <v>7.3826618102179609E-2</v>
      </c>
      <c r="AX80" s="127">
        <f>(AO80/$AH$6-1)*1000</f>
        <v>0.16499550173065813</v>
      </c>
      <c r="AY80" s="127">
        <f>(AT80/$AH$7-1)*1000</f>
        <v>0.2225918353560008</v>
      </c>
    </row>
    <row r="81" spans="1:53" ht="12.1">
      <c r="A81" s="109">
        <v>3</v>
      </c>
      <c r="C81" s="109" t="s">
        <v>63</v>
      </c>
      <c r="D81" s="120">
        <v>1.9156238999999999</v>
      </c>
      <c r="E81" s="120">
        <v>23.141957999999999</v>
      </c>
      <c r="F81" s="32">
        <v>37.445025999999999</v>
      </c>
      <c r="G81" s="32">
        <v>8.3603485000000006</v>
      </c>
      <c r="H81" s="32">
        <v>13.102347</v>
      </c>
      <c r="I81" s="32">
        <v>13.935385999999999</v>
      </c>
      <c r="J81" s="32">
        <v>1.9862862E-4</v>
      </c>
      <c r="K81" s="32">
        <v>2.3488758000000001</v>
      </c>
      <c r="L81" s="32"/>
      <c r="M81" s="124">
        <v>12.080638</v>
      </c>
      <c r="N81" s="66">
        <v>0.22326994999999999</v>
      </c>
      <c r="O81" s="66">
        <v>0.34990892000000001</v>
      </c>
      <c r="P81" s="66">
        <v>0.37215595000000001</v>
      </c>
      <c r="Q81" s="66">
        <v>6.2728664000000003E-2</v>
      </c>
      <c r="R81" s="66"/>
      <c r="S81" s="66"/>
      <c r="T81" s="66"/>
      <c r="U81" s="123"/>
      <c r="V81" s="128">
        <f t="shared" si="18"/>
        <v>12.080638</v>
      </c>
      <c r="W81" s="83">
        <f t="shared" si="19"/>
        <v>0.22326994999999999</v>
      </c>
      <c r="X81" s="83">
        <f t="shared" si="20"/>
        <v>0.3499042858331981</v>
      </c>
      <c r="Y81" s="83">
        <f t="shared" si="21"/>
        <v>0.37215285783128937</v>
      </c>
      <c r="Z81" s="83">
        <f t="shared" si="22"/>
        <v>6.2722956958829346E-2</v>
      </c>
      <c r="AA81" s="83"/>
      <c r="AB81" s="99">
        <f>LN($AH$4/W81)/LN($AC$4/$AC$3)</f>
        <v>-2.2112873792086103</v>
      </c>
      <c r="AC81" s="59">
        <f>V81*($AE$4/$AE$3)^AB81</f>
        <v>11.779817253638935</v>
      </c>
      <c r="AD81" s="128"/>
      <c r="AE81" s="134"/>
      <c r="AF81" s="134"/>
      <c r="AG81" s="99">
        <f>LN($AH$5/X81)/LN($AC$5/$AC$3)</f>
        <v>-2.2406542821450737</v>
      </c>
      <c r="AH81" s="59">
        <f>V81*($AE$4/$AE$3)^AG81</f>
        <v>11.775873036075181</v>
      </c>
      <c r="AI81" s="125"/>
      <c r="AJ81" s="134"/>
      <c r="AK81" s="134"/>
      <c r="AL81" s="99">
        <f>LN($AH$6/Y81)/LN($AC$6/$AC$3)</f>
        <v>-2.26553366737277</v>
      </c>
      <c r="AM81" s="59">
        <f>V81*($AE$4/$AE$3)^AL81</f>
        <v>11.77253256256123</v>
      </c>
      <c r="AN81" s="125"/>
      <c r="AO81" s="134"/>
      <c r="AP81" s="134"/>
      <c r="AQ81" s="99">
        <f>LN($AH$7/Z81)/LN($AC$7/$AC$3)</f>
        <v>-2.2935999788891257</v>
      </c>
      <c r="AR81" s="59">
        <f>V81*($AE$4/$AE$3)^AQ81</f>
        <v>11.768765328328749</v>
      </c>
      <c r="AS81" s="125"/>
      <c r="AT81" s="134"/>
      <c r="AU81" s="134"/>
      <c r="AV81" s="127"/>
      <c r="AW81" s="127"/>
      <c r="AX81" s="127"/>
      <c r="AY81" s="127"/>
    </row>
    <row r="82" spans="1:53" ht="12.1">
      <c r="A82" s="109">
        <v>3</v>
      </c>
      <c r="C82" s="109" t="s">
        <v>67</v>
      </c>
      <c r="D82" s="120">
        <v>1.9413777999999999</v>
      </c>
      <c r="E82" s="120">
        <v>23.453177</v>
      </c>
      <c r="F82" s="32">
        <v>36.353673999999998</v>
      </c>
      <c r="G82" s="32">
        <v>8.1173897000000004</v>
      </c>
      <c r="H82" s="32">
        <v>12.722512999999999</v>
      </c>
      <c r="I82" s="32">
        <v>13.533503</v>
      </c>
      <c r="J82" s="32">
        <v>2.0145223E-4</v>
      </c>
      <c r="K82" s="32">
        <v>2.2815463999999999</v>
      </c>
      <c r="L82" s="32"/>
      <c r="M82" s="124">
        <v>12.080686999999999</v>
      </c>
      <c r="N82" s="66">
        <v>0.22328940999999999</v>
      </c>
      <c r="O82" s="66">
        <v>0.34996505999999999</v>
      </c>
      <c r="P82" s="66">
        <v>0.37227345000000001</v>
      </c>
      <c r="Q82" s="66">
        <v>6.2759758999999998E-2</v>
      </c>
      <c r="R82" s="66"/>
      <c r="S82" s="66"/>
      <c r="T82" s="66"/>
      <c r="U82" s="132"/>
      <c r="V82" s="128">
        <f t="shared" si="18"/>
        <v>12.080686999999999</v>
      </c>
      <c r="W82" s="83">
        <f t="shared" si="19"/>
        <v>0.22328940999999999</v>
      </c>
      <c r="X82" s="83">
        <f t="shared" si="20"/>
        <v>0.34996018935005546</v>
      </c>
      <c r="Y82" s="83">
        <f t="shared" si="21"/>
        <v>0.37227018202703516</v>
      </c>
      <c r="Z82" s="83">
        <f t="shared" si="22"/>
        <v>6.2753776291258417E-2</v>
      </c>
      <c r="AA82" s="83"/>
      <c r="AB82" s="99"/>
      <c r="AC82" s="125"/>
      <c r="AD82" s="60">
        <f>LN(AVERAGE(AC81,AC83)/V82)/LN($AE$4/$AE$3)</f>
        <v>-2.2129797768920119</v>
      </c>
      <c r="AE82" s="59">
        <f>W82*($AC$4/$AC$3)^AD82</f>
        <v>0.21788490658882304</v>
      </c>
      <c r="AF82" s="59"/>
      <c r="AG82" s="99"/>
      <c r="AH82" s="125"/>
      <c r="AI82" s="59">
        <f>LN(AVERAGE(AH81,AH83)/V82)/LN($AE$4/$AE$3)</f>
        <v>-2.2426254965360024</v>
      </c>
      <c r="AJ82" s="59">
        <f>X82*($AC$5/$AC$3)^AI82</f>
        <v>0.33310876410413492</v>
      </c>
      <c r="AK82" s="59"/>
      <c r="AL82" s="99"/>
      <c r="AM82" s="125"/>
      <c r="AN82" s="59">
        <f>LN(AVERAGE(AM81,AM83)/V82)/LN($AE$4/$AE$3)</f>
        <v>-2.2675819316591177</v>
      </c>
      <c r="AO82" s="59">
        <f>Y82*($AC$6/$AC$3)^AN82</f>
        <v>0.33726621753374347</v>
      </c>
      <c r="AP82" s="59"/>
      <c r="AQ82" s="99"/>
      <c r="AR82" s="125"/>
      <c r="AS82" s="59">
        <f>LN(AVERAGE(AR81,AR83)/V82)/LN($AE$4/$AE$3)</f>
        <v>-2.2957141934335366</v>
      </c>
      <c r="AT82" s="59">
        <f>Z82*($AC$7/$AC$3)^AS82</f>
        <v>5.4099178468722357E-2</v>
      </c>
      <c r="AU82" s="59"/>
      <c r="AV82" s="127">
        <f>(AE82/$AH$4-1)*1000</f>
        <v>6.8419648519890686E-2</v>
      </c>
      <c r="AW82" s="127">
        <f>(AJ82/$AH$5-1)*1000</f>
        <v>0.11638425596705027</v>
      </c>
      <c r="AX82" s="127">
        <f>(AO82/$AH$6-1)*1000</f>
        <v>0.2260373491014267</v>
      </c>
      <c r="AY82" s="127">
        <f>(AT82/$AH$7-1)*1000</f>
        <v>0.3546314482683055</v>
      </c>
    </row>
    <row r="83" spans="1:53" ht="12.1">
      <c r="A83" s="109">
        <v>3</v>
      </c>
      <c r="C83" s="109" t="s">
        <v>63</v>
      </c>
      <c r="D83" s="120">
        <v>1.9032244</v>
      </c>
      <c r="E83" s="120">
        <v>22.991502000000001</v>
      </c>
      <c r="F83" s="32">
        <v>37.222971999999999</v>
      </c>
      <c r="G83" s="32">
        <v>8.3107851000000004</v>
      </c>
      <c r="H83" s="32">
        <v>13.024848</v>
      </c>
      <c r="I83" s="32">
        <v>13.85327</v>
      </c>
      <c r="J83" s="32">
        <v>1.8989490999999999E-4</v>
      </c>
      <c r="K83" s="32">
        <v>2.3350903000000001</v>
      </c>
      <c r="L83" s="32"/>
      <c r="M83" s="124">
        <v>12.080292</v>
      </c>
      <c r="N83" s="66">
        <v>0.22327035000000001</v>
      </c>
      <c r="O83" s="66">
        <v>0.34991430000000001</v>
      </c>
      <c r="P83" s="66">
        <v>0.37217</v>
      </c>
      <c r="Q83" s="66">
        <v>6.2732531999999994E-2</v>
      </c>
      <c r="R83" s="66"/>
      <c r="S83" s="66"/>
      <c r="T83" s="66"/>
      <c r="U83" s="123"/>
      <c r="V83" s="128">
        <f t="shared" si="18"/>
        <v>12.080292</v>
      </c>
      <c r="W83" s="83">
        <f t="shared" si="19"/>
        <v>0.22327035000000001</v>
      </c>
      <c r="X83" s="83">
        <f t="shared" si="20"/>
        <v>0.34990982557337652</v>
      </c>
      <c r="Y83" s="83">
        <f t="shared" si="21"/>
        <v>0.37216701521971274</v>
      </c>
      <c r="Z83" s="83">
        <f t="shared" si="22"/>
        <v>6.2727033772527696E-2</v>
      </c>
      <c r="AA83" s="83"/>
      <c r="AB83" s="99">
        <f>LN($AH$4/W83)/LN($AC$4/$AC$3)</f>
        <v>-2.2114491907432856</v>
      </c>
      <c r="AC83" s="59">
        <f>V83*($AE$4/$AE$3)^AB83</f>
        <v>11.77945813378542</v>
      </c>
      <c r="AD83" s="128"/>
      <c r="AE83" s="134"/>
      <c r="AF83" s="134"/>
      <c r="AG83" s="99">
        <f>LN($AH$5/X83)/LN($AC$5/$AC$3)</f>
        <v>-2.2413737364816009</v>
      </c>
      <c r="AH83" s="59">
        <f>V83*($AE$4/$AE$3)^AG83</f>
        <v>11.775439155493178</v>
      </c>
      <c r="AI83" s="125"/>
      <c r="AJ83" s="120"/>
      <c r="AK83" s="120"/>
      <c r="AL83" s="99">
        <f>LN($AH$6/Y83)/LN($AC$6/$AC$3)</f>
        <v>-2.2664072244068345</v>
      </c>
      <c r="AM83" s="59">
        <f>V83*($AE$4/$AE$3)^AL83</f>
        <v>11.772078117909819</v>
      </c>
      <c r="AN83" s="125"/>
      <c r="AO83" s="134"/>
      <c r="AP83" s="134"/>
      <c r="AQ83" s="99">
        <f>LN($AH$7/Z83)/LN($AC$7/$AC$3)</f>
        <v>-2.294605439034815</v>
      </c>
      <c r="AR83" s="59">
        <f>V83*($AE$4/$AE$3)^AQ83</f>
        <v>11.76829332777737</v>
      </c>
      <c r="AS83" s="125"/>
      <c r="AT83" s="134"/>
      <c r="AU83" s="134"/>
      <c r="AV83" s="127"/>
      <c r="AW83" s="127"/>
      <c r="AX83" s="127"/>
      <c r="AY83" s="127"/>
    </row>
    <row r="84" spans="1:53" ht="12.1">
      <c r="A84" s="109">
        <v>3</v>
      </c>
      <c r="C84" s="109" t="s">
        <v>67</v>
      </c>
      <c r="D84" s="120">
        <v>1.9104516</v>
      </c>
      <c r="E84" s="120">
        <v>23.080109</v>
      </c>
      <c r="F84" s="32">
        <v>35.763032000000003</v>
      </c>
      <c r="G84" s="32">
        <v>7.9857132000000002</v>
      </c>
      <c r="H84" s="32">
        <v>12.516544</v>
      </c>
      <c r="I84" s="32">
        <v>13.315357000000001</v>
      </c>
      <c r="J84" s="32">
        <v>1.9620636000000001E-4</v>
      </c>
      <c r="K84" s="32">
        <v>2.2448009</v>
      </c>
      <c r="L84" s="32"/>
      <c r="M84" s="124">
        <v>12.080973999999999</v>
      </c>
      <c r="N84" s="66">
        <v>0.22329520999999999</v>
      </c>
      <c r="O84" s="66">
        <v>0.34998558000000002</v>
      </c>
      <c r="P84" s="66">
        <v>0.37232190999999998</v>
      </c>
      <c r="Q84" s="66">
        <v>6.2768780999999996E-2</v>
      </c>
      <c r="R84" s="66"/>
      <c r="S84" s="66"/>
      <c r="T84" s="66"/>
      <c r="U84" s="132"/>
      <c r="V84" s="128">
        <f t="shared" si="18"/>
        <v>12.080973999999999</v>
      </c>
      <c r="W84" s="83">
        <f t="shared" si="19"/>
        <v>0.22329520999999999</v>
      </c>
      <c r="X84" s="83">
        <f t="shared" si="20"/>
        <v>0.34998078957845458</v>
      </c>
      <c r="Y84" s="83">
        <f t="shared" si="21"/>
        <v>0.37231870637137104</v>
      </c>
      <c r="Z84" s="83">
        <f t="shared" si="22"/>
        <v>6.2762867874221778E-2</v>
      </c>
      <c r="AA84" s="83"/>
      <c r="AB84" s="99"/>
      <c r="AC84" s="125"/>
      <c r="AD84" s="60">
        <f>LN(AVERAGE(AC83,AC85)/V84)/LN($AE$4/$AE$3)</f>
        <v>-2.2159839740545966</v>
      </c>
      <c r="AE84" s="59">
        <f>W84*($AC$4/$AC$3)^AD84</f>
        <v>0.21788331885126205</v>
      </c>
      <c r="AF84" s="59"/>
      <c r="AG84" s="99"/>
      <c r="AH84" s="125"/>
      <c r="AI84" s="59">
        <f>LN(AVERAGE(AH83,AH85)/V84)/LN($AE$4/$AE$3)</f>
        <v>-2.2456610360567764</v>
      </c>
      <c r="AJ84" s="59">
        <f>X84*($AC$5/$AC$3)^AI84</f>
        <v>0.33310612051417443</v>
      </c>
      <c r="AK84" s="59"/>
      <c r="AL84" s="99"/>
      <c r="AM84" s="125"/>
      <c r="AN84" s="59">
        <f>LN(AVERAGE(AM83,AM85)/V84)/LN($AE$4/$AE$3)</f>
        <v>-2.2707994982111717</v>
      </c>
      <c r="AO84" s="59">
        <f>Y84*($AC$6/$AC$3)^AN84</f>
        <v>0.3372629197447799</v>
      </c>
      <c r="AP84" s="59"/>
      <c r="AQ84" s="99"/>
      <c r="AR84" s="125"/>
      <c r="AS84" s="59">
        <f>LN(AVERAGE(AR83,AR85)/V84)/LN($AE$4/$AE$3)</f>
        <v>-2.2987004126494019</v>
      </c>
      <c r="AT84" s="59">
        <f>Z84*($AC$7/$AC$3)^AS84</f>
        <v>5.4096572635220261E-2</v>
      </c>
      <c r="AU84" s="59"/>
      <c r="AV84" s="127">
        <f>(AE84/$AH$4-1)*1000</f>
        <v>6.1132102914696063E-2</v>
      </c>
      <c r="AW84" s="127">
        <f>(AJ84/$AH$5-1)*1000</f>
        <v>0.1084472158239258</v>
      </c>
      <c r="AX84" s="127">
        <f>(AO84/$AH$6-1)*1000</f>
        <v>0.21625713923878465</v>
      </c>
      <c r="AY84" s="127">
        <f>(AT84/$AH$7-1)*1000</f>
        <v>0.30644665717938224</v>
      </c>
    </row>
    <row r="85" spans="1:53" ht="12.1">
      <c r="A85" s="109">
        <v>3</v>
      </c>
      <c r="C85" s="109" t="s">
        <v>63</v>
      </c>
      <c r="D85" s="120">
        <v>1.9030355000000001</v>
      </c>
      <c r="E85" s="120">
        <v>22.989512999999999</v>
      </c>
      <c r="F85" s="32">
        <v>37.157423000000001</v>
      </c>
      <c r="G85" s="32">
        <v>8.2961732999999995</v>
      </c>
      <c r="H85" s="32">
        <v>13.001836000000001</v>
      </c>
      <c r="I85" s="32">
        <v>13.828847</v>
      </c>
      <c r="J85" s="32">
        <v>1.8574705000000001E-4</v>
      </c>
      <c r="K85" s="32">
        <v>2.3308781999999999</v>
      </c>
      <c r="L85" s="32"/>
      <c r="M85" s="124">
        <v>12.080439999999999</v>
      </c>
      <c r="N85" s="66">
        <v>0.22327095</v>
      </c>
      <c r="O85" s="66">
        <v>0.34991223999999999</v>
      </c>
      <c r="P85" s="66">
        <v>0.37216922000000002</v>
      </c>
      <c r="Q85" s="66">
        <v>6.2729822000000005E-2</v>
      </c>
      <c r="R85" s="66"/>
      <c r="S85" s="66"/>
      <c r="T85" s="66"/>
      <c r="U85" s="123"/>
      <c r="V85" s="128">
        <f t="shared" si="18"/>
        <v>12.080439999999999</v>
      </c>
      <c r="W85" s="83">
        <f>N85</f>
        <v>0.22327095</v>
      </c>
      <c r="X85" s="83">
        <f t="shared" si="20"/>
        <v>0.34990788327675543</v>
      </c>
      <c r="Y85" s="83">
        <f t="shared" si="21"/>
        <v>0.37216632965727503</v>
      </c>
      <c r="Z85" s="83">
        <f t="shared" si="22"/>
        <v>6.2724451334693551E-2</v>
      </c>
      <c r="AA85" s="83"/>
      <c r="AB85" s="99">
        <f>LN($AH$4/W85)/LN($AC$4/$AC$3)</f>
        <v>-2.2116919075017298</v>
      </c>
      <c r="AC85" s="59">
        <f>V85*($AE$4/$AE$3)^AB85</f>
        <v>11.779569844477598</v>
      </c>
      <c r="AD85" s="128"/>
      <c r="AE85" s="134"/>
      <c r="AF85" s="134"/>
      <c r="AG85" s="99">
        <f>LN($AH$5/X85)/LN($AC$5/$AC$3)</f>
        <v>-2.241121488813214</v>
      </c>
      <c r="AH85" s="59">
        <f>V85*($AE$4/$AE$3)^AG85</f>
        <v>11.775617293119398</v>
      </c>
      <c r="AI85" s="125"/>
      <c r="AJ85" s="130"/>
      <c r="AK85" s="130"/>
      <c r="AL85" s="99">
        <f>LN($AH$6/Y85)/LN($AC$6/$AC$3)</f>
        <v>-2.2663649237343813</v>
      </c>
      <c r="AM85" s="59">
        <f>V85*($AE$4/$AE$3)^AL85</f>
        <v>11.772228020489489</v>
      </c>
      <c r="AN85" s="125"/>
      <c r="AO85" s="134"/>
      <c r="AP85" s="134"/>
      <c r="AQ85" s="99">
        <f>LN($AH$7/Z85)/LN($AC$7/$AC$3)</f>
        <v>-2.2939685427764607</v>
      </c>
      <c r="AR85" s="59">
        <f>V85*($AE$4/$AE$3)^AQ85</f>
        <v>11.768522977781339</v>
      </c>
      <c r="AS85" s="125"/>
      <c r="AT85" s="134"/>
      <c r="AU85" s="134"/>
      <c r="AV85" s="127"/>
      <c r="AW85" s="127"/>
      <c r="AX85" s="127"/>
      <c r="AY85" s="127"/>
    </row>
    <row r="86" spans="1:53" ht="12.1">
      <c r="C86" s="109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54"/>
      <c r="W86" s="154"/>
      <c r="X86" s="126"/>
      <c r="Y86" s="126"/>
      <c r="AB86" s="135"/>
      <c r="AC86" s="120"/>
      <c r="AD86" s="60"/>
      <c r="AE86" s="122"/>
      <c r="AF86" s="122"/>
      <c r="AG86" s="122"/>
      <c r="AH86" s="122"/>
      <c r="AI86" s="59"/>
      <c r="AJ86" s="59"/>
      <c r="AK86" s="59"/>
      <c r="AL86" s="122"/>
      <c r="AM86" s="59"/>
      <c r="AN86" s="122"/>
      <c r="AO86" s="122"/>
      <c r="AP86" s="122"/>
      <c r="AQ86" s="122"/>
      <c r="AR86" s="59"/>
      <c r="AS86" s="59"/>
      <c r="BA86" s="136"/>
    </row>
    <row r="87" spans="1:53" ht="12.1">
      <c r="AB87" s="76"/>
      <c r="AD87" s="76"/>
      <c r="BA87" s="136"/>
    </row>
    <row r="88" spans="1:53" ht="12.1">
      <c r="AB88" s="76"/>
      <c r="AD88" s="76"/>
      <c r="BA88" s="136"/>
    </row>
    <row r="89" spans="1:53">
      <c r="AB89" s="76"/>
      <c r="AD89" s="76"/>
    </row>
    <row r="90" spans="1:53">
      <c r="AB90" s="76"/>
      <c r="AD90" s="76"/>
    </row>
    <row r="91" spans="1:53">
      <c r="AD91" s="76"/>
    </row>
  </sheetData>
  <phoneticPr fontId="9" type="noConversion"/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workbookViewId="0">
      <selection activeCell="A2" sqref="A2"/>
    </sheetView>
  </sheetViews>
  <sheetFormatPr defaultRowHeight="12.7"/>
  <cols>
    <col min="1" max="1" width="11.33203125" customWidth="1"/>
    <col min="2" max="2" width="11.88671875" customWidth="1"/>
    <col min="3" max="3" width="15.33203125" style="174" customWidth="1"/>
    <col min="4" max="4" width="10.88671875" customWidth="1"/>
    <col min="5" max="5" width="11.44140625" style="174" customWidth="1"/>
    <col min="6" max="6" width="11.6640625" customWidth="1"/>
    <col min="8" max="8" width="3.6640625" customWidth="1"/>
    <col min="9" max="9" width="10.5546875" customWidth="1"/>
    <col min="10" max="10" width="10.44140625" customWidth="1"/>
    <col min="11" max="11" width="3.5546875" customWidth="1"/>
    <col min="12" max="12" width="9.88671875" customWidth="1"/>
    <col min="13" max="13" width="13.88671875" customWidth="1"/>
  </cols>
  <sheetData>
    <row r="1" spans="1:16">
      <c r="A1" s="152" t="s">
        <v>93</v>
      </c>
    </row>
    <row r="2" spans="1:16">
      <c r="A2" s="159" t="s">
        <v>205</v>
      </c>
    </row>
    <row r="3" spans="1:16">
      <c r="A3" s="18"/>
    </row>
    <row r="4" spans="1:16" ht="14.4">
      <c r="A4" s="182" t="s">
        <v>94</v>
      </c>
      <c r="B4" s="182"/>
      <c r="C4" s="4"/>
      <c r="D4" s="4"/>
      <c r="E4" s="4"/>
      <c r="F4" s="4"/>
      <c r="G4" s="4"/>
      <c r="I4" s="182" t="s">
        <v>95</v>
      </c>
      <c r="J4" s="4"/>
      <c r="K4" s="4"/>
      <c r="L4" s="4"/>
      <c r="M4" s="4"/>
      <c r="N4" s="4"/>
      <c r="O4" s="4"/>
      <c r="P4" s="4"/>
    </row>
    <row r="5" spans="1:16">
      <c r="J5" s="160"/>
    </row>
    <row r="6" spans="1:16" ht="15.55">
      <c r="A6" s="161" t="s">
        <v>96</v>
      </c>
      <c r="B6" s="162" t="s">
        <v>97</v>
      </c>
      <c r="C6" s="161" t="s">
        <v>98</v>
      </c>
      <c r="D6" s="179" t="s">
        <v>99</v>
      </c>
      <c r="E6" s="163" t="s">
        <v>100</v>
      </c>
      <c r="F6" s="163" t="s">
        <v>101</v>
      </c>
      <c r="G6" s="161" t="s">
        <v>102</v>
      </c>
      <c r="I6" s="164" t="s">
        <v>103</v>
      </c>
      <c r="J6" s="164" t="s">
        <v>206</v>
      </c>
      <c r="L6" s="165" t="s">
        <v>97</v>
      </c>
      <c r="M6" s="161" t="s">
        <v>105</v>
      </c>
      <c r="N6" s="161" t="s">
        <v>106</v>
      </c>
      <c r="O6" s="180"/>
      <c r="P6" s="161"/>
    </row>
    <row r="7" spans="1:16" ht="14.4">
      <c r="A7" t="s">
        <v>107</v>
      </c>
      <c r="B7" s="177" t="s">
        <v>108</v>
      </c>
      <c r="C7" t="s">
        <v>109</v>
      </c>
      <c r="D7" s="177" t="s">
        <v>110</v>
      </c>
      <c r="E7" s="166">
        <v>0.24</v>
      </c>
      <c r="F7" s="166">
        <v>0.03</v>
      </c>
      <c r="G7" t="s">
        <v>111</v>
      </c>
      <c r="H7" t="s">
        <v>9</v>
      </c>
      <c r="I7" s="167">
        <f>INDEX(M:M,MATCH(B7,L:L,0))-INDEX(M:M,MATCH(D7,L:L,0))</f>
        <v>0.24001370561590316</v>
      </c>
      <c r="J7" s="167">
        <f>(E7-I7)^2/F7^2</f>
        <v>2.0871545253897439E-7</v>
      </c>
      <c r="L7" s="183" t="s">
        <v>112</v>
      </c>
      <c r="M7" s="184">
        <v>0</v>
      </c>
      <c r="N7" s="185" t="s">
        <v>113</v>
      </c>
      <c r="O7" s="186"/>
      <c r="P7" s="187"/>
    </row>
    <row r="8" spans="1:16" ht="14.4">
      <c r="A8" t="s">
        <v>107</v>
      </c>
      <c r="B8" s="177" t="s">
        <v>114</v>
      </c>
      <c r="C8" t="s">
        <v>109</v>
      </c>
      <c r="D8" s="177" t="s">
        <v>110</v>
      </c>
      <c r="E8" s="166">
        <v>0.06</v>
      </c>
      <c r="F8" s="166">
        <v>0.03</v>
      </c>
      <c r="G8" t="s">
        <v>111</v>
      </c>
      <c r="H8" t="s">
        <v>9</v>
      </c>
      <c r="I8" s="167">
        <f>INDEX(M:M,MATCH(B8,L:L,0))-INDEX(M:M,MATCH(D8,L:L,0))</f>
        <v>5.9999852889514288E-2</v>
      </c>
      <c r="J8" s="167">
        <f>(E8-I8)^2/F8^2</f>
        <v>2.4046105561974079E-11</v>
      </c>
      <c r="P8" s="169"/>
    </row>
    <row r="9" spans="1:16" ht="14.4">
      <c r="A9" t="s">
        <v>107</v>
      </c>
      <c r="B9" s="177" t="s">
        <v>115</v>
      </c>
      <c r="C9" t="s">
        <v>109</v>
      </c>
      <c r="D9" s="177" t="s">
        <v>110</v>
      </c>
      <c r="E9" s="166">
        <v>0.19</v>
      </c>
      <c r="F9" s="166">
        <v>0.03</v>
      </c>
      <c r="G9" t="s">
        <v>111</v>
      </c>
      <c r="H9" t="s">
        <v>9</v>
      </c>
      <c r="I9" s="167">
        <f>INDEX(M:M,MATCH(B9,L:L,0))-INDEX(M:M,MATCH(D9,L:L,0))</f>
        <v>0.1899869979852612</v>
      </c>
      <c r="J9" s="167">
        <f>(E9-I9)^2/F9^2</f>
        <v>1.8783598585346067E-7</v>
      </c>
      <c r="L9" s="168" t="s">
        <v>116</v>
      </c>
      <c r="M9" s="181">
        <v>6.3154818418461503E-2</v>
      </c>
      <c r="N9" t="s">
        <v>117</v>
      </c>
      <c r="P9" s="169"/>
    </row>
    <row r="10" spans="1:16" ht="14.4">
      <c r="B10" s="177"/>
      <c r="C10"/>
      <c r="D10" s="177"/>
      <c r="E10" s="166"/>
      <c r="F10" s="166"/>
      <c r="H10" t="s">
        <v>9</v>
      </c>
      <c r="I10" s="167"/>
      <c r="J10" s="167"/>
      <c r="K10" s="158"/>
      <c r="L10" s="168" t="s">
        <v>108</v>
      </c>
      <c r="M10" s="181">
        <v>5.2374014364534899E-2</v>
      </c>
      <c r="N10" t="s">
        <v>118</v>
      </c>
      <c r="O10" s="158"/>
      <c r="P10" s="169"/>
    </row>
    <row r="11" spans="1:16" ht="14.4">
      <c r="A11" s="170" t="s">
        <v>119</v>
      </c>
      <c r="B11" s="177" t="s">
        <v>120</v>
      </c>
      <c r="C11" t="s">
        <v>109</v>
      </c>
      <c r="D11" s="177" t="s">
        <v>116</v>
      </c>
      <c r="E11" s="166">
        <v>-0.32</v>
      </c>
      <c r="F11" s="166">
        <v>0.01</v>
      </c>
      <c r="G11" t="s">
        <v>121</v>
      </c>
      <c r="H11" t="s">
        <v>9</v>
      </c>
      <c r="I11" s="167">
        <f>INDEX(M:M,MATCH(B11,L:L,0))-INDEX(M:M,MATCH(D11,L:L,0))</f>
        <v>-0.32000024847467512</v>
      </c>
      <c r="J11" s="167">
        <f>(E11-I11)^2/F11^2</f>
        <v>6.1739664172520633E-10</v>
      </c>
      <c r="L11" s="168" t="s">
        <v>110</v>
      </c>
      <c r="M11" s="181">
        <v>-0.18763969125136826</v>
      </c>
      <c r="N11" s="171" t="s">
        <v>122</v>
      </c>
      <c r="P11" s="169"/>
    </row>
    <row r="12" spans="1:16" ht="14.4">
      <c r="A12" s="170" t="s">
        <v>119</v>
      </c>
      <c r="B12" s="177">
        <v>91500</v>
      </c>
      <c r="C12" t="s">
        <v>109</v>
      </c>
      <c r="D12" s="177" t="s">
        <v>116</v>
      </c>
      <c r="E12" s="166">
        <v>-0.13500000000000001</v>
      </c>
      <c r="F12" s="166">
        <v>1.9E-2</v>
      </c>
      <c r="G12" t="s">
        <v>121</v>
      </c>
      <c r="H12" t="s">
        <v>9</v>
      </c>
      <c r="I12" s="167">
        <f>INDEX(M:M,MATCH(B12,L:L,0))-INDEX(M:M,MATCH(D12,L:L,0))</f>
        <v>-0.11031452083356511</v>
      </c>
      <c r="J12" s="167">
        <f>(E12-I12)^2/F12^2</f>
        <v>1.6880135226495614</v>
      </c>
      <c r="L12" s="168" t="s">
        <v>123</v>
      </c>
      <c r="M12" s="181">
        <v>-0.41579527054807902</v>
      </c>
      <c r="N12" t="s">
        <v>124</v>
      </c>
      <c r="P12" s="169"/>
    </row>
    <row r="13" spans="1:16" ht="14.4">
      <c r="B13" s="177"/>
      <c r="C13"/>
      <c r="D13" s="177"/>
      <c r="E13" s="166"/>
      <c r="F13" s="166"/>
      <c r="H13" t="s">
        <v>9</v>
      </c>
      <c r="I13" s="167"/>
      <c r="J13" s="167"/>
      <c r="L13" s="168" t="s">
        <v>125</v>
      </c>
      <c r="M13" s="181">
        <v>-0.48579584473752135</v>
      </c>
      <c r="N13" t="s">
        <v>124</v>
      </c>
      <c r="P13" s="169"/>
    </row>
    <row r="14" spans="1:16" ht="14.4">
      <c r="A14" t="s">
        <v>126</v>
      </c>
      <c r="B14" s="177" t="s">
        <v>127</v>
      </c>
      <c r="C14" t="s">
        <v>128</v>
      </c>
      <c r="D14" s="177" t="s">
        <v>112</v>
      </c>
      <c r="E14" s="166">
        <v>3.3000000000000002E-2</v>
      </c>
      <c r="F14" s="166">
        <v>1.2500000000000001E-2</v>
      </c>
      <c r="G14" t="s">
        <v>129</v>
      </c>
      <c r="H14" t="s">
        <v>9</v>
      </c>
      <c r="I14" s="167">
        <f>INDEX(M:M,MATCH(B14,L:L,0))-INDEX(M:M,MATCH(D14,L:L,0))</f>
        <v>3.448851338475567E-2</v>
      </c>
      <c r="J14" s="167">
        <f>(E14-I14)^2/F14^2</f>
        <v>1.4180301418219372E-2</v>
      </c>
      <c r="L14" s="168" t="s">
        <v>130</v>
      </c>
      <c r="M14" s="181">
        <v>-0.30579557219303205</v>
      </c>
      <c r="N14" t="s">
        <v>131</v>
      </c>
      <c r="P14" s="169"/>
    </row>
    <row r="15" spans="1:16" ht="14.4">
      <c r="A15" t="s">
        <v>126</v>
      </c>
      <c r="B15" s="177" t="s">
        <v>132</v>
      </c>
      <c r="C15" t="s">
        <v>128</v>
      </c>
      <c r="D15" s="177" t="s">
        <v>112</v>
      </c>
      <c r="E15" s="166">
        <v>1.7000000000000001E-2</v>
      </c>
      <c r="F15" s="166">
        <v>3.2500000000000001E-2</v>
      </c>
      <c r="G15" t="s">
        <v>129</v>
      </c>
      <c r="H15" t="s">
        <v>9</v>
      </c>
      <c r="I15" s="167">
        <f>INDEX(M:M,MATCH(B15,L:L,0))-INDEX(M:M,MATCH(D15,L:L,0))</f>
        <v>3.5718522744075297E-2</v>
      </c>
      <c r="J15" s="167">
        <f>(E15-I15)^2/F15^2</f>
        <v>0.33172363902529145</v>
      </c>
      <c r="L15" s="168" t="s">
        <v>120</v>
      </c>
      <c r="M15" s="181">
        <v>-0.25684543005621363</v>
      </c>
      <c r="N15" t="s">
        <v>133</v>
      </c>
      <c r="P15" s="169"/>
    </row>
    <row r="16" spans="1:16" ht="14.4">
      <c r="B16" s="177"/>
      <c r="C16"/>
      <c r="D16" s="177"/>
      <c r="E16" s="166"/>
      <c r="F16" s="166"/>
      <c r="H16" t="s">
        <v>9</v>
      </c>
      <c r="I16" s="167"/>
      <c r="J16" s="167"/>
      <c r="L16" s="168" t="s">
        <v>114</v>
      </c>
      <c r="M16" s="181">
        <v>-0.12763983836185397</v>
      </c>
      <c r="N16" t="s">
        <v>134</v>
      </c>
      <c r="P16" s="169"/>
    </row>
    <row r="17" spans="1:16" ht="14.4">
      <c r="A17" t="s">
        <v>135</v>
      </c>
      <c r="B17" s="177" t="s">
        <v>108</v>
      </c>
      <c r="C17" t="s">
        <v>109</v>
      </c>
      <c r="D17" s="177" t="s">
        <v>112</v>
      </c>
      <c r="E17" s="166">
        <v>2.5999999999999999E-2</v>
      </c>
      <c r="F17" s="166">
        <v>1.4E-2</v>
      </c>
      <c r="G17" t="s">
        <v>136</v>
      </c>
      <c r="H17" t="s">
        <v>9</v>
      </c>
      <c r="I17" s="167">
        <f t="shared" ref="I17:I46" si="0">INDEX(M:M,MATCH(B17,L:L,0))-INDEX(M:M,MATCH(D17,L:L,0))</f>
        <v>5.2374014364534899E-2</v>
      </c>
      <c r="J17" s="167">
        <f t="shared" ref="J17:J46" si="1">(E17-I17)^2/F17^2</f>
        <v>3.5489216005137409</v>
      </c>
      <c r="L17" s="168" t="s">
        <v>115</v>
      </c>
      <c r="M17" s="181">
        <v>2.3473067338929299E-3</v>
      </c>
      <c r="N17" t="s">
        <v>137</v>
      </c>
      <c r="P17" s="169"/>
    </row>
    <row r="18" spans="1:16" ht="14.4">
      <c r="A18" t="s">
        <v>135</v>
      </c>
      <c r="B18" s="177" t="s">
        <v>116</v>
      </c>
      <c r="C18" t="s">
        <v>109</v>
      </c>
      <c r="D18" s="177" t="s">
        <v>112</v>
      </c>
      <c r="E18" s="166">
        <v>3.3000000000000002E-2</v>
      </c>
      <c r="F18" s="166">
        <v>2.1000000000000001E-2</v>
      </c>
      <c r="G18" t="s">
        <v>136</v>
      </c>
      <c r="H18" t="s">
        <v>9</v>
      </c>
      <c r="I18" s="167">
        <f t="shared" si="0"/>
        <v>6.3154818418461503E-2</v>
      </c>
      <c r="J18" s="167">
        <f t="shared" si="1"/>
        <v>2.0619344078240021</v>
      </c>
      <c r="L18" s="168" t="s">
        <v>127</v>
      </c>
      <c r="M18" s="181">
        <v>3.448851338475567E-2</v>
      </c>
      <c r="N18" t="s">
        <v>138</v>
      </c>
      <c r="P18" s="169"/>
    </row>
    <row r="19" spans="1:16" ht="14.4">
      <c r="A19" t="s">
        <v>135</v>
      </c>
      <c r="B19" s="177" t="s">
        <v>127</v>
      </c>
      <c r="C19" t="s">
        <v>128</v>
      </c>
      <c r="D19" s="177" t="s">
        <v>112</v>
      </c>
      <c r="E19" s="166">
        <v>4.3999999999999997E-2</v>
      </c>
      <c r="F19" s="166">
        <f>0.037/2</f>
        <v>1.8499999999999999E-2</v>
      </c>
      <c r="G19" t="s">
        <v>136</v>
      </c>
      <c r="H19" t="s">
        <v>9</v>
      </c>
      <c r="I19" s="167">
        <f t="shared" si="0"/>
        <v>3.448851338475567E-2</v>
      </c>
      <c r="J19" s="167">
        <f t="shared" si="1"/>
        <v>0.26433419322709129</v>
      </c>
      <c r="L19" s="168" t="s">
        <v>132</v>
      </c>
      <c r="M19" s="181">
        <v>3.5718522744075297E-2</v>
      </c>
      <c r="N19" t="s">
        <v>138</v>
      </c>
      <c r="P19" s="169"/>
    </row>
    <row r="20" spans="1:16" ht="14.4">
      <c r="A20" t="s">
        <v>135</v>
      </c>
      <c r="B20" s="177" t="s">
        <v>139</v>
      </c>
      <c r="C20" t="s">
        <v>128</v>
      </c>
      <c r="D20" s="177" t="s">
        <v>112</v>
      </c>
      <c r="E20" s="166">
        <v>3.2000000000000001E-2</v>
      </c>
      <c r="F20" s="166">
        <f>0.041/2</f>
        <v>2.0500000000000001E-2</v>
      </c>
      <c r="G20" t="s">
        <v>136</v>
      </c>
      <c r="H20" t="s">
        <v>9</v>
      </c>
      <c r="I20" s="167">
        <f t="shared" si="0"/>
        <v>3.2000003259575707E-2</v>
      </c>
      <c r="J20" s="167">
        <f t="shared" si="1"/>
        <v>2.5282174388742816E-14</v>
      </c>
      <c r="L20" s="168" t="s">
        <v>140</v>
      </c>
      <c r="M20" s="181">
        <v>7.7023928295166438E-2</v>
      </c>
      <c r="N20" t="s">
        <v>138</v>
      </c>
      <c r="P20" s="169"/>
    </row>
    <row r="21" spans="1:16" ht="14.4">
      <c r="A21" t="s">
        <v>135</v>
      </c>
      <c r="B21" s="177" t="s">
        <v>141</v>
      </c>
      <c r="C21" t="s">
        <v>128</v>
      </c>
      <c r="D21" s="177" t="s">
        <v>112</v>
      </c>
      <c r="E21" s="166">
        <v>8.5999999999999993E-2</v>
      </c>
      <c r="F21" s="166">
        <f>0.059/2</f>
        <v>2.9499999999999998E-2</v>
      </c>
      <c r="G21" t="s">
        <v>136</v>
      </c>
      <c r="H21" t="s">
        <v>9</v>
      </c>
      <c r="I21" s="167">
        <f t="shared" si="0"/>
        <v>8.5999929994156621E-2</v>
      </c>
      <c r="J21" s="167">
        <f t="shared" si="1"/>
        <v>5.6315060112143673E-12</v>
      </c>
      <c r="L21" s="168" t="s">
        <v>142</v>
      </c>
      <c r="M21" s="181">
        <v>9.1264777793431687E-2</v>
      </c>
      <c r="N21" t="s">
        <v>138</v>
      </c>
      <c r="P21" s="169"/>
    </row>
    <row r="22" spans="1:16" ht="14.4">
      <c r="A22" t="s">
        <v>135</v>
      </c>
      <c r="B22" s="177" t="s">
        <v>132</v>
      </c>
      <c r="C22" t="s">
        <v>143</v>
      </c>
      <c r="D22" s="177" t="s">
        <v>112</v>
      </c>
      <c r="E22" s="166">
        <v>3.5000000000000003E-2</v>
      </c>
      <c r="F22" s="166">
        <f>0.055/5</f>
        <v>1.0999999999999999E-2</v>
      </c>
      <c r="G22" t="s">
        <v>136</v>
      </c>
      <c r="H22" t="s">
        <v>9</v>
      </c>
      <c r="I22" s="167">
        <f t="shared" si="0"/>
        <v>3.5718522744075297E-2</v>
      </c>
      <c r="J22" s="167">
        <f t="shared" si="1"/>
        <v>4.2667349896982646E-3</v>
      </c>
      <c r="L22" s="168" t="s">
        <v>144</v>
      </c>
      <c r="M22" s="181">
        <v>8.1506742980738109E-2</v>
      </c>
      <c r="N22" t="s">
        <v>138</v>
      </c>
      <c r="P22" s="169"/>
    </row>
    <row r="23" spans="1:16" ht="14.4">
      <c r="A23" t="s">
        <v>135</v>
      </c>
      <c r="B23" s="177" t="s">
        <v>145</v>
      </c>
      <c r="C23" t="s">
        <v>146</v>
      </c>
      <c r="D23" s="177" t="s">
        <v>112</v>
      </c>
      <c r="E23" s="166">
        <v>-0.10299999999999999</v>
      </c>
      <c r="F23" s="166">
        <v>2.5000000000000001E-2</v>
      </c>
      <c r="G23" t="s">
        <v>136</v>
      </c>
      <c r="H23" t="s">
        <v>9</v>
      </c>
      <c r="I23" s="167">
        <f t="shared" si="0"/>
        <v>-0.10300010301599014</v>
      </c>
      <c r="J23" s="167">
        <f t="shared" si="1"/>
        <v>1.6979670759590178E-11</v>
      </c>
      <c r="L23" s="168" t="s">
        <v>139</v>
      </c>
      <c r="M23" s="181">
        <v>3.2000003259575707E-2</v>
      </c>
      <c r="N23" t="s">
        <v>138</v>
      </c>
      <c r="P23" s="169"/>
    </row>
    <row r="24" spans="1:16" ht="14.4">
      <c r="A24" t="s">
        <v>135</v>
      </c>
      <c r="B24" s="177" t="s">
        <v>147</v>
      </c>
      <c r="C24" t="s">
        <v>148</v>
      </c>
      <c r="D24" s="177" t="s">
        <v>112</v>
      </c>
      <c r="E24" s="166">
        <v>3.5999999999999997E-2</v>
      </c>
      <c r="F24" s="166">
        <f>0.049/2</f>
        <v>2.4500000000000001E-2</v>
      </c>
      <c r="G24" t="s">
        <v>136</v>
      </c>
      <c r="H24" t="s">
        <v>9</v>
      </c>
      <c r="I24" s="167">
        <f t="shared" si="0"/>
        <v>3.5999968256603884E-2</v>
      </c>
      <c r="J24" s="167">
        <f t="shared" si="1"/>
        <v>1.6787058672063597E-12</v>
      </c>
      <c r="L24" s="168" t="s">
        <v>149</v>
      </c>
      <c r="M24" s="181">
        <v>3.2373987532730172E-2</v>
      </c>
      <c r="N24" t="s">
        <v>138</v>
      </c>
      <c r="P24" s="169"/>
    </row>
    <row r="25" spans="1:16" ht="14.4">
      <c r="A25" t="s">
        <v>135</v>
      </c>
      <c r="B25" s="177" t="s">
        <v>140</v>
      </c>
      <c r="C25" t="s">
        <v>150</v>
      </c>
      <c r="D25" s="177" t="s">
        <v>112</v>
      </c>
      <c r="E25" s="166">
        <v>0.112</v>
      </c>
      <c r="F25" s="166">
        <v>0.02</v>
      </c>
      <c r="G25" t="s">
        <v>136</v>
      </c>
      <c r="H25" t="s">
        <v>9</v>
      </c>
      <c r="I25" s="167">
        <f t="shared" si="0"/>
        <v>7.7023928295166438E-2</v>
      </c>
      <c r="J25" s="167">
        <f t="shared" si="1"/>
        <v>3.0583139797541476</v>
      </c>
      <c r="L25" s="168" t="s">
        <v>151</v>
      </c>
      <c r="M25" s="181">
        <v>0.12998645169495421</v>
      </c>
      <c r="N25" t="s">
        <v>138</v>
      </c>
      <c r="P25" s="169"/>
    </row>
    <row r="26" spans="1:16" ht="14.4">
      <c r="A26" t="s">
        <v>135</v>
      </c>
      <c r="B26" s="177" t="s">
        <v>152</v>
      </c>
      <c r="C26" t="s">
        <v>153</v>
      </c>
      <c r="D26" s="177" t="s">
        <v>112</v>
      </c>
      <c r="E26" s="166">
        <v>6.5000000000000002E-2</v>
      </c>
      <c r="F26" s="166">
        <v>1.4999999999999999E-2</v>
      </c>
      <c r="G26" t="s">
        <v>136</v>
      </c>
      <c r="H26" t="s">
        <v>9</v>
      </c>
      <c r="I26" s="167">
        <f t="shared" si="0"/>
        <v>6.4999934985636498E-2</v>
      </c>
      <c r="J26" s="167">
        <f t="shared" si="1"/>
        <v>1.8786077608090241E-11</v>
      </c>
      <c r="L26" s="168" t="s">
        <v>154</v>
      </c>
      <c r="M26" s="181">
        <v>8.2373930857033151E-2</v>
      </c>
      <c r="N26" t="s">
        <v>138</v>
      </c>
      <c r="P26" s="169"/>
    </row>
    <row r="27" spans="1:16" ht="14.4">
      <c r="A27" t="s">
        <v>135</v>
      </c>
      <c r="B27" s="177" t="s">
        <v>142</v>
      </c>
      <c r="C27" t="s">
        <v>155</v>
      </c>
      <c r="D27" s="177" t="s">
        <v>112</v>
      </c>
      <c r="E27" s="166">
        <v>0.1</v>
      </c>
      <c r="F27" s="166">
        <v>1.7000000000000001E-2</v>
      </c>
      <c r="G27" t="s">
        <v>136</v>
      </c>
      <c r="H27" t="s">
        <v>9</v>
      </c>
      <c r="I27" s="167">
        <f t="shared" si="0"/>
        <v>9.1264777793431687E-2</v>
      </c>
      <c r="J27" s="167">
        <f t="shared" si="1"/>
        <v>0.26402805189662382</v>
      </c>
      <c r="L27" s="168" t="s">
        <v>156</v>
      </c>
      <c r="M27" s="181">
        <v>2.3771286714856076E-3</v>
      </c>
      <c r="N27" t="s">
        <v>138</v>
      </c>
      <c r="P27" s="169"/>
    </row>
    <row r="28" spans="1:16" ht="14.4">
      <c r="A28" t="s">
        <v>135</v>
      </c>
      <c r="B28" s="177" t="s">
        <v>157</v>
      </c>
      <c r="C28" t="s">
        <v>158</v>
      </c>
      <c r="D28" s="177" t="s">
        <v>112</v>
      </c>
      <c r="E28" s="166">
        <v>8.7999999999999995E-2</v>
      </c>
      <c r="F28" s="166">
        <f>0.061/2</f>
        <v>3.0499999999999999E-2</v>
      </c>
      <c r="G28" t="s">
        <v>136</v>
      </c>
      <c r="H28" t="s">
        <v>9</v>
      </c>
      <c r="I28" s="167">
        <f t="shared" si="0"/>
        <v>8.7999901333110961E-2</v>
      </c>
      <c r="J28" s="167">
        <f t="shared" si="1"/>
        <v>1.0465095395490658E-11</v>
      </c>
      <c r="L28" s="168" t="s">
        <v>159</v>
      </c>
      <c r="M28" s="181">
        <v>-0.12700013249430081</v>
      </c>
      <c r="N28" t="s">
        <v>138</v>
      </c>
      <c r="P28" s="169"/>
    </row>
    <row r="29" spans="1:16" ht="14.4">
      <c r="A29" t="s">
        <v>135</v>
      </c>
      <c r="B29" s="177" t="s">
        <v>160</v>
      </c>
      <c r="C29" t="s">
        <v>161</v>
      </c>
      <c r="D29" s="177" t="s">
        <v>112</v>
      </c>
      <c r="E29" s="166">
        <v>0.47499999999999998</v>
      </c>
      <c r="F29" s="166">
        <v>1.2999999999999999E-2</v>
      </c>
      <c r="G29" t="s">
        <v>136</v>
      </c>
      <c r="H29" t="s">
        <v>9</v>
      </c>
      <c r="I29" s="167">
        <f t="shared" si="0"/>
        <v>0.47499954995272664</v>
      </c>
      <c r="J29" s="167">
        <f t="shared" si="1"/>
        <v>1.1984766167937524E-9</v>
      </c>
      <c r="L29" s="168" t="s">
        <v>157</v>
      </c>
      <c r="M29" s="181">
        <v>8.7999901333110961E-2</v>
      </c>
      <c r="N29" t="s">
        <v>138</v>
      </c>
    </row>
    <row r="30" spans="1:16" ht="14.4">
      <c r="A30" t="s">
        <v>135</v>
      </c>
      <c r="B30" s="177" t="s">
        <v>162</v>
      </c>
      <c r="C30" t="s">
        <v>161</v>
      </c>
      <c r="D30" s="177" t="s">
        <v>112</v>
      </c>
      <c r="E30" s="166">
        <v>0.313</v>
      </c>
      <c r="F30" s="166">
        <f>0.025/2</f>
        <v>1.2500000000000001E-2</v>
      </c>
      <c r="G30" t="s">
        <v>136</v>
      </c>
      <c r="H30" t="s">
        <v>9</v>
      </c>
      <c r="I30" s="167">
        <f t="shared" si="0"/>
        <v>0.31299972269648541</v>
      </c>
      <c r="J30" s="167">
        <f t="shared" si="1"/>
        <v>4.9214233092425828E-10</v>
      </c>
      <c r="L30" s="168" t="s">
        <v>163</v>
      </c>
      <c r="M30" s="181">
        <v>-1.9999427864555441E-2</v>
      </c>
      <c r="N30" t="s">
        <v>138</v>
      </c>
    </row>
    <row r="31" spans="1:16" ht="14.4">
      <c r="A31" t="s">
        <v>135</v>
      </c>
      <c r="B31" s="177" t="s">
        <v>164</v>
      </c>
      <c r="C31" t="s">
        <v>161</v>
      </c>
      <c r="D31" s="177" t="s">
        <v>112</v>
      </c>
      <c r="E31" s="166">
        <v>0.108</v>
      </c>
      <c r="F31" s="166">
        <f>0.056/2</f>
        <v>2.8000000000000001E-2</v>
      </c>
      <c r="G31" t="s">
        <v>136</v>
      </c>
      <c r="H31" t="s">
        <v>9</v>
      </c>
      <c r="I31" s="167">
        <f t="shared" si="0"/>
        <v>0.11493027925768143</v>
      </c>
      <c r="J31" s="167">
        <f t="shared" si="1"/>
        <v>6.1261186976338596E-2</v>
      </c>
      <c r="L31" s="168" t="s">
        <v>165</v>
      </c>
      <c r="M31" s="181">
        <v>-2.0000064413255539E-2</v>
      </c>
      <c r="N31" t="s">
        <v>138</v>
      </c>
    </row>
    <row r="32" spans="1:16" ht="14.4">
      <c r="A32" t="s">
        <v>135</v>
      </c>
      <c r="B32" s="177" t="s">
        <v>166</v>
      </c>
      <c r="C32" t="s">
        <v>161</v>
      </c>
      <c r="D32" s="177" t="s">
        <v>112</v>
      </c>
      <c r="E32" s="166">
        <v>0.1</v>
      </c>
      <c r="F32" s="166">
        <f>0.056/2</f>
        <v>2.8000000000000001E-2</v>
      </c>
      <c r="G32" t="s">
        <v>136</v>
      </c>
      <c r="H32" t="s">
        <v>9</v>
      </c>
      <c r="I32" s="167">
        <f t="shared" si="0"/>
        <v>0.17731267819900945</v>
      </c>
      <c r="J32" s="167">
        <f t="shared" si="1"/>
        <v>7.6240436355913133</v>
      </c>
      <c r="L32" s="168" t="s">
        <v>166</v>
      </c>
      <c r="M32" s="181">
        <v>0.17731267819900945</v>
      </c>
      <c r="N32" t="s">
        <v>167</v>
      </c>
    </row>
    <row r="33" spans="1:14" ht="14.4">
      <c r="A33" t="s">
        <v>135</v>
      </c>
      <c r="B33" s="177" t="s">
        <v>166</v>
      </c>
      <c r="C33" t="s">
        <v>161</v>
      </c>
      <c r="D33" s="177" t="s">
        <v>112</v>
      </c>
      <c r="E33" s="166">
        <v>9.9000000000000005E-2</v>
      </c>
      <c r="F33" s="166">
        <f>0.047/2</f>
        <v>2.35E-2</v>
      </c>
      <c r="G33" t="s">
        <v>136</v>
      </c>
      <c r="H33" t="s">
        <v>9</v>
      </c>
      <c r="I33" s="167">
        <f t="shared" si="0"/>
        <v>0.17731267819900945</v>
      </c>
      <c r="J33" s="167">
        <f t="shared" si="1"/>
        <v>11.105252271075798</v>
      </c>
      <c r="L33" s="168" t="s">
        <v>160</v>
      </c>
      <c r="M33" s="181">
        <v>0.47499954995272664</v>
      </c>
      <c r="N33" t="s">
        <v>167</v>
      </c>
    </row>
    <row r="34" spans="1:14" ht="14.4">
      <c r="A34" t="s">
        <v>135</v>
      </c>
      <c r="B34" s="177" t="s">
        <v>151</v>
      </c>
      <c r="C34" t="s">
        <v>168</v>
      </c>
      <c r="D34" s="177" t="s">
        <v>112</v>
      </c>
      <c r="E34" s="166">
        <v>0.13200000000000001</v>
      </c>
      <c r="F34" s="166">
        <v>2.5000000000000001E-2</v>
      </c>
      <c r="G34" t="s">
        <v>136</v>
      </c>
      <c r="H34" t="s">
        <v>9</v>
      </c>
      <c r="I34" s="167">
        <f t="shared" si="0"/>
        <v>0.12998645169495421</v>
      </c>
      <c r="J34" s="167">
        <f t="shared" si="1"/>
        <v>6.4870028428044889E-3</v>
      </c>
      <c r="L34" s="168" t="s">
        <v>162</v>
      </c>
      <c r="M34" s="181">
        <v>0.31299972269648541</v>
      </c>
      <c r="N34" t="s">
        <v>167</v>
      </c>
    </row>
    <row r="35" spans="1:14" ht="14.4">
      <c r="A35" t="s">
        <v>135</v>
      </c>
      <c r="B35" s="177" t="s">
        <v>169</v>
      </c>
      <c r="C35" t="s">
        <v>170</v>
      </c>
      <c r="D35" s="177" t="s">
        <v>112</v>
      </c>
      <c r="E35" s="166">
        <v>5.6000000000000001E-2</v>
      </c>
      <c r="F35" s="166">
        <v>2.5000000000000001E-2</v>
      </c>
      <c r="G35" t="s">
        <v>136</v>
      </c>
      <c r="H35" t="s">
        <v>9</v>
      </c>
      <c r="I35" s="167">
        <f t="shared" si="0"/>
        <v>6.7602142527731474E-2</v>
      </c>
      <c r="J35" s="167">
        <f t="shared" si="1"/>
        <v>0.21537553797407236</v>
      </c>
      <c r="L35" s="168" t="s">
        <v>164</v>
      </c>
      <c r="M35" s="181">
        <v>0.11493027925768143</v>
      </c>
      <c r="N35" t="s">
        <v>167</v>
      </c>
    </row>
    <row r="36" spans="1:14" ht="14.4">
      <c r="A36" t="s">
        <v>135</v>
      </c>
      <c r="B36" s="177" t="s">
        <v>171</v>
      </c>
      <c r="C36" t="s">
        <v>172</v>
      </c>
      <c r="D36" s="177" t="s">
        <v>112</v>
      </c>
      <c r="E36" s="166">
        <v>-1.2999999999999999E-2</v>
      </c>
      <c r="F36" s="166">
        <v>3.2000000000000001E-2</v>
      </c>
      <c r="G36" t="s">
        <v>136</v>
      </c>
      <c r="H36" t="s">
        <v>9</v>
      </c>
      <c r="I36" s="167">
        <f t="shared" si="0"/>
        <v>-1.3000063690821342E-2</v>
      </c>
      <c r="J36" s="167">
        <f t="shared" si="1"/>
        <v>3.9614460188474835E-12</v>
      </c>
      <c r="L36" s="168" t="s">
        <v>169</v>
      </c>
      <c r="M36" s="181">
        <v>6.7602142527731474E-2</v>
      </c>
      <c r="N36" t="s">
        <v>167</v>
      </c>
    </row>
    <row r="37" spans="1:14" ht="14.4">
      <c r="A37" t="s">
        <v>135</v>
      </c>
      <c r="B37" s="177" t="s">
        <v>173</v>
      </c>
      <c r="C37" t="s">
        <v>172</v>
      </c>
      <c r="D37" s="177" t="s">
        <v>112</v>
      </c>
      <c r="E37" s="166">
        <v>4.7E-2</v>
      </c>
      <c r="F37" s="166">
        <f>0.057/2</f>
        <v>2.8500000000000001E-2</v>
      </c>
      <c r="G37" t="s">
        <v>136</v>
      </c>
      <c r="H37" t="s">
        <v>9</v>
      </c>
      <c r="I37" s="167">
        <f t="shared" si="0"/>
        <v>4.6999975868953173E-2</v>
      </c>
      <c r="J37" s="167">
        <f t="shared" si="1"/>
        <v>7.1690664325863866E-13</v>
      </c>
      <c r="L37" s="168" t="s">
        <v>174</v>
      </c>
      <c r="M37" s="181">
        <v>9.8999900993314599E-2</v>
      </c>
      <c r="N37" t="s">
        <v>167</v>
      </c>
    </row>
    <row r="38" spans="1:14" ht="14.4">
      <c r="A38" t="s">
        <v>135</v>
      </c>
      <c r="B38" s="177" t="s">
        <v>175</v>
      </c>
      <c r="C38" t="s">
        <v>172</v>
      </c>
      <c r="D38" s="177" t="s">
        <v>112</v>
      </c>
      <c r="E38" s="166">
        <v>0.112</v>
      </c>
      <c r="F38" s="166">
        <v>2.1000000000000001E-2</v>
      </c>
      <c r="G38" t="s">
        <v>136</v>
      </c>
      <c r="H38" t="s">
        <v>9</v>
      </c>
      <c r="I38" s="167">
        <f t="shared" si="0"/>
        <v>0.11199988793963826</v>
      </c>
      <c r="J38" s="167">
        <f t="shared" si="1"/>
        <v>2.8475112637837569E-11</v>
      </c>
      <c r="L38" s="168" t="s">
        <v>152</v>
      </c>
      <c r="M38" s="181">
        <v>6.4999934985636498E-2</v>
      </c>
      <c r="N38" t="s">
        <v>167</v>
      </c>
    </row>
    <row r="39" spans="1:14" ht="14.4">
      <c r="A39" t="s">
        <v>135</v>
      </c>
      <c r="B39" s="177" t="s">
        <v>159</v>
      </c>
      <c r="C39" t="s">
        <v>176</v>
      </c>
      <c r="D39" s="177" t="s">
        <v>112</v>
      </c>
      <c r="E39" s="166">
        <v>-0.127</v>
      </c>
      <c r="F39" s="166">
        <v>1.2E-2</v>
      </c>
      <c r="G39" t="s">
        <v>136</v>
      </c>
      <c r="H39" t="s">
        <v>9</v>
      </c>
      <c r="I39" s="167">
        <f t="shared" si="0"/>
        <v>-0.12700013249430081</v>
      </c>
      <c r="J39" s="167">
        <f t="shared" si="1"/>
        <v>1.2190791490792109E-10</v>
      </c>
      <c r="L39" s="168" t="s">
        <v>141</v>
      </c>
      <c r="M39" s="181">
        <v>8.5999929994156621E-2</v>
      </c>
      <c r="N39" t="s">
        <v>167</v>
      </c>
    </row>
    <row r="40" spans="1:14" ht="14.4">
      <c r="A40" t="s">
        <v>135</v>
      </c>
      <c r="B40" s="177" t="s">
        <v>144</v>
      </c>
      <c r="C40" t="s">
        <v>177</v>
      </c>
      <c r="D40" s="177" t="s">
        <v>112</v>
      </c>
      <c r="E40" s="166">
        <v>8.5000000000000006E-2</v>
      </c>
      <c r="F40" s="166">
        <f>0.036/2</f>
        <v>1.7999999999999999E-2</v>
      </c>
      <c r="G40" t="s">
        <v>136</v>
      </c>
      <c r="H40" t="s">
        <v>9</v>
      </c>
      <c r="I40" s="167">
        <f t="shared" si="0"/>
        <v>8.1506742980738109E-2</v>
      </c>
      <c r="J40" s="167">
        <f t="shared" si="1"/>
        <v>3.7663100625378136E-2</v>
      </c>
      <c r="L40" s="168" t="s">
        <v>145</v>
      </c>
      <c r="M40" s="181">
        <v>-0.10300010301599014</v>
      </c>
      <c r="N40" t="s">
        <v>167</v>
      </c>
    </row>
    <row r="41" spans="1:14" ht="14.4">
      <c r="A41" t="s">
        <v>135</v>
      </c>
      <c r="B41" s="177" t="s">
        <v>174</v>
      </c>
      <c r="C41" t="s">
        <v>178</v>
      </c>
      <c r="D41" s="177" t="s">
        <v>112</v>
      </c>
      <c r="E41" s="166">
        <v>9.9000000000000005E-2</v>
      </c>
      <c r="F41" s="166">
        <v>2.1000000000000001E-2</v>
      </c>
      <c r="G41" t="s">
        <v>136</v>
      </c>
      <c r="H41" t="s">
        <v>9</v>
      </c>
      <c r="I41" s="167">
        <f t="shared" si="0"/>
        <v>9.8999900993314599E-2</v>
      </c>
      <c r="J41" s="167">
        <f t="shared" si="1"/>
        <v>2.2227491507959471E-11</v>
      </c>
      <c r="L41" s="168" t="s">
        <v>147</v>
      </c>
      <c r="M41" s="181">
        <v>3.5999968256603884E-2</v>
      </c>
      <c r="N41" t="s">
        <v>167</v>
      </c>
    </row>
    <row r="42" spans="1:14" ht="14.4">
      <c r="A42" t="s">
        <v>135</v>
      </c>
      <c r="B42" s="177" t="s">
        <v>179</v>
      </c>
      <c r="C42" t="s">
        <v>180</v>
      </c>
      <c r="D42" s="177" t="s">
        <v>112</v>
      </c>
      <c r="E42" s="166">
        <v>5.8999999999999997E-2</v>
      </c>
      <c r="F42" s="166">
        <v>0.02</v>
      </c>
      <c r="G42" t="s">
        <v>136</v>
      </c>
      <c r="H42" t="s">
        <v>9</v>
      </c>
      <c r="I42" s="167">
        <f t="shared" si="0"/>
        <v>6.4954279060740597E-2</v>
      </c>
      <c r="J42" s="167">
        <f t="shared" si="1"/>
        <v>8.8633597832934882E-2</v>
      </c>
      <c r="L42" s="168" t="s">
        <v>181</v>
      </c>
      <c r="M42" s="181">
        <v>5.3999946096028158E-2</v>
      </c>
      <c r="N42" t="s">
        <v>207</v>
      </c>
    </row>
    <row r="43" spans="1:14" ht="14.4">
      <c r="A43" t="s">
        <v>135</v>
      </c>
      <c r="B43" s="177" t="s">
        <v>182</v>
      </c>
      <c r="C43" t="s">
        <v>183</v>
      </c>
      <c r="D43" s="177" t="s">
        <v>112</v>
      </c>
      <c r="E43" s="166">
        <v>-8.0000000000000002E-3</v>
      </c>
      <c r="F43" s="166">
        <v>1.0999999999999999E-2</v>
      </c>
      <c r="G43" t="s">
        <v>136</v>
      </c>
      <c r="H43" t="s">
        <v>9</v>
      </c>
      <c r="I43" s="167">
        <f t="shared" si="0"/>
        <v>-1.167235057397191E-2</v>
      </c>
      <c r="J43" s="167">
        <f t="shared" si="1"/>
        <v>0.11145585734009765</v>
      </c>
      <c r="L43" s="168" t="s">
        <v>184</v>
      </c>
      <c r="M43" s="181">
        <v>0.34999954315113407</v>
      </c>
      <c r="N43" t="s">
        <v>207</v>
      </c>
    </row>
    <row r="44" spans="1:14" ht="14.4">
      <c r="A44" t="s">
        <v>135</v>
      </c>
      <c r="B44" s="177" t="s">
        <v>185</v>
      </c>
      <c r="C44" t="s">
        <v>183</v>
      </c>
      <c r="D44" s="177" t="s">
        <v>112</v>
      </c>
      <c r="E44" s="166">
        <v>-9.4E-2</v>
      </c>
      <c r="F44" s="166">
        <v>2.1499999999999998E-2</v>
      </c>
      <c r="G44" t="s">
        <v>136</v>
      </c>
      <c r="H44" t="s">
        <v>9</v>
      </c>
      <c r="I44" s="167">
        <f t="shared" si="0"/>
        <v>-0.10873218062438521</v>
      </c>
      <c r="J44" s="167">
        <f t="shared" si="1"/>
        <v>0.4695233011346911</v>
      </c>
      <c r="L44" s="168" t="s">
        <v>175</v>
      </c>
      <c r="M44" s="181">
        <v>0.11199988793963826</v>
      </c>
      <c r="N44" t="s">
        <v>207</v>
      </c>
    </row>
    <row r="45" spans="1:14" ht="14.4">
      <c r="A45" t="s">
        <v>135</v>
      </c>
      <c r="B45" s="177">
        <v>91500</v>
      </c>
      <c r="C45" t="s">
        <v>183</v>
      </c>
      <c r="D45" s="177" t="s">
        <v>112</v>
      </c>
      <c r="E45" s="166">
        <v>-2.5000000000000001E-2</v>
      </c>
      <c r="F45" s="166">
        <v>2.1999999999999999E-2</v>
      </c>
      <c r="G45" t="s">
        <v>136</v>
      </c>
      <c r="H45" t="s">
        <v>9</v>
      </c>
      <c r="I45" s="167">
        <f t="shared" si="0"/>
        <v>-4.7159702415103609E-2</v>
      </c>
      <c r="J45" s="167">
        <f t="shared" si="1"/>
        <v>1.0145710973676627</v>
      </c>
      <c r="L45" s="168" t="s">
        <v>171</v>
      </c>
      <c r="M45" s="181">
        <v>-1.3000063690821342E-2</v>
      </c>
      <c r="N45" t="s">
        <v>207</v>
      </c>
    </row>
    <row r="46" spans="1:14" ht="14.4">
      <c r="A46" t="s">
        <v>135</v>
      </c>
      <c r="B46" s="177" t="s">
        <v>186</v>
      </c>
      <c r="C46" t="s">
        <v>183</v>
      </c>
      <c r="D46" s="177" t="s">
        <v>112</v>
      </c>
      <c r="E46" s="166">
        <v>0.113</v>
      </c>
      <c r="F46" s="166">
        <f>0.033/2</f>
        <v>1.6500000000000001E-2</v>
      </c>
      <c r="G46" t="s">
        <v>136</v>
      </c>
      <c r="H46" t="s">
        <v>9</v>
      </c>
      <c r="I46" s="167">
        <f t="shared" si="0"/>
        <v>0.11209558114485138</v>
      </c>
      <c r="J46" s="167">
        <f t="shared" si="1"/>
        <v>3.0044939046771171E-3</v>
      </c>
      <c r="L46" s="168" t="s">
        <v>173</v>
      </c>
      <c r="M46" s="181">
        <v>4.6999975868953173E-2</v>
      </c>
      <c r="N46" t="s">
        <v>207</v>
      </c>
    </row>
    <row r="47" spans="1:14" ht="14.4">
      <c r="B47" s="177"/>
      <c r="C47"/>
      <c r="D47" s="178"/>
      <c r="E47"/>
      <c r="I47" s="160"/>
      <c r="J47" s="160"/>
      <c r="L47" s="168" t="s">
        <v>182</v>
      </c>
      <c r="M47" s="181">
        <v>-1.167235057397191E-2</v>
      </c>
      <c r="N47" t="s">
        <v>187</v>
      </c>
    </row>
    <row r="48" spans="1:14" ht="14.4">
      <c r="A48" t="s">
        <v>188</v>
      </c>
      <c r="B48" s="177" t="s">
        <v>182</v>
      </c>
      <c r="C48" t="s">
        <v>183</v>
      </c>
      <c r="D48" s="177" t="s">
        <v>112</v>
      </c>
      <c r="E48" s="166">
        <v>-0.01</v>
      </c>
      <c r="F48" s="166">
        <v>3.5000000000000003E-2</v>
      </c>
      <c r="G48" t="s">
        <v>189</v>
      </c>
      <c r="H48" t="s">
        <v>9</v>
      </c>
      <c r="I48" s="167">
        <f>INDEX(M:M,MATCH(B48,L:L,0))-INDEX(M:M,MATCH(D48,L:L,0))</f>
        <v>-1.167235057397191E-2</v>
      </c>
      <c r="J48" s="167">
        <f>(E48-I48)^2/F48^2</f>
        <v>2.2830664834809587E-3</v>
      </c>
      <c r="L48" s="168" t="s">
        <v>190</v>
      </c>
      <c r="M48" s="181">
        <v>0.19237382238719258</v>
      </c>
      <c r="N48" t="s">
        <v>191</v>
      </c>
    </row>
    <row r="49" spans="1:14" ht="14.4">
      <c r="A49" t="s">
        <v>188</v>
      </c>
      <c r="B49" s="177" t="s">
        <v>185</v>
      </c>
      <c r="C49" t="s">
        <v>183</v>
      </c>
      <c r="D49" s="177" t="s">
        <v>112</v>
      </c>
      <c r="E49" s="166">
        <v>-0.12</v>
      </c>
      <c r="F49" s="166">
        <v>4.4999999999999998E-2</v>
      </c>
      <c r="G49" t="s">
        <v>189</v>
      </c>
      <c r="H49" t="s">
        <v>9</v>
      </c>
      <c r="I49" s="167">
        <f>INDEX(M:M,MATCH(B49,L:L,0))-INDEX(M:M,MATCH(D49,L:L,0))</f>
        <v>-0.10873218062438521</v>
      </c>
      <c r="J49" s="167">
        <f>(E49-I49)^2/F49^2</f>
        <v>6.2698149867397537E-2</v>
      </c>
      <c r="L49" s="168" t="s">
        <v>179</v>
      </c>
      <c r="M49" s="181">
        <v>6.4954279060740597E-2</v>
      </c>
      <c r="N49" t="s">
        <v>192</v>
      </c>
    </row>
    <row r="50" spans="1:14" ht="14.4">
      <c r="A50" t="s">
        <v>188</v>
      </c>
      <c r="B50" s="177">
        <v>91500</v>
      </c>
      <c r="C50" t="s">
        <v>183</v>
      </c>
      <c r="D50" s="177" t="s">
        <v>112</v>
      </c>
      <c r="E50" s="166">
        <v>-7.0000000000000007E-2</v>
      </c>
      <c r="F50" s="166">
        <v>0.06</v>
      </c>
      <c r="G50" t="s">
        <v>189</v>
      </c>
      <c r="H50" t="s">
        <v>9</v>
      </c>
      <c r="I50" s="167">
        <f>INDEX(M:M,MATCH(B50,L:L,0))-INDEX(M:M,MATCH(D50,L:L,0))</f>
        <v>-4.7159702415103609E-2</v>
      </c>
      <c r="J50" s="167">
        <f>(E50-I50)^2/F50^2</f>
        <v>0.14491088715739561</v>
      </c>
      <c r="L50" s="168" t="s">
        <v>185</v>
      </c>
      <c r="M50" s="181">
        <v>-0.10873218062438521</v>
      </c>
      <c r="N50" t="s">
        <v>192</v>
      </c>
    </row>
    <row r="51" spans="1:14" ht="14.4">
      <c r="A51" t="s">
        <v>188</v>
      </c>
      <c r="B51" s="177" t="s">
        <v>186</v>
      </c>
      <c r="C51" t="s">
        <v>183</v>
      </c>
      <c r="D51" s="177" t="s">
        <v>112</v>
      </c>
      <c r="E51" s="166">
        <v>0.13</v>
      </c>
      <c r="F51" s="166">
        <v>6.5000000000000002E-2</v>
      </c>
      <c r="G51" t="s">
        <v>189</v>
      </c>
      <c r="H51" t="s">
        <v>9</v>
      </c>
      <c r="I51" s="167">
        <f>INDEX(M:M,MATCH(B51,L:L,0))-INDEX(M:M,MATCH(D51,L:L,0))</f>
        <v>0.11209558114485138</v>
      </c>
      <c r="J51" s="167">
        <f>(E51-I51)^2/F51^2</f>
        <v>7.5874133619077286E-2</v>
      </c>
      <c r="L51" s="168">
        <v>91500</v>
      </c>
      <c r="M51" s="181">
        <v>-4.7159702415103609E-2</v>
      </c>
      <c r="N51" t="s">
        <v>192</v>
      </c>
    </row>
    <row r="52" spans="1:14" ht="14.4">
      <c r="A52" t="s">
        <v>188</v>
      </c>
      <c r="B52" s="177" t="s">
        <v>193</v>
      </c>
      <c r="C52" t="s">
        <v>183</v>
      </c>
      <c r="D52" s="177" t="s">
        <v>112</v>
      </c>
      <c r="E52" s="166">
        <v>0.14000000000000001</v>
      </c>
      <c r="F52" s="166">
        <v>7.0000000000000007E-2</v>
      </c>
      <c r="G52" t="s">
        <v>189</v>
      </c>
      <c r="H52" t="s">
        <v>9</v>
      </c>
      <c r="I52" s="167">
        <f>INDEX(M:M,MATCH(B52,L:L,0))-INDEX(M:M,MATCH(D52,L:L,0))</f>
        <v>0.19461248018844787</v>
      </c>
      <c r="J52" s="167">
        <f>(E52-I52)^2/F52^2</f>
        <v>0.60867816170073663</v>
      </c>
      <c r="L52" s="168" t="s">
        <v>186</v>
      </c>
      <c r="M52" s="181">
        <v>0.11209558114485138</v>
      </c>
      <c r="N52" t="s">
        <v>192</v>
      </c>
    </row>
    <row r="53" spans="1:14" ht="14.4">
      <c r="B53" s="177"/>
      <c r="C53"/>
      <c r="D53" s="178"/>
      <c r="E53" s="166"/>
      <c r="F53" s="166"/>
      <c r="H53" t="s">
        <v>9</v>
      </c>
      <c r="I53" s="167"/>
      <c r="J53" s="167"/>
      <c r="L53" s="168" t="s">
        <v>193</v>
      </c>
      <c r="M53" s="181">
        <v>0.19461248018844787</v>
      </c>
      <c r="N53" t="s">
        <v>192</v>
      </c>
    </row>
    <row r="54" spans="1:14" ht="14.4">
      <c r="A54" t="s">
        <v>194</v>
      </c>
      <c r="B54" s="177" t="s">
        <v>149</v>
      </c>
      <c r="C54" t="s">
        <v>128</v>
      </c>
      <c r="D54" s="177" t="s">
        <v>108</v>
      </c>
      <c r="E54" s="166">
        <v>-0.02</v>
      </c>
      <c r="F54" s="166">
        <v>0.03</v>
      </c>
      <c r="G54" t="s">
        <v>195</v>
      </c>
      <c r="H54" t="s">
        <v>9</v>
      </c>
      <c r="I54" s="167">
        <f t="shared" ref="I54:I65" si="2">INDEX(M:M,MATCH(B54,L:L,0))-INDEX(M:M,MATCH(D54,L:L,0))</f>
        <v>-2.0000026831804726E-2</v>
      </c>
      <c r="J54" s="167">
        <f t="shared" ref="J54:J65" si="3">(E54-I54)^2/F54^2</f>
        <v>7.9993971650378152E-13</v>
      </c>
    </row>
    <row r="55" spans="1:14" ht="14.4">
      <c r="A55" t="s">
        <v>194</v>
      </c>
      <c r="B55" s="177" t="s">
        <v>127</v>
      </c>
      <c r="C55" t="s">
        <v>128</v>
      </c>
      <c r="D55" s="177" t="s">
        <v>108</v>
      </c>
      <c r="E55" s="166">
        <v>-0.03</v>
      </c>
      <c r="F55" s="166">
        <v>0.02</v>
      </c>
      <c r="G55" t="s">
        <v>195</v>
      </c>
      <c r="H55" t="s">
        <v>9</v>
      </c>
      <c r="I55" s="167">
        <f t="shared" si="2"/>
        <v>-1.7885500979779229E-2</v>
      </c>
      <c r="J55" s="167">
        <f t="shared" si="3"/>
        <v>0.36690271627732501</v>
      </c>
      <c r="L55" s="168" t="s">
        <v>104</v>
      </c>
      <c r="M55" s="172">
        <f>SUM(J7:J98)</f>
        <v>47.622137282024632</v>
      </c>
    </row>
    <row r="56" spans="1:14" ht="14.4">
      <c r="A56" t="s">
        <v>194</v>
      </c>
      <c r="B56" s="177" t="s">
        <v>132</v>
      </c>
      <c r="C56" t="s">
        <v>143</v>
      </c>
      <c r="D56" s="177" t="s">
        <v>108</v>
      </c>
      <c r="E56" s="166">
        <v>0</v>
      </c>
      <c r="F56" s="166">
        <v>0.04</v>
      </c>
      <c r="G56" t="s">
        <v>195</v>
      </c>
      <c r="H56" t="s">
        <v>9</v>
      </c>
      <c r="I56" s="167">
        <f t="shared" si="2"/>
        <v>-1.6655491620459602E-2</v>
      </c>
      <c r="J56" s="167">
        <f t="shared" si="3"/>
        <v>0.17337837569950001</v>
      </c>
    </row>
    <row r="57" spans="1:14" ht="14.4">
      <c r="A57" t="s">
        <v>194</v>
      </c>
      <c r="B57" s="177" t="s">
        <v>156</v>
      </c>
      <c r="C57" t="s">
        <v>148</v>
      </c>
      <c r="D57" s="177" t="s">
        <v>108</v>
      </c>
      <c r="E57" s="166">
        <v>-0.05</v>
      </c>
      <c r="F57" s="166">
        <v>2.5000000000000001E-2</v>
      </c>
      <c r="G57" t="s">
        <v>195</v>
      </c>
      <c r="H57" t="s">
        <v>9</v>
      </c>
      <c r="I57" s="167">
        <f t="shared" si="2"/>
        <v>-4.9996885693049289E-2</v>
      </c>
      <c r="J57" s="167">
        <f t="shared" si="3"/>
        <v>1.5518252453218397E-8</v>
      </c>
    </row>
    <row r="58" spans="1:14" ht="14.4">
      <c r="A58" t="s">
        <v>194</v>
      </c>
      <c r="B58" s="177" t="s">
        <v>140</v>
      </c>
      <c r="C58" t="s">
        <v>150</v>
      </c>
      <c r="D58" s="177" t="s">
        <v>108</v>
      </c>
      <c r="E58" s="166">
        <v>-0.03</v>
      </c>
      <c r="F58" s="166">
        <v>2.5000000000000001E-2</v>
      </c>
      <c r="G58" t="s">
        <v>195</v>
      </c>
      <c r="H58" t="s">
        <v>9</v>
      </c>
      <c r="I58" s="167">
        <f t="shared" si="2"/>
        <v>2.464991393063154E-2</v>
      </c>
      <c r="J58" s="167">
        <f t="shared" si="3"/>
        <v>4.7785809482006956</v>
      </c>
    </row>
    <row r="59" spans="1:14" ht="14.4">
      <c r="A59" t="s">
        <v>194</v>
      </c>
      <c r="B59" s="177" t="s">
        <v>154</v>
      </c>
      <c r="C59" t="s">
        <v>168</v>
      </c>
      <c r="D59" s="177" t="s">
        <v>108</v>
      </c>
      <c r="E59" s="166">
        <v>0.03</v>
      </c>
      <c r="F59" s="166">
        <v>1.4999999999999999E-2</v>
      </c>
      <c r="G59" t="s">
        <v>195</v>
      </c>
      <c r="H59" t="s">
        <v>9</v>
      </c>
      <c r="I59" s="167">
        <f t="shared" si="2"/>
        <v>2.9999916492498252E-2</v>
      </c>
      <c r="J59" s="167">
        <f t="shared" si="3"/>
        <v>3.0993345991152231E-11</v>
      </c>
    </row>
    <row r="60" spans="1:14" ht="14.4">
      <c r="A60" t="s">
        <v>194</v>
      </c>
      <c r="B60" s="177" t="s">
        <v>190</v>
      </c>
      <c r="C60" t="s">
        <v>161</v>
      </c>
      <c r="D60" s="177" t="s">
        <v>108</v>
      </c>
      <c r="E60" s="166">
        <v>0.14000000000000001</v>
      </c>
      <c r="F60" s="166">
        <v>0.03</v>
      </c>
      <c r="G60" t="s">
        <v>195</v>
      </c>
      <c r="H60" t="s">
        <v>9</v>
      </c>
      <c r="I60" s="167">
        <f t="shared" si="2"/>
        <v>0.13999980802265768</v>
      </c>
      <c r="J60" s="167">
        <f t="shared" si="3"/>
        <v>4.0950333297312626E-11</v>
      </c>
    </row>
    <row r="61" spans="1:14" ht="14.4">
      <c r="A61" t="s">
        <v>194</v>
      </c>
      <c r="B61" s="177" t="s">
        <v>142</v>
      </c>
      <c r="C61" t="s">
        <v>155</v>
      </c>
      <c r="D61" s="177" t="s">
        <v>108</v>
      </c>
      <c r="E61" s="166">
        <v>0.02</v>
      </c>
      <c r="F61" s="166">
        <v>2.5000000000000001E-2</v>
      </c>
      <c r="G61" t="s">
        <v>195</v>
      </c>
      <c r="H61" t="s">
        <v>9</v>
      </c>
      <c r="I61" s="167">
        <f t="shared" si="2"/>
        <v>3.8890763428896788E-2</v>
      </c>
      <c r="J61" s="167">
        <f t="shared" si="3"/>
        <v>0.57097750868247077</v>
      </c>
    </row>
    <row r="62" spans="1:14" ht="14.4">
      <c r="A62" t="s">
        <v>194</v>
      </c>
      <c r="B62" s="177" t="s">
        <v>184</v>
      </c>
      <c r="C62" t="s">
        <v>161</v>
      </c>
      <c r="D62" s="177" t="s">
        <v>112</v>
      </c>
      <c r="E62" s="166">
        <v>0.35</v>
      </c>
      <c r="F62" s="166">
        <v>0.03</v>
      </c>
      <c r="G62" t="s">
        <v>195</v>
      </c>
      <c r="H62" t="s">
        <v>9</v>
      </c>
      <c r="I62" s="167">
        <f t="shared" si="2"/>
        <v>0.34999954315113407</v>
      </c>
      <c r="J62" s="167">
        <f t="shared" si="3"/>
        <v>2.319009847531041E-10</v>
      </c>
    </row>
    <row r="63" spans="1:14" ht="14.4">
      <c r="A63" t="s">
        <v>194</v>
      </c>
      <c r="B63" s="177" t="s">
        <v>163</v>
      </c>
      <c r="C63" t="s">
        <v>196</v>
      </c>
      <c r="D63" s="177" t="s">
        <v>112</v>
      </c>
      <c r="E63" s="166">
        <v>-0.02</v>
      </c>
      <c r="F63" s="166">
        <v>0.03</v>
      </c>
      <c r="G63" t="s">
        <v>195</v>
      </c>
      <c r="H63" t="s">
        <v>9</v>
      </c>
      <c r="I63" s="167">
        <f t="shared" si="2"/>
        <v>-1.9999427864555441E-2</v>
      </c>
      <c r="J63" s="167">
        <f t="shared" si="3"/>
        <v>3.6370996324539335E-10</v>
      </c>
    </row>
    <row r="64" spans="1:14" ht="14.4">
      <c r="A64" t="s">
        <v>194</v>
      </c>
      <c r="B64" s="177" t="s">
        <v>165</v>
      </c>
      <c r="C64" t="s">
        <v>196</v>
      </c>
      <c r="D64" s="177" t="s">
        <v>112</v>
      </c>
      <c r="E64" s="166">
        <v>-0.02</v>
      </c>
      <c r="F64" s="166">
        <v>0.02</v>
      </c>
      <c r="G64" t="s">
        <v>195</v>
      </c>
      <c r="H64" t="s">
        <v>9</v>
      </c>
      <c r="I64" s="167">
        <f t="shared" si="2"/>
        <v>-2.0000064413255539E-2</v>
      </c>
      <c r="J64" s="167">
        <f t="shared" si="3"/>
        <v>1.0372668722649934E-11</v>
      </c>
    </row>
    <row r="65" spans="1:10" ht="14.4">
      <c r="A65" t="s">
        <v>194</v>
      </c>
      <c r="B65" s="177" t="s">
        <v>112</v>
      </c>
      <c r="C65" t="s">
        <v>109</v>
      </c>
      <c r="D65" s="177" t="s">
        <v>108</v>
      </c>
      <c r="E65" s="166">
        <v>-0.04</v>
      </c>
      <c r="F65" s="166">
        <v>0.03</v>
      </c>
      <c r="G65" t="s">
        <v>195</v>
      </c>
      <c r="H65" t="s">
        <v>9</v>
      </c>
      <c r="I65" s="167">
        <f t="shared" si="2"/>
        <v>-5.2374014364534899E-2</v>
      </c>
      <c r="J65" s="167">
        <f t="shared" si="3"/>
        <v>0.17012914610412891</v>
      </c>
    </row>
    <row r="66" spans="1:10" ht="14.4">
      <c r="B66" s="177"/>
      <c r="C66"/>
      <c r="D66" s="177"/>
      <c r="E66" s="166"/>
      <c r="F66" s="166"/>
      <c r="H66" t="s">
        <v>9</v>
      </c>
      <c r="I66" s="167"/>
      <c r="J66" s="167"/>
    </row>
    <row r="67" spans="1:10" ht="14.4">
      <c r="A67" t="s">
        <v>197</v>
      </c>
      <c r="B67" s="177">
        <v>91500</v>
      </c>
      <c r="C67" t="s">
        <v>183</v>
      </c>
      <c r="D67" s="177" t="s">
        <v>182</v>
      </c>
      <c r="E67" s="166">
        <v>0</v>
      </c>
      <c r="F67" s="166">
        <v>5.5E-2</v>
      </c>
      <c r="G67" t="s">
        <v>198</v>
      </c>
      <c r="H67" t="s">
        <v>9</v>
      </c>
      <c r="I67" s="167">
        <f t="shared" ref="I67:I76" si="4">INDEX(M:M,MATCH(B67,L:L,0))-INDEX(M:M,MATCH(D67,L:L,0))</f>
        <v>-3.5487351841131699E-2</v>
      </c>
      <c r="J67" s="167">
        <f t="shared" ref="J67:J76" si="5">(E67-I67)^2/F67^2</f>
        <v>0.41631475725496647</v>
      </c>
    </row>
    <row r="68" spans="1:10" ht="14.4">
      <c r="A68" t="s">
        <v>197</v>
      </c>
      <c r="B68" s="177">
        <v>91500</v>
      </c>
      <c r="C68" t="s">
        <v>183</v>
      </c>
      <c r="D68" s="177" t="s">
        <v>182</v>
      </c>
      <c r="E68" s="166">
        <v>-0.02</v>
      </c>
      <c r="F68" s="166">
        <v>0.03</v>
      </c>
      <c r="G68" t="s">
        <v>198</v>
      </c>
      <c r="H68" t="s">
        <v>9</v>
      </c>
      <c r="I68" s="167">
        <f t="shared" si="4"/>
        <v>-3.5487351841131699E-2</v>
      </c>
      <c r="J68" s="167">
        <f t="shared" si="5"/>
        <v>0.26650896339000602</v>
      </c>
    </row>
    <row r="69" spans="1:10" ht="14.4">
      <c r="A69" t="s">
        <v>197</v>
      </c>
      <c r="B69" s="177" t="s">
        <v>186</v>
      </c>
      <c r="C69" t="s">
        <v>183</v>
      </c>
      <c r="D69" s="177" t="s">
        <v>182</v>
      </c>
      <c r="E69" s="166">
        <v>0.14000000000000001</v>
      </c>
      <c r="F69" s="166">
        <v>0.05</v>
      </c>
      <c r="G69" t="s">
        <v>198</v>
      </c>
      <c r="H69" t="s">
        <v>9</v>
      </c>
      <c r="I69" s="167">
        <f t="shared" si="4"/>
        <v>0.12376793171882329</v>
      </c>
      <c r="J69" s="167">
        <f t="shared" si="5"/>
        <v>0.10539201627391337</v>
      </c>
    </row>
    <row r="70" spans="1:10" ht="14.4">
      <c r="A70" t="s">
        <v>197</v>
      </c>
      <c r="B70" s="177" t="s">
        <v>186</v>
      </c>
      <c r="C70" t="s">
        <v>183</v>
      </c>
      <c r="D70" s="177" t="s">
        <v>182</v>
      </c>
      <c r="E70" s="166">
        <v>0.12</v>
      </c>
      <c r="F70" s="166">
        <v>0.03</v>
      </c>
      <c r="G70" t="s">
        <v>198</v>
      </c>
      <c r="H70" t="s">
        <v>9</v>
      </c>
      <c r="I70" s="167">
        <f t="shared" si="4"/>
        <v>0.12376793171882329</v>
      </c>
      <c r="J70" s="167">
        <f t="shared" si="5"/>
        <v>1.5774788264127409E-2</v>
      </c>
    </row>
    <row r="71" spans="1:10" ht="14.4">
      <c r="A71" t="s">
        <v>197</v>
      </c>
      <c r="B71" s="177" t="s">
        <v>185</v>
      </c>
      <c r="C71" t="s">
        <v>183</v>
      </c>
      <c r="D71" s="177" t="s">
        <v>182</v>
      </c>
      <c r="E71" s="166">
        <v>-0.14000000000000001</v>
      </c>
      <c r="F71" s="166">
        <v>0.06</v>
      </c>
      <c r="G71" t="s">
        <v>198</v>
      </c>
      <c r="H71" t="s">
        <v>9</v>
      </c>
      <c r="I71" s="167">
        <f t="shared" si="4"/>
        <v>-9.7059830050413298E-2</v>
      </c>
      <c r="J71" s="167">
        <f t="shared" si="5"/>
        <v>0.51218283202760839</v>
      </c>
    </row>
    <row r="72" spans="1:10" ht="14.4">
      <c r="A72" t="s">
        <v>197</v>
      </c>
      <c r="B72" s="177" t="s">
        <v>185</v>
      </c>
      <c r="C72" t="s">
        <v>183</v>
      </c>
      <c r="D72" s="177" t="s">
        <v>182</v>
      </c>
      <c r="E72" s="166">
        <v>-0.11</v>
      </c>
      <c r="F72" s="166">
        <v>0.03</v>
      </c>
      <c r="G72" t="s">
        <v>198</v>
      </c>
      <c r="H72" t="s">
        <v>9</v>
      </c>
      <c r="I72" s="167">
        <f t="shared" si="4"/>
        <v>-9.7059830050413298E-2</v>
      </c>
      <c r="J72" s="167">
        <f t="shared" si="5"/>
        <v>0.18605333147131858</v>
      </c>
    </row>
    <row r="73" spans="1:10" ht="14.4">
      <c r="A73" t="s">
        <v>197</v>
      </c>
      <c r="B73" s="177" t="s">
        <v>179</v>
      </c>
      <c r="C73" t="s">
        <v>180</v>
      </c>
      <c r="D73" s="177" t="s">
        <v>182</v>
      </c>
      <c r="E73" s="166">
        <v>0.04</v>
      </c>
      <c r="F73" s="166">
        <v>7.4999999999999997E-2</v>
      </c>
      <c r="G73" t="s">
        <v>198</v>
      </c>
      <c r="H73" t="s">
        <v>9</v>
      </c>
      <c r="I73" s="167">
        <f t="shared" si="4"/>
        <v>7.6626629634712506E-2</v>
      </c>
      <c r="J73" s="167">
        <f t="shared" si="5"/>
        <v>0.23849066638193783</v>
      </c>
    </row>
    <row r="74" spans="1:10" ht="14.4">
      <c r="A74" t="s">
        <v>197</v>
      </c>
      <c r="B74" s="177" t="s">
        <v>179</v>
      </c>
      <c r="C74" t="s">
        <v>180</v>
      </c>
      <c r="D74" s="177" t="s">
        <v>182</v>
      </c>
      <c r="E74" s="166">
        <v>0.09</v>
      </c>
      <c r="F74" s="166">
        <v>2.5000000000000001E-2</v>
      </c>
      <c r="G74" t="s">
        <v>198</v>
      </c>
      <c r="H74" t="s">
        <v>9</v>
      </c>
      <c r="I74" s="167">
        <f t="shared" si="4"/>
        <v>7.6626629634712506E-2</v>
      </c>
      <c r="J74" s="167">
        <f t="shared" si="5"/>
        <v>0.28615525588343937</v>
      </c>
    </row>
    <row r="75" spans="1:10" ht="14.4">
      <c r="A75" t="s">
        <v>197</v>
      </c>
      <c r="B75" s="177" t="s">
        <v>193</v>
      </c>
      <c r="C75" t="s">
        <v>183</v>
      </c>
      <c r="D75" s="177" t="s">
        <v>182</v>
      </c>
      <c r="E75" s="166">
        <v>0.24</v>
      </c>
      <c r="F75" s="166">
        <f>0.11/2</f>
        <v>5.5E-2</v>
      </c>
      <c r="G75" t="s">
        <v>198</v>
      </c>
      <c r="H75" t="s">
        <v>9</v>
      </c>
      <c r="I75" s="167">
        <f t="shared" si="4"/>
        <v>0.20628483076241977</v>
      </c>
      <c r="J75" s="167">
        <f t="shared" si="5"/>
        <v>0.37577277246898377</v>
      </c>
    </row>
    <row r="76" spans="1:10" ht="14.4">
      <c r="A76" t="s">
        <v>197</v>
      </c>
      <c r="B76" s="177" t="s">
        <v>182</v>
      </c>
      <c r="C76" t="s">
        <v>183</v>
      </c>
      <c r="D76" s="177" t="s">
        <v>112</v>
      </c>
      <c r="E76" s="166">
        <v>-1.2E-2</v>
      </c>
      <c r="F76" s="166">
        <v>2.1000000000000001E-2</v>
      </c>
      <c r="G76" t="s">
        <v>198</v>
      </c>
      <c r="H76" t="s">
        <v>9</v>
      </c>
      <c r="I76" s="167">
        <f t="shared" si="4"/>
        <v>-1.167235057397191E-2</v>
      </c>
      <c r="J76" s="167">
        <f t="shared" si="5"/>
        <v>2.4343343849554918E-4</v>
      </c>
    </row>
    <row r="77" spans="1:10" ht="14.4">
      <c r="B77" s="177"/>
      <c r="C77"/>
      <c r="D77" s="177"/>
      <c r="E77" s="166"/>
      <c r="F77" s="166"/>
      <c r="H77" t="s">
        <v>9</v>
      </c>
      <c r="I77" s="167"/>
      <c r="J77" s="167"/>
    </row>
    <row r="78" spans="1:10" ht="14.4">
      <c r="A78" t="s">
        <v>199</v>
      </c>
      <c r="B78" s="177" t="s">
        <v>127</v>
      </c>
      <c r="C78" t="s">
        <v>128</v>
      </c>
      <c r="D78" s="177" t="s">
        <v>112</v>
      </c>
      <c r="E78" s="166">
        <v>2.9000000000000001E-2</v>
      </c>
      <c r="F78" s="166">
        <f>0.019/2</f>
        <v>9.4999999999999998E-3</v>
      </c>
      <c r="G78" t="s">
        <v>200</v>
      </c>
      <c r="H78" t="s">
        <v>9</v>
      </c>
      <c r="I78" s="167">
        <f>INDEX(M:M,MATCH(B78,L:L,0))-INDEX(M:M,MATCH(D78,L:L,0))</f>
        <v>3.448851338475567E-2</v>
      </c>
      <c r="J78" s="167">
        <f>(E78-I78)^2/F78^2</f>
        <v>0.33378148669963575</v>
      </c>
    </row>
    <row r="79" spans="1:10" ht="14.4">
      <c r="A79" t="s">
        <v>199</v>
      </c>
      <c r="B79" s="177" t="s">
        <v>127</v>
      </c>
      <c r="C79" t="s">
        <v>128</v>
      </c>
      <c r="D79" s="177" t="s">
        <v>112</v>
      </c>
      <c r="E79" s="166">
        <v>3.9E-2</v>
      </c>
      <c r="F79" s="166">
        <f>0.038/2</f>
        <v>1.9E-2</v>
      </c>
      <c r="G79" t="s">
        <v>200</v>
      </c>
      <c r="H79" t="s">
        <v>9</v>
      </c>
      <c r="I79" s="167">
        <f>INDEX(M:M,MATCH(B79,L:L,0))-INDEX(M:M,MATCH(D79,L:L,0))</f>
        <v>3.448851338475567E-2</v>
      </c>
      <c r="J79" s="167">
        <f>(E79-I79)^2/F79^2</f>
        <v>5.6380918225841389E-2</v>
      </c>
    </row>
    <row r="80" spans="1:10" ht="14.4">
      <c r="A80" t="s">
        <v>199</v>
      </c>
      <c r="B80" s="177" t="s">
        <v>166</v>
      </c>
      <c r="C80" t="s">
        <v>161</v>
      </c>
      <c r="D80" s="177" t="s">
        <v>112</v>
      </c>
      <c r="E80" s="166">
        <v>0.19700000000000001</v>
      </c>
      <c r="F80" s="166">
        <f>0.029/2</f>
        <v>1.4500000000000001E-2</v>
      </c>
      <c r="G80" t="s">
        <v>200</v>
      </c>
      <c r="H80" t="s">
        <v>9</v>
      </c>
      <c r="I80" s="167">
        <f>INDEX(M:M,MATCH(B80,L:L,0))-INDEX(M:M,MATCH(D80,L:L,0))</f>
        <v>0.17731267819900945</v>
      </c>
      <c r="J80" s="167">
        <f>(E80-I80)^2/F80^2</f>
        <v>1.8434750996231064</v>
      </c>
    </row>
    <row r="81" spans="1:10" ht="14.4">
      <c r="A81" t="s">
        <v>199</v>
      </c>
      <c r="B81" s="177" t="s">
        <v>151</v>
      </c>
      <c r="C81" t="s">
        <v>168</v>
      </c>
      <c r="D81" s="177" t="s">
        <v>112</v>
      </c>
      <c r="E81" s="166">
        <v>0.129</v>
      </c>
      <c r="F81" s="166">
        <f>0.035/2</f>
        <v>1.7500000000000002E-2</v>
      </c>
      <c r="G81" t="s">
        <v>200</v>
      </c>
      <c r="H81" t="s">
        <v>9</v>
      </c>
      <c r="I81" s="167">
        <f>INDEX(M:M,MATCH(B81,L:L,0))-INDEX(M:M,MATCH(D81,L:L,0))</f>
        <v>0.12998645169495421</v>
      </c>
      <c r="J81" s="167">
        <f>(E81-I81)^2/F81^2</f>
        <v>3.1774267640098711E-3</v>
      </c>
    </row>
    <row r="82" spans="1:10" ht="14.4">
      <c r="B82" s="177"/>
      <c r="C82"/>
      <c r="D82" s="177"/>
      <c r="E82" s="166"/>
      <c r="F82" s="166"/>
      <c r="H82" t="s">
        <v>9</v>
      </c>
      <c r="I82" s="167"/>
      <c r="J82" s="167"/>
    </row>
    <row r="83" spans="1:10" ht="14.4">
      <c r="A83" t="s">
        <v>201</v>
      </c>
      <c r="B83" s="177" t="s">
        <v>127</v>
      </c>
      <c r="C83" t="s">
        <v>128</v>
      </c>
      <c r="D83" s="177" t="s">
        <v>112</v>
      </c>
      <c r="E83" s="166">
        <v>3.9E-2</v>
      </c>
      <c r="F83" s="166">
        <f>0.049/2</f>
        <v>2.4500000000000001E-2</v>
      </c>
      <c r="G83" t="s">
        <v>202</v>
      </c>
      <c r="H83" t="s">
        <v>9</v>
      </c>
      <c r="I83" s="167">
        <f t="shared" ref="I83:I93" si="6">INDEX(M:M,MATCH(B83,L:L,0))-INDEX(M:M,MATCH(D83,L:L,0))</f>
        <v>3.448851338475567E-2</v>
      </c>
      <c r="J83" s="167">
        <f t="shared" ref="J83:J93" si="7">(E83-I83)^2/F83^2</f>
        <v>3.3908390636449376E-2</v>
      </c>
    </row>
    <row r="84" spans="1:10" ht="14.4">
      <c r="A84" t="s">
        <v>201</v>
      </c>
      <c r="B84" s="177" t="s">
        <v>127</v>
      </c>
      <c r="C84" t="s">
        <v>128</v>
      </c>
      <c r="D84" s="177" t="s">
        <v>112</v>
      </c>
      <c r="E84" s="166">
        <v>4.1000000000000002E-2</v>
      </c>
      <c r="F84" s="166">
        <f>0.049/2</f>
        <v>2.4500000000000001E-2</v>
      </c>
      <c r="G84" t="s">
        <v>202</v>
      </c>
      <c r="H84" t="s">
        <v>9</v>
      </c>
      <c r="I84" s="167">
        <f t="shared" si="6"/>
        <v>3.448851338475567E-2</v>
      </c>
      <c r="J84" s="167">
        <f t="shared" si="7"/>
        <v>7.0636331429414542E-2</v>
      </c>
    </row>
    <row r="85" spans="1:10" ht="14.4">
      <c r="A85" t="s">
        <v>201</v>
      </c>
      <c r="B85" s="177" t="s">
        <v>127</v>
      </c>
      <c r="C85" t="s">
        <v>128</v>
      </c>
      <c r="D85" s="177" t="s">
        <v>112</v>
      </c>
      <c r="E85" s="166">
        <v>5.2999999999999999E-2</v>
      </c>
      <c r="F85" s="166">
        <f>0.042/2</f>
        <v>2.1000000000000001E-2</v>
      </c>
      <c r="G85" t="s">
        <v>202</v>
      </c>
      <c r="H85" t="s">
        <v>9</v>
      </c>
      <c r="I85" s="167">
        <f t="shared" si="6"/>
        <v>3.448851338475567E-2</v>
      </c>
      <c r="J85" s="167">
        <f t="shared" si="7"/>
        <v>0.77704112631829914</v>
      </c>
    </row>
    <row r="86" spans="1:10" ht="14.4">
      <c r="A86" t="s">
        <v>201</v>
      </c>
      <c r="B86" s="177" t="s">
        <v>181</v>
      </c>
      <c r="C86" t="s">
        <v>128</v>
      </c>
      <c r="D86" s="177" t="s">
        <v>112</v>
      </c>
      <c r="E86" s="166">
        <v>5.3999999999999999E-2</v>
      </c>
      <c r="F86" s="166">
        <v>0.01</v>
      </c>
      <c r="G86" t="s">
        <v>202</v>
      </c>
      <c r="H86" t="s">
        <v>9</v>
      </c>
      <c r="I86" s="167">
        <f t="shared" si="6"/>
        <v>5.3999946096028158E-2</v>
      </c>
      <c r="J86" s="167">
        <f t="shared" si="7"/>
        <v>2.9056381803091151E-11</v>
      </c>
    </row>
    <row r="87" spans="1:10" ht="14.4">
      <c r="A87" t="s">
        <v>201</v>
      </c>
      <c r="B87" s="177" t="s">
        <v>132</v>
      </c>
      <c r="C87" t="s">
        <v>143</v>
      </c>
      <c r="D87" s="177" t="s">
        <v>112</v>
      </c>
      <c r="E87" s="166">
        <v>4.3999999999999997E-2</v>
      </c>
      <c r="F87" s="166">
        <v>2.5000000000000001E-2</v>
      </c>
      <c r="G87" t="s">
        <v>202</v>
      </c>
      <c r="H87" t="s">
        <v>9</v>
      </c>
      <c r="I87" s="167">
        <f t="shared" si="6"/>
        <v>3.5718522744075297E-2</v>
      </c>
      <c r="J87" s="167">
        <f t="shared" si="7"/>
        <v>0.10973258486463694</v>
      </c>
    </row>
    <row r="88" spans="1:10" ht="14.4">
      <c r="A88" t="s">
        <v>201</v>
      </c>
      <c r="B88" s="177" t="s">
        <v>164</v>
      </c>
      <c r="C88" t="s">
        <v>161</v>
      </c>
      <c r="D88" s="177" t="s">
        <v>112</v>
      </c>
      <c r="E88" s="166">
        <v>0.11600000000000001</v>
      </c>
      <c r="F88" s="166">
        <v>1.0999999999999999E-2</v>
      </c>
      <c r="G88" t="s">
        <v>202</v>
      </c>
      <c r="H88" t="s">
        <v>9</v>
      </c>
      <c r="I88" s="167">
        <f t="shared" si="6"/>
        <v>0.11493027925768143</v>
      </c>
      <c r="J88" s="167">
        <f t="shared" si="7"/>
        <v>9.4570451780711523E-3</v>
      </c>
    </row>
    <row r="89" spans="1:10" ht="14.4">
      <c r="A89" t="s">
        <v>201</v>
      </c>
      <c r="B89" s="177" t="s">
        <v>166</v>
      </c>
      <c r="C89" t="s">
        <v>161</v>
      </c>
      <c r="D89" s="177" t="s">
        <v>112</v>
      </c>
      <c r="E89" s="166">
        <v>0.186</v>
      </c>
      <c r="F89" s="166">
        <f>0.035/2</f>
        <v>1.7500000000000002E-2</v>
      </c>
      <c r="G89" t="s">
        <v>202</v>
      </c>
      <c r="H89" t="s">
        <v>9</v>
      </c>
      <c r="I89" s="167">
        <f t="shared" si="6"/>
        <v>0.17731267819900945</v>
      </c>
      <c r="J89" s="167">
        <f t="shared" si="7"/>
        <v>0.24643121656805117</v>
      </c>
    </row>
    <row r="90" spans="1:10" ht="14.4">
      <c r="A90" t="s">
        <v>201</v>
      </c>
      <c r="B90" s="177" t="s">
        <v>166</v>
      </c>
      <c r="C90" t="s">
        <v>161</v>
      </c>
      <c r="D90" s="177" t="s">
        <v>112</v>
      </c>
      <c r="E90" s="166">
        <v>0.188</v>
      </c>
      <c r="F90" s="166">
        <f>0.019/2</f>
        <v>9.4999999999999998E-3</v>
      </c>
      <c r="G90" t="s">
        <v>202</v>
      </c>
      <c r="H90" t="s">
        <v>9</v>
      </c>
      <c r="I90" s="167">
        <f t="shared" si="6"/>
        <v>0.17731267819900945</v>
      </c>
      <c r="J90" s="167">
        <f t="shared" si="7"/>
        <v>1.2655827953233012</v>
      </c>
    </row>
    <row r="91" spans="1:10" ht="14.4">
      <c r="A91" t="s">
        <v>201</v>
      </c>
      <c r="B91" s="177" t="s">
        <v>169</v>
      </c>
      <c r="C91" t="s">
        <v>170</v>
      </c>
      <c r="D91" s="177" t="s">
        <v>112</v>
      </c>
      <c r="E91" s="166">
        <v>7.6999999999999999E-2</v>
      </c>
      <c r="F91" s="166">
        <f>0.045/2</f>
        <v>2.2499999999999999E-2</v>
      </c>
      <c r="G91" t="s">
        <v>202</v>
      </c>
      <c r="H91" t="s">
        <v>9</v>
      </c>
      <c r="I91" s="167">
        <f t="shared" si="6"/>
        <v>6.7602142527731474E-2</v>
      </c>
      <c r="J91" s="167">
        <f t="shared" si="7"/>
        <v>0.17445871618582393</v>
      </c>
    </row>
    <row r="92" spans="1:10" ht="14.4">
      <c r="A92" t="s">
        <v>201</v>
      </c>
      <c r="B92" s="177" t="s">
        <v>186</v>
      </c>
      <c r="C92" t="s">
        <v>183</v>
      </c>
      <c r="D92" s="177" t="s">
        <v>112</v>
      </c>
      <c r="E92" s="166">
        <v>0.106</v>
      </c>
      <c r="F92" s="166">
        <v>2.1499999999999998E-2</v>
      </c>
      <c r="G92" t="s">
        <v>202</v>
      </c>
      <c r="H92" t="s">
        <v>9</v>
      </c>
      <c r="I92" s="167">
        <f t="shared" si="6"/>
        <v>0.11209558114485138</v>
      </c>
      <c r="J92" s="167">
        <f t="shared" si="7"/>
        <v>8.0380983220049135E-2</v>
      </c>
    </row>
    <row r="93" spans="1:10" ht="14.4">
      <c r="A93" t="s">
        <v>201</v>
      </c>
      <c r="B93" s="177" t="s">
        <v>186</v>
      </c>
      <c r="C93" t="s">
        <v>183</v>
      </c>
      <c r="D93" s="177" t="s">
        <v>112</v>
      </c>
      <c r="E93" s="166">
        <v>0.113</v>
      </c>
      <c r="F93" s="166">
        <f>0.033/2</f>
        <v>1.6500000000000001E-2</v>
      </c>
      <c r="G93" t="s">
        <v>202</v>
      </c>
      <c r="H93" t="s">
        <v>9</v>
      </c>
      <c r="I93" s="167">
        <f t="shared" si="6"/>
        <v>0.11209558114485138</v>
      </c>
      <c r="J93" s="167">
        <f t="shared" si="7"/>
        <v>3.0044939046771171E-3</v>
      </c>
    </row>
    <row r="94" spans="1:10" ht="14.4">
      <c r="B94" s="177"/>
      <c r="C94"/>
      <c r="D94" s="177"/>
      <c r="E94" s="166"/>
      <c r="F94" s="166"/>
      <c r="I94" s="160"/>
      <c r="J94" s="160"/>
    </row>
    <row r="95" spans="1:10" ht="14.4">
      <c r="A95" t="s">
        <v>203</v>
      </c>
      <c r="B95" s="177" t="s">
        <v>125</v>
      </c>
      <c r="C95" t="s">
        <v>109</v>
      </c>
      <c r="D95" s="177" t="s">
        <v>123</v>
      </c>
      <c r="E95" s="169">
        <v>-7.0000000000000007E-2</v>
      </c>
      <c r="F95" s="166">
        <f>0.21/2</f>
        <v>0.105</v>
      </c>
      <c r="G95" t="s">
        <v>204</v>
      </c>
      <c r="I95" s="167">
        <f>INDEX(M:M,MATCH(B95,L:L,0))-INDEX(M:M,MATCH(D95,L:L,0))</f>
        <v>-7.0000574189442333E-2</v>
      </c>
      <c r="J95" s="167">
        <f>(E95-I95)^2/F95^2</f>
        <v>2.9904173757712841E-11</v>
      </c>
    </row>
    <row r="96" spans="1:10" ht="14.4">
      <c r="A96" t="s">
        <v>203</v>
      </c>
      <c r="B96" s="177" t="s">
        <v>130</v>
      </c>
      <c r="C96" t="s">
        <v>109</v>
      </c>
      <c r="D96" s="177" t="s">
        <v>123</v>
      </c>
      <c r="E96" s="169">
        <v>0.11</v>
      </c>
      <c r="F96" s="166">
        <f>0.04</f>
        <v>0.04</v>
      </c>
      <c r="G96" t="s">
        <v>204</v>
      </c>
      <c r="I96" s="167">
        <f>INDEX(M:M,MATCH(B96,L:L,0))-INDEX(M:M,MATCH(D96,L:L,0))</f>
        <v>0.10999969835504697</v>
      </c>
      <c r="J96" s="167">
        <f>(E96-I96)^2/F96^2</f>
        <v>5.686854855516046E-11</v>
      </c>
    </row>
    <row r="97" spans="1:10" ht="14.4">
      <c r="A97" t="s">
        <v>203</v>
      </c>
      <c r="B97" s="177" t="s">
        <v>108</v>
      </c>
      <c r="C97" t="s">
        <v>109</v>
      </c>
      <c r="D97" s="177" t="s">
        <v>123</v>
      </c>
      <c r="E97" s="169">
        <v>0.49</v>
      </c>
      <c r="F97" s="166">
        <v>4.4999999999999998E-2</v>
      </c>
      <c r="G97" t="s">
        <v>204</v>
      </c>
      <c r="I97" s="167">
        <f>INDEX(M:M,MATCH(B97,L:L,0))-INDEX(M:M,MATCH(D97,L:L,0))</f>
        <v>0.46816928491261389</v>
      </c>
      <c r="J97" s="167">
        <f>(E97-I97)^2/F97^2</f>
        <v>0.23534820801314918</v>
      </c>
    </row>
    <row r="98" spans="1:10" ht="14.4">
      <c r="A98" t="s">
        <v>203</v>
      </c>
      <c r="B98" s="177" t="s">
        <v>144</v>
      </c>
      <c r="C98" t="s">
        <v>177</v>
      </c>
      <c r="D98" s="177" t="s">
        <v>123</v>
      </c>
      <c r="E98" s="169">
        <v>0.4</v>
      </c>
      <c r="F98" s="166">
        <f>0.19/2</f>
        <v>9.5000000000000001E-2</v>
      </c>
      <c r="G98" t="s">
        <v>204</v>
      </c>
      <c r="I98" s="167">
        <f>INDEX(M:M,MATCH(B98,L:L,0))-INDEX(M:M,MATCH(D98,L:L,0))</f>
        <v>0.49730201352881714</v>
      </c>
      <c r="J98" s="167">
        <f>(E98-I98)^2/F98^2</f>
        <v>1.0490506190318127</v>
      </c>
    </row>
    <row r="99" spans="1:10" ht="14.4">
      <c r="B99" s="175"/>
      <c r="C99"/>
      <c r="D99" s="178"/>
      <c r="E99"/>
      <c r="I99" s="160"/>
      <c r="J99" s="160"/>
    </row>
    <row r="100" spans="1:10" ht="14.4">
      <c r="A100" s="158"/>
      <c r="B100" s="176"/>
      <c r="C100" s="158"/>
      <c r="D100" s="177"/>
      <c r="E100" s="169"/>
      <c r="F100" s="169"/>
      <c r="G100" s="173"/>
      <c r="I100" s="160"/>
      <c r="J100" s="160"/>
    </row>
    <row r="101" spans="1:10" ht="14.4">
      <c r="B101" s="175"/>
      <c r="C101"/>
      <c r="D101" s="174"/>
      <c r="E101"/>
      <c r="I101" s="160"/>
      <c r="J101" s="160"/>
    </row>
    <row r="102" spans="1:10">
      <c r="B102" s="174"/>
      <c r="C102"/>
      <c r="D102" s="174"/>
      <c r="E102"/>
    </row>
    <row r="103" spans="1:10">
      <c r="B103" s="174"/>
      <c r="C103"/>
      <c r="D103" s="174"/>
      <c r="E103"/>
    </row>
    <row r="104" spans="1:10">
      <c r="B104" s="174"/>
      <c r="C104"/>
      <c r="D104" s="174"/>
      <c r="E104"/>
    </row>
    <row r="105" spans="1:10">
      <c r="B105" s="174"/>
      <c r="C105"/>
      <c r="D105" s="174"/>
      <c r="E105"/>
    </row>
    <row r="106" spans="1:10">
      <c r="B106" s="174"/>
      <c r="C106"/>
      <c r="D106" s="174"/>
      <c r="E106"/>
    </row>
    <row r="107" spans="1:10">
      <c r="B107" s="174"/>
      <c r="C107"/>
      <c r="D107" s="174"/>
      <c r="E107"/>
    </row>
    <row r="108" spans="1:10">
      <c r="B108" s="174"/>
      <c r="C108"/>
      <c r="D108" s="174"/>
      <c r="E108"/>
    </row>
    <row r="109" spans="1:10">
      <c r="B109" s="174"/>
      <c r="C109"/>
      <c r="D109" s="174"/>
      <c r="E109"/>
    </row>
    <row r="110" spans="1:10">
      <c r="B110" s="174"/>
      <c r="C110"/>
      <c r="D110" s="174"/>
      <c r="E110"/>
    </row>
    <row r="111" spans="1:10">
      <c r="B111" s="174"/>
      <c r="C111"/>
      <c r="D111" s="174"/>
      <c r="E111"/>
    </row>
    <row r="112" spans="1:10">
      <c r="B112" s="174"/>
      <c r="C112"/>
      <c r="D112" s="174"/>
      <c r="E112"/>
    </row>
    <row r="113" spans="2:5">
      <c r="B113" s="174"/>
      <c r="C113"/>
      <c r="D113" s="174"/>
      <c r="E113"/>
    </row>
    <row r="114" spans="2:5">
      <c r="B114" s="174"/>
      <c r="C114"/>
      <c r="D114" s="174"/>
      <c r="E114"/>
    </row>
    <row r="115" spans="2:5">
      <c r="B115" s="174"/>
      <c r="C115"/>
      <c r="D115" s="174"/>
      <c r="E115"/>
    </row>
    <row r="116" spans="2:5">
      <c r="B116" s="174"/>
      <c r="C116"/>
      <c r="D116" s="174"/>
      <c r="E116"/>
    </row>
    <row r="117" spans="2:5">
      <c r="B117" s="174"/>
      <c r="C117"/>
      <c r="D117" s="174"/>
      <c r="E117"/>
    </row>
    <row r="118" spans="2:5">
      <c r="B118" s="174"/>
      <c r="C118"/>
      <c r="D118" s="174"/>
      <c r="E118"/>
    </row>
    <row r="119" spans="2:5">
      <c r="B119" s="174"/>
      <c r="C119"/>
      <c r="D119" s="174"/>
      <c r="E119"/>
    </row>
    <row r="120" spans="2:5">
      <c r="B120" s="174"/>
      <c r="C120"/>
      <c r="D120" s="174"/>
      <c r="E12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Rb-Zr</vt:lpstr>
      <vt:lpstr>Sr-Zr</vt:lpstr>
      <vt:lpstr>Zr-Zr</vt:lpstr>
      <vt:lpstr>isotope deltas</vt:lpstr>
      <vt:lpstr>natural variations</vt:lpstr>
    </vt:vector>
  </TitlesOfParts>
  <Company>Institute for National Measurement Standards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NIMS-1</dc:title>
  <dc:creator>Meija et al</dc:creator>
  <cp:lastModifiedBy>Windows User</cp:lastModifiedBy>
  <cp:lastPrinted>2017-02-15T13:33:50Z</cp:lastPrinted>
  <dcterms:created xsi:type="dcterms:W3CDTF">2009-01-05T16:34:12Z</dcterms:created>
  <dcterms:modified xsi:type="dcterms:W3CDTF">2021-02-15T16:19:32Z</dcterms:modified>
</cp:coreProperties>
</file>